
<file path=[Content_Types].xml><?xml version="1.0" encoding="utf-8"?>
<Types xmlns="http://schemas.openxmlformats.org/package/2006/content-type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Dropbox\Rollspel\Kampanj\2023 Mindornath (Cardolan)\NPC's\"/>
    </mc:Choice>
  </mc:AlternateContent>
  <xr:revisionPtr revIDLastSave="0" documentId="13_ncr:1_{B32BF35A-A0D9-4D69-9C14-87B2E3274FEC}" xr6:coauthVersionLast="47" xr6:coauthVersionMax="47" xr10:uidLastSave="{00000000-0000-0000-0000-000000000000}"/>
  <bookViews>
    <workbookView xWindow="-120" yWindow="-120" windowWidth="29040" windowHeight="15840" activeTab="1" xr2:uid="{00000000-000D-0000-FFFF-FFFF00000000}"/>
  </bookViews>
  <sheets>
    <sheet name="Info" sheetId="1" r:id="rId1"/>
    <sheet name="Ny NPC" sheetId="2" r:id="rId2"/>
    <sheet name="Secondary" sheetId="3" r:id="rId3"/>
    <sheet name="Bonuses" sheetId="4" r:id="rId4"/>
    <sheet name="Items" sheetId="5" r:id="rId5"/>
    <sheet name="Spells" sheetId="6" r:id="rId6"/>
    <sheet name="Rasbonus" sheetId="7" r:id="rId7"/>
    <sheet name="Diverse" sheetId="8" r:id="rId8"/>
    <sheet name="Levelbonus" sheetId="9" r:id="rId9"/>
    <sheet name="AllaSkills" sheetId="10" r:id="rId10"/>
    <sheet name="2nd" sheetId="11" r:id="rId11"/>
  </sheets>
  <definedNames>
    <definedName name="AG">'Ny NPC'!$AC$4</definedName>
    <definedName name="AP">'Ny NPC'!$AC$13</definedName>
    <definedName name="CO">'Ny NPC'!$AC$3</definedName>
    <definedName name="Dev.pts_primary">Diverse!$H$8</definedName>
    <definedName name="Dev.pts_secondary">Diverse!$H$10</definedName>
    <definedName name="EM">'Ny NPC'!$AC$12</definedName>
    <definedName name="EQ">'Ny NPC'!$AC$7</definedName>
    <definedName name="IN">'Ny NPC'!$AC$11</definedName>
    <definedName name="Level">'Ny NPC'!$V$42</definedName>
    <definedName name="Makro2">#REF!</definedName>
    <definedName name="Makro3">#REF!</definedName>
    <definedName name="Medelhits">Diverse!$G$12</definedName>
    <definedName name="PR">'Ny NPC'!$AC$10</definedName>
    <definedName name="QU">'Ny NPC'!$AC$9</definedName>
    <definedName name="Ras">'Ny NPC'!$S$7</definedName>
    <definedName name="RE">'Ny NPC'!$AC$6</definedName>
    <definedName name="Rustning">'Ny NPC'!$AB$58</definedName>
    <definedName name="SD">'Ny NPC'!$AC$5</definedName>
    <definedName name="ST">'Ny NPC'!$AC$8</definedName>
    <definedName name="Yrke">'Ny NPC'!$S$4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5" roundtripDataChecksum="I7hYXzi+hKHwmpVSDcTP2gG/YdHggyVpwwXl6XKin/4="/>
    </ext>
  </extLst>
</workbook>
</file>

<file path=xl/calcChain.xml><?xml version="1.0" encoding="utf-8"?>
<calcChain xmlns="http://schemas.openxmlformats.org/spreadsheetml/2006/main">
  <c r="CQ12" i="11" l="1"/>
  <c r="CP12" i="11"/>
  <c r="CO12" i="11"/>
  <c r="CM12" i="11"/>
  <c r="CL12" i="11"/>
  <c r="CK12" i="11"/>
  <c r="CJ12" i="11"/>
  <c r="CH12" i="11"/>
  <c r="CG12" i="11"/>
  <c r="CF12" i="11"/>
  <c r="CD12" i="11"/>
  <c r="CC12" i="11"/>
  <c r="CB12" i="11"/>
  <c r="BZ12" i="11"/>
  <c r="BY12" i="11"/>
  <c r="BW12" i="11"/>
  <c r="BV12" i="11"/>
  <c r="BU12" i="11"/>
  <c r="BR12" i="11"/>
  <c r="BQ12" i="11"/>
  <c r="BO12" i="11"/>
  <c r="BN12" i="11"/>
  <c r="BM12" i="11"/>
  <c r="BL12" i="11"/>
  <c r="BG12" i="11"/>
  <c r="BE12" i="11"/>
  <c r="BD12" i="11"/>
  <c r="BC12" i="11"/>
  <c r="BB12" i="11"/>
  <c r="AZ12" i="11"/>
  <c r="AX12" i="11"/>
  <c r="AW12" i="11"/>
  <c r="AV12" i="11"/>
  <c r="AU12" i="11"/>
  <c r="AT12" i="11"/>
  <c r="AR12" i="11"/>
  <c r="AQ12" i="11"/>
  <c r="AO12" i="11"/>
  <c r="AN12" i="11"/>
  <c r="AL12" i="11"/>
  <c r="AK12" i="11"/>
  <c r="AJ12" i="11"/>
  <c r="AI12" i="11"/>
  <c r="AH12" i="11"/>
  <c r="AE12" i="11"/>
  <c r="AD12" i="11"/>
  <c r="AC12" i="11"/>
  <c r="AA12" i="11"/>
  <c r="Z12" i="11"/>
  <c r="Y12" i="11"/>
  <c r="W12" i="11"/>
  <c r="V12" i="11"/>
  <c r="U12" i="11"/>
  <c r="S12" i="11"/>
  <c r="R12" i="11"/>
  <c r="Q12" i="11"/>
  <c r="P12" i="11"/>
  <c r="N12" i="11"/>
  <c r="L12" i="11"/>
  <c r="K12" i="11"/>
  <c r="I12" i="11"/>
  <c r="H12" i="11"/>
  <c r="G12" i="11"/>
  <c r="F12" i="11"/>
  <c r="D12" i="11"/>
  <c r="C12" i="11"/>
  <c r="CQ11" i="11"/>
  <c r="CP11" i="11"/>
  <c r="CO11" i="11"/>
  <c r="CN11" i="11"/>
  <c r="CM11" i="11"/>
  <c r="CL11" i="11"/>
  <c r="CK11" i="11"/>
  <c r="CH11" i="11"/>
  <c r="CG11" i="11"/>
  <c r="CF11" i="11"/>
  <c r="CD11" i="11"/>
  <c r="CC11" i="11"/>
  <c r="CB11" i="11"/>
  <c r="BZ11" i="11"/>
  <c r="BY11" i="11"/>
  <c r="BV11" i="11"/>
  <c r="BU11" i="11"/>
  <c r="BR11" i="11"/>
  <c r="BQ11" i="11"/>
  <c r="BP11" i="11"/>
  <c r="BO11" i="11"/>
  <c r="BN11" i="11"/>
  <c r="BM11" i="11"/>
  <c r="BL11" i="11"/>
  <c r="BK11" i="11"/>
  <c r="BJ11" i="11"/>
  <c r="BH11" i="11"/>
  <c r="BG11" i="11"/>
  <c r="BE11" i="11"/>
  <c r="BD11" i="11"/>
  <c r="BC11" i="11"/>
  <c r="BB11" i="11"/>
  <c r="AZ11" i="11"/>
  <c r="AX11" i="11"/>
  <c r="AW11" i="11"/>
  <c r="AV11" i="11"/>
  <c r="AU11" i="11"/>
  <c r="AT11" i="11"/>
  <c r="AS11" i="11"/>
  <c r="AR11" i="11"/>
  <c r="AP11" i="11"/>
  <c r="AO11" i="11"/>
  <c r="AN11" i="11"/>
  <c r="AM11" i="11"/>
  <c r="AL11" i="11"/>
  <c r="AJ11" i="11"/>
  <c r="AI11" i="11"/>
  <c r="AH11" i="11"/>
  <c r="AG11" i="11"/>
  <c r="AF11" i="11"/>
  <c r="AE11" i="11"/>
  <c r="AD11" i="11"/>
  <c r="AC11" i="11"/>
  <c r="AA11" i="11"/>
  <c r="Z11" i="11"/>
  <c r="X11" i="11"/>
  <c r="W11" i="11"/>
  <c r="V11" i="11"/>
  <c r="U11" i="11"/>
  <c r="T11" i="11"/>
  <c r="S11" i="11"/>
  <c r="R11" i="11"/>
  <c r="Q11" i="11"/>
  <c r="N11" i="11"/>
  <c r="L11" i="11"/>
  <c r="K11" i="11"/>
  <c r="I11" i="11"/>
  <c r="H11" i="11"/>
  <c r="G11" i="11"/>
  <c r="F11" i="11"/>
  <c r="E11" i="11"/>
  <c r="C11" i="11"/>
  <c r="B11" i="11"/>
  <c r="CQ10" i="11"/>
  <c r="CP10" i="11"/>
  <c r="CO10" i="11"/>
  <c r="CN10" i="11"/>
  <c r="CM10" i="11"/>
  <c r="CK10" i="11"/>
  <c r="CJ10" i="11"/>
  <c r="CH10" i="11"/>
  <c r="CG10" i="11"/>
  <c r="CF10" i="11"/>
  <c r="CD10" i="11"/>
  <c r="CC10" i="11"/>
  <c r="CB10" i="11"/>
  <c r="BZ10" i="11"/>
  <c r="BY10" i="11"/>
  <c r="BX10" i="11"/>
  <c r="BW10" i="11"/>
  <c r="BU10" i="11"/>
  <c r="BT10" i="11"/>
  <c r="BS10" i="11"/>
  <c r="BR10" i="11"/>
  <c r="BQ10" i="11"/>
  <c r="BQ15" i="11" s="1"/>
  <c r="BP10" i="11"/>
  <c r="BO10" i="11"/>
  <c r="BN10" i="11"/>
  <c r="BM10" i="11"/>
  <c r="BM15" i="11" s="1"/>
  <c r="BL10" i="11"/>
  <c r="BJ10" i="11"/>
  <c r="BI10" i="11"/>
  <c r="BH10" i="11"/>
  <c r="BG10" i="11"/>
  <c r="BF10" i="11"/>
  <c r="BE10" i="11"/>
  <c r="BD10" i="11"/>
  <c r="BC10" i="11"/>
  <c r="BB10" i="11"/>
  <c r="BA10" i="11"/>
  <c r="AZ10" i="11"/>
  <c r="AY10" i="11"/>
  <c r="AX10" i="11"/>
  <c r="AW10" i="11"/>
  <c r="AV10" i="11"/>
  <c r="AU10" i="11"/>
  <c r="AT10" i="11"/>
  <c r="AS10" i="11"/>
  <c r="AR10" i="11"/>
  <c r="AP10" i="11"/>
  <c r="AO10" i="11"/>
  <c r="AN10" i="11"/>
  <c r="AM10" i="11"/>
  <c r="AL10" i="11"/>
  <c r="AK10" i="11"/>
  <c r="AJ10" i="11"/>
  <c r="AI10" i="11"/>
  <c r="AH10" i="11"/>
  <c r="AF10" i="11"/>
  <c r="AE10" i="11"/>
  <c r="AD10" i="11"/>
  <c r="AC10" i="11"/>
  <c r="AB10" i="11"/>
  <c r="AA10" i="11"/>
  <c r="Z10" i="11"/>
  <c r="Y10" i="11"/>
  <c r="X10" i="11"/>
  <c r="W10" i="11"/>
  <c r="V10" i="11"/>
  <c r="U10" i="11"/>
  <c r="T10" i="11"/>
  <c r="R10" i="11"/>
  <c r="Q10" i="11"/>
  <c r="Q15" i="11" s="1"/>
  <c r="P10" i="11"/>
  <c r="N10" i="11"/>
  <c r="M10" i="11"/>
  <c r="L10" i="11"/>
  <c r="K10" i="11"/>
  <c r="J10" i="11"/>
  <c r="I10" i="11"/>
  <c r="G10" i="11"/>
  <c r="F10" i="11"/>
  <c r="E10" i="11"/>
  <c r="D10" i="11"/>
  <c r="C10" i="11"/>
  <c r="CQ9" i="11"/>
  <c r="CN9" i="11"/>
  <c r="CL9" i="11"/>
  <c r="CK9" i="11"/>
  <c r="CJ9" i="11"/>
  <c r="CI9" i="11"/>
  <c r="CH9" i="11"/>
  <c r="CG9" i="11"/>
  <c r="CF9" i="11"/>
  <c r="CC9" i="11"/>
  <c r="CB9" i="11"/>
  <c r="BY9" i="11"/>
  <c r="BX9" i="11"/>
  <c r="BW9" i="11"/>
  <c r="BU9" i="11"/>
  <c r="BT9" i="11"/>
  <c r="BS9" i="11"/>
  <c r="BQ9" i="11"/>
  <c r="BP9" i="11"/>
  <c r="BO9" i="11"/>
  <c r="BN9" i="11"/>
  <c r="BM9" i="11"/>
  <c r="BI9" i="11"/>
  <c r="BE9" i="11"/>
  <c r="BD9" i="11"/>
  <c r="BC9" i="11"/>
  <c r="BB9" i="11"/>
  <c r="AZ9" i="11"/>
  <c r="AY9" i="11"/>
  <c r="AX9" i="11"/>
  <c r="AW9" i="11"/>
  <c r="AV9" i="11"/>
  <c r="AT9" i="11"/>
  <c r="AR9" i="11"/>
  <c r="AQ9" i="11"/>
  <c r="AO9" i="11"/>
  <c r="AN9" i="11"/>
  <c r="AL9" i="11"/>
  <c r="AJ9" i="11"/>
  <c r="AI9" i="11"/>
  <c r="AH9" i="11"/>
  <c r="AG9" i="11"/>
  <c r="AE9" i="11"/>
  <c r="AD9" i="11"/>
  <c r="AC9" i="11"/>
  <c r="AA9" i="11"/>
  <c r="Z9" i="11"/>
  <c r="W9" i="11"/>
  <c r="V9" i="11"/>
  <c r="U9" i="11"/>
  <c r="T9" i="11"/>
  <c r="R9" i="11"/>
  <c r="Q9" i="11"/>
  <c r="P9" i="11"/>
  <c r="O9" i="11"/>
  <c r="M9" i="11"/>
  <c r="M15" i="11" s="1"/>
  <c r="K9" i="11"/>
  <c r="I9" i="11"/>
  <c r="H9" i="11"/>
  <c r="G9" i="11"/>
  <c r="F9" i="11"/>
  <c r="D9" i="11"/>
  <c r="C9" i="11"/>
  <c r="CR8" i="11"/>
  <c r="CQ8" i="11"/>
  <c r="CP8" i="11"/>
  <c r="CO8" i="11"/>
  <c r="CM8" i="11"/>
  <c r="CL8" i="11"/>
  <c r="CK8" i="11"/>
  <c r="CI8" i="11"/>
  <c r="CH8" i="11"/>
  <c r="CG8" i="11"/>
  <c r="CF8" i="11"/>
  <c r="CE8" i="11"/>
  <c r="CD8" i="11"/>
  <c r="CC8" i="11"/>
  <c r="CB8" i="11"/>
  <c r="CA8" i="11"/>
  <c r="BZ8" i="11"/>
  <c r="BY8" i="11"/>
  <c r="BW8" i="11"/>
  <c r="BV8" i="11"/>
  <c r="BU8" i="11"/>
  <c r="BU15" i="11" s="1"/>
  <c r="BS8" i="11"/>
  <c r="BR8" i="11"/>
  <c r="BQ8" i="11"/>
  <c r="BP8" i="11"/>
  <c r="BO8" i="11"/>
  <c r="BN8" i="11"/>
  <c r="BM8" i="11"/>
  <c r="BL8" i="11"/>
  <c r="BK8" i="11"/>
  <c r="BJ8" i="11"/>
  <c r="BI8" i="11"/>
  <c r="BG8" i="11"/>
  <c r="BF8" i="11"/>
  <c r="BE8" i="11"/>
  <c r="BD8" i="11"/>
  <c r="BC8" i="11"/>
  <c r="BB8" i="11"/>
  <c r="AZ8" i="11"/>
  <c r="AY8" i="11"/>
  <c r="AX8" i="11"/>
  <c r="AW8" i="11"/>
  <c r="AV8" i="11"/>
  <c r="AU8" i="11"/>
  <c r="AT8" i="11"/>
  <c r="AS8" i="11"/>
  <c r="AR8" i="11"/>
  <c r="AQ8" i="11"/>
  <c r="AP8" i="11"/>
  <c r="AO8" i="11"/>
  <c r="AN8" i="11"/>
  <c r="AL8" i="11"/>
  <c r="AK8" i="11"/>
  <c r="AJ8" i="11"/>
  <c r="AI8" i="11"/>
  <c r="AH8" i="11"/>
  <c r="AG8" i="11"/>
  <c r="AG15" i="11" s="1"/>
  <c r="AF8" i="11"/>
  <c r="AE8" i="11"/>
  <c r="AD8" i="11"/>
  <c r="AC8" i="11"/>
  <c r="AB8" i="11"/>
  <c r="AA8" i="11"/>
  <c r="Z8" i="11"/>
  <c r="Y8" i="11"/>
  <c r="Y15" i="11" s="1"/>
  <c r="X8" i="11"/>
  <c r="W8" i="11"/>
  <c r="U8" i="11"/>
  <c r="T8" i="11"/>
  <c r="R8" i="11"/>
  <c r="Q8" i="11"/>
  <c r="P8" i="11"/>
  <c r="O8" i="11"/>
  <c r="N8" i="11"/>
  <c r="M8" i="11"/>
  <c r="K8" i="11"/>
  <c r="J8" i="11"/>
  <c r="I8" i="11"/>
  <c r="H8" i="11"/>
  <c r="G8" i="11"/>
  <c r="F8" i="11"/>
  <c r="E8" i="11"/>
  <c r="D8" i="11"/>
  <c r="C8" i="11"/>
  <c r="B8" i="11"/>
  <c r="CQ7" i="11"/>
  <c r="CP7" i="11"/>
  <c r="CL7" i="11"/>
  <c r="CJ7" i="11"/>
  <c r="CI7" i="11"/>
  <c r="CH7" i="11"/>
  <c r="CG7" i="11"/>
  <c r="CF7" i="11"/>
  <c r="CE7" i="11"/>
  <c r="CC7" i="11"/>
  <c r="BY7" i="11"/>
  <c r="BW7" i="11"/>
  <c r="BU7" i="11"/>
  <c r="BR7" i="11"/>
  <c r="BQ7" i="11"/>
  <c r="BP7" i="11"/>
  <c r="BN7" i="11"/>
  <c r="BL7" i="11"/>
  <c r="BK7" i="11"/>
  <c r="BI7" i="11"/>
  <c r="BI15" i="11" s="1"/>
  <c r="BH7" i="11"/>
  <c r="BE7" i="11"/>
  <c r="BD7" i="11"/>
  <c r="BC7" i="11"/>
  <c r="BB7" i="11"/>
  <c r="BA7" i="11"/>
  <c r="AZ7" i="11"/>
  <c r="AY7" i="11"/>
  <c r="AX7" i="11"/>
  <c r="AU7" i="11"/>
  <c r="AT7" i="11"/>
  <c r="AS7" i="11"/>
  <c r="AS15" i="11" s="1"/>
  <c r="AQ7" i="11"/>
  <c r="AO7" i="11"/>
  <c r="AN7" i="11"/>
  <c r="AL7" i="11"/>
  <c r="AI7" i="11"/>
  <c r="AH7" i="11"/>
  <c r="AF7" i="11"/>
  <c r="AE7" i="11"/>
  <c r="AD7" i="11"/>
  <c r="AC7" i="11"/>
  <c r="AB7" i="11"/>
  <c r="AA7" i="11"/>
  <c r="Z7" i="11"/>
  <c r="Y7" i="11"/>
  <c r="W7" i="11"/>
  <c r="U7" i="11"/>
  <c r="U15" i="11" s="1"/>
  <c r="S7" i="11"/>
  <c r="R7" i="11"/>
  <c r="N7" i="11"/>
  <c r="L7" i="11"/>
  <c r="L15" i="11" s="1"/>
  <c r="I7" i="11"/>
  <c r="H7" i="11"/>
  <c r="G7" i="11"/>
  <c r="F7" i="11"/>
  <c r="D7" i="11"/>
  <c r="C7" i="11"/>
  <c r="CR6" i="11"/>
  <c r="CQ6" i="11"/>
  <c r="CP6" i="11"/>
  <c r="CJ6" i="11"/>
  <c r="CI6" i="11"/>
  <c r="CG6" i="11"/>
  <c r="CD6" i="11"/>
  <c r="CC6" i="11"/>
  <c r="CB6" i="11"/>
  <c r="BY6" i="11"/>
  <c r="BX6" i="11"/>
  <c r="BV6" i="11"/>
  <c r="BU6" i="11"/>
  <c r="BT6" i="11"/>
  <c r="BS6" i="11"/>
  <c r="BR6" i="11"/>
  <c r="BR15" i="11" s="1"/>
  <c r="BQ6" i="11"/>
  <c r="BO6" i="11"/>
  <c r="BN6" i="11"/>
  <c r="BM6" i="11"/>
  <c r="BL6" i="11"/>
  <c r="BJ6" i="11"/>
  <c r="BI6" i="11"/>
  <c r="BH6" i="11"/>
  <c r="BH15" i="11" s="1"/>
  <c r="BE6" i="11"/>
  <c r="BD6" i="11"/>
  <c r="BC6" i="11"/>
  <c r="BB6" i="11"/>
  <c r="AZ6" i="11"/>
  <c r="AY6" i="11"/>
  <c r="AX6" i="11"/>
  <c r="AW6" i="11"/>
  <c r="AU6" i="11"/>
  <c r="AT6" i="11"/>
  <c r="AS6" i="11"/>
  <c r="AP6" i="11"/>
  <c r="AO6" i="11"/>
  <c r="AN6" i="11"/>
  <c r="AJ6" i="11"/>
  <c r="AI6" i="11"/>
  <c r="AH6" i="11"/>
  <c r="AF6" i="11"/>
  <c r="AE6" i="11"/>
  <c r="AD6" i="11"/>
  <c r="AC6" i="11"/>
  <c r="AB6" i="11"/>
  <c r="AA6" i="11"/>
  <c r="Y6" i="11"/>
  <c r="W6" i="11"/>
  <c r="V6" i="11"/>
  <c r="U6" i="11"/>
  <c r="T6" i="11"/>
  <c r="R6" i="11"/>
  <c r="P6" i="11"/>
  <c r="O6" i="11"/>
  <c r="O15" i="11" s="1"/>
  <c r="K6" i="11"/>
  <c r="K15" i="11" s="1"/>
  <c r="J6" i="11"/>
  <c r="I6" i="11"/>
  <c r="H6" i="11"/>
  <c r="G6" i="11"/>
  <c r="F6" i="11"/>
  <c r="D6" i="11"/>
  <c r="C6" i="11"/>
  <c r="CR5" i="11"/>
  <c r="CP5" i="11"/>
  <c r="CM5" i="11"/>
  <c r="CI5" i="11"/>
  <c r="CG5" i="11"/>
  <c r="CE5" i="11"/>
  <c r="CC5" i="11"/>
  <c r="CB5" i="11"/>
  <c r="CA5" i="11"/>
  <c r="BZ5" i="11"/>
  <c r="BY5" i="11"/>
  <c r="BX5" i="11"/>
  <c r="BV5" i="11"/>
  <c r="BU5" i="11"/>
  <c r="BS5" i="11"/>
  <c r="BQ5" i="11"/>
  <c r="BN5" i="11"/>
  <c r="BM5" i="11"/>
  <c r="BL5" i="11"/>
  <c r="BJ5" i="11"/>
  <c r="BF5" i="11"/>
  <c r="BE5" i="11"/>
  <c r="BD5" i="11"/>
  <c r="BC5" i="11"/>
  <c r="BB5" i="11"/>
  <c r="BA5" i="11"/>
  <c r="AZ5" i="11"/>
  <c r="AX5" i="11"/>
  <c r="AV5" i="11"/>
  <c r="AU5" i="11"/>
  <c r="AP5" i="11"/>
  <c r="AO5" i="11"/>
  <c r="AN5" i="11"/>
  <c r="AM5" i="11"/>
  <c r="AK5" i="11"/>
  <c r="AK15" i="11" s="1"/>
  <c r="AI5" i="11"/>
  <c r="AH5" i="11"/>
  <c r="AE5" i="11"/>
  <c r="AD5" i="11"/>
  <c r="AC5" i="11"/>
  <c r="AB5" i="11"/>
  <c r="AA5" i="11"/>
  <c r="X5" i="11"/>
  <c r="W5" i="11"/>
  <c r="U5" i="11"/>
  <c r="R5" i="11"/>
  <c r="P5" i="11"/>
  <c r="J5" i="11"/>
  <c r="I5" i="11"/>
  <c r="H5" i="11"/>
  <c r="G5" i="11"/>
  <c r="F5" i="11"/>
  <c r="E5" i="11"/>
  <c r="D5" i="11"/>
  <c r="C5" i="11"/>
  <c r="B5" i="11"/>
  <c r="CR4" i="11"/>
  <c r="CQ4" i="11"/>
  <c r="CP4" i="11"/>
  <c r="CP15" i="11" s="1"/>
  <c r="CO4" i="11"/>
  <c r="CM4" i="11"/>
  <c r="CL4" i="11"/>
  <c r="CH4" i="11"/>
  <c r="CG4" i="11"/>
  <c r="CE4" i="11"/>
  <c r="CC4" i="11"/>
  <c r="CB4" i="11"/>
  <c r="CB15" i="11" s="1"/>
  <c r="CA4" i="11"/>
  <c r="BZ4" i="11"/>
  <c r="BY4" i="11"/>
  <c r="BX4" i="11"/>
  <c r="BV4" i="11"/>
  <c r="BU4" i="11"/>
  <c r="BQ4" i="11"/>
  <c r="BO4" i="11"/>
  <c r="BN4" i="11"/>
  <c r="BM4" i="11"/>
  <c r="BK4" i="11"/>
  <c r="BJ4" i="11"/>
  <c r="BI4" i="11"/>
  <c r="BG4" i="11"/>
  <c r="BF4" i="11"/>
  <c r="BE4" i="11"/>
  <c r="BE15" i="11" s="1"/>
  <c r="BD4" i="11"/>
  <c r="BC4" i="11"/>
  <c r="BB4" i="11"/>
  <c r="BA4" i="11"/>
  <c r="BA15" i="11" s="1"/>
  <c r="AZ4" i="11"/>
  <c r="AY4" i="11"/>
  <c r="AX4" i="11"/>
  <c r="AW4" i="11"/>
  <c r="AW15" i="11" s="1"/>
  <c r="AU4" i="11"/>
  <c r="AR4" i="11"/>
  <c r="AP4" i="11"/>
  <c r="AO4" i="11"/>
  <c r="AO15" i="11" s="1"/>
  <c r="AN4" i="11"/>
  <c r="AM4" i="11"/>
  <c r="AL4" i="11"/>
  <c r="AI4" i="11"/>
  <c r="AH4" i="11"/>
  <c r="AG4" i="11"/>
  <c r="AE4" i="11"/>
  <c r="AD4" i="11"/>
  <c r="AC4" i="11"/>
  <c r="AB4" i="11"/>
  <c r="AA4" i="11"/>
  <c r="Z4" i="11"/>
  <c r="Y4" i="11"/>
  <c r="X4" i="11"/>
  <c r="W4" i="11"/>
  <c r="V4" i="11"/>
  <c r="U4" i="11"/>
  <c r="T4" i="11"/>
  <c r="S4" i="11"/>
  <c r="R4" i="11"/>
  <c r="N4" i="11"/>
  <c r="N15" i="11" s="1"/>
  <c r="M4" i="11"/>
  <c r="J4" i="11"/>
  <c r="I4" i="11"/>
  <c r="G4" i="11"/>
  <c r="F4" i="11"/>
  <c r="E4" i="11"/>
  <c r="C4" i="11"/>
  <c r="C15" i="11" s="1"/>
  <c r="B4" i="11"/>
  <c r="B15" i="11" s="1"/>
  <c r="CR3" i="11"/>
  <c r="CR15" i="11" s="1"/>
  <c r="CQ3" i="11"/>
  <c r="CQ15" i="11" s="1"/>
  <c r="CO3" i="11"/>
  <c r="CO15" i="11" s="1"/>
  <c r="CN3" i="11"/>
  <c r="CN15" i="11" s="1"/>
  <c r="CM3" i="11"/>
  <c r="CM15" i="11" s="1"/>
  <c r="CL3" i="11"/>
  <c r="CL15" i="11" s="1"/>
  <c r="CK3" i="11"/>
  <c r="CK15" i="11" s="1"/>
  <c r="CJ3" i="11"/>
  <c r="CJ15" i="11" s="1"/>
  <c r="CI3" i="11"/>
  <c r="CI15" i="11" s="1"/>
  <c r="CH3" i="11"/>
  <c r="CH15" i="11" s="1"/>
  <c r="CG3" i="11"/>
  <c r="CG15" i="11" s="1"/>
  <c r="CF3" i="11"/>
  <c r="CF15" i="11" s="1"/>
  <c r="CE3" i="11"/>
  <c r="CE15" i="11" s="1"/>
  <c r="CD3" i="11"/>
  <c r="CD15" i="11" s="1"/>
  <c r="CC3" i="11"/>
  <c r="CC15" i="11" s="1"/>
  <c r="CA3" i="11"/>
  <c r="CA15" i="11" s="1"/>
  <c r="BZ3" i="11"/>
  <c r="BZ15" i="11" s="1"/>
  <c r="BY3" i="11"/>
  <c r="BX3" i="11"/>
  <c r="BX15" i="11" s="1"/>
  <c r="BW3" i="11"/>
  <c r="BW15" i="11" s="1"/>
  <c r="BV3" i="11"/>
  <c r="BV15" i="11" s="1"/>
  <c r="BU3" i="11"/>
  <c r="BT3" i="11"/>
  <c r="BT15" i="11" s="1"/>
  <c r="BS3" i="11"/>
  <c r="BS15" i="11" s="1"/>
  <c r="BQ3" i="11"/>
  <c r="BP3" i="11"/>
  <c r="BP15" i="11" s="1"/>
  <c r="BO3" i="11"/>
  <c r="BO15" i="11" s="1"/>
  <c r="BN3" i="11"/>
  <c r="BM3" i="11"/>
  <c r="BL3" i="11"/>
  <c r="BL15" i="11" s="1"/>
  <c r="BK3" i="11"/>
  <c r="BK15" i="11" s="1"/>
  <c r="BJ3" i="11"/>
  <c r="BJ15" i="11" s="1"/>
  <c r="BI3" i="11"/>
  <c r="BG3" i="11"/>
  <c r="BG15" i="11" s="1"/>
  <c r="BF3" i="11"/>
  <c r="BE3" i="11"/>
  <c r="BD3" i="11"/>
  <c r="BC3" i="11"/>
  <c r="BB3" i="11"/>
  <c r="BA3" i="11"/>
  <c r="AZ3" i="11"/>
  <c r="AY3" i="11"/>
  <c r="AY15" i="11" s="1"/>
  <c r="AX3" i="11"/>
  <c r="AW3" i="11"/>
  <c r="AV3" i="11"/>
  <c r="AV15" i="11" s="1"/>
  <c r="AU3" i="11"/>
  <c r="AU15" i="11" s="1"/>
  <c r="AT3" i="11"/>
  <c r="AT15" i="11" s="1"/>
  <c r="AS3" i="11"/>
  <c r="AR3" i="11"/>
  <c r="AR15" i="11" s="1"/>
  <c r="AQ3" i="11"/>
  <c r="AQ15" i="11" s="1"/>
  <c r="AP3" i="11"/>
  <c r="AP15" i="11" s="1"/>
  <c r="AO3" i="11"/>
  <c r="AN3" i="11"/>
  <c r="AM3" i="11"/>
  <c r="AM15" i="11" s="1"/>
  <c r="AL3" i="11"/>
  <c r="AL15" i="11" s="1"/>
  <c r="AK3" i="11"/>
  <c r="AJ3" i="11"/>
  <c r="AJ15" i="11" s="1"/>
  <c r="AI3" i="11"/>
  <c r="AH3" i="11"/>
  <c r="AG3" i="11"/>
  <c r="AF3" i="11"/>
  <c r="AF15" i="11" s="1"/>
  <c r="AE3" i="11"/>
  <c r="AD3" i="11"/>
  <c r="AC3" i="11"/>
  <c r="AB3" i="11"/>
  <c r="AB15" i="11" s="1"/>
  <c r="AA3" i="11"/>
  <c r="Z3" i="11"/>
  <c r="Z15" i="11" s="1"/>
  <c r="Y3" i="11"/>
  <c r="X3" i="11"/>
  <c r="X15" i="11" s="1"/>
  <c r="W3" i="11"/>
  <c r="V3" i="11"/>
  <c r="V15" i="11" s="1"/>
  <c r="U3" i="11"/>
  <c r="T3" i="11"/>
  <c r="T15" i="11" s="1"/>
  <c r="S3" i="11"/>
  <c r="S15" i="11" s="1"/>
  <c r="R3" i="11"/>
  <c r="Q3" i="11"/>
  <c r="P3" i="11"/>
  <c r="P15" i="11" s="1"/>
  <c r="J3" i="11"/>
  <c r="J15" i="11" s="1"/>
  <c r="I3" i="11"/>
  <c r="I15" i="11" s="1"/>
  <c r="H3" i="11"/>
  <c r="H15" i="11" s="1"/>
  <c r="G3" i="11"/>
  <c r="F3" i="11"/>
  <c r="E3" i="11"/>
  <c r="E15" i="11" s="1"/>
  <c r="D3" i="11"/>
  <c r="D15" i="11" s="1"/>
  <c r="CG2" i="11"/>
  <c r="CC2" i="11"/>
  <c r="BY2" i="11"/>
  <c r="BY15" i="11" s="1"/>
  <c r="BU2" i="11"/>
  <c r="BQ2" i="11"/>
  <c r="BN2" i="11"/>
  <c r="BN15" i="11" s="1"/>
  <c r="BF2" i="11"/>
  <c r="BF15" i="11" s="1"/>
  <c r="BE2" i="11"/>
  <c r="BD2" i="11"/>
  <c r="BD15" i="11" s="1"/>
  <c r="BC2" i="11"/>
  <c r="BC15" i="11" s="1"/>
  <c r="BB2" i="11"/>
  <c r="BB15" i="11" s="1"/>
  <c r="AZ2" i="11"/>
  <c r="AZ15" i="11" s="1"/>
  <c r="AX2" i="11"/>
  <c r="AX15" i="11" s="1"/>
  <c r="AN2" i="11"/>
  <c r="AN15" i="11" s="1"/>
  <c r="AI2" i="11"/>
  <c r="AI15" i="11" s="1"/>
  <c r="AH2" i="11"/>
  <c r="AH15" i="11" s="1"/>
  <c r="AE2" i="11"/>
  <c r="AE15" i="11" s="1"/>
  <c r="AD2" i="11"/>
  <c r="AD15" i="11" s="1"/>
  <c r="AC2" i="11"/>
  <c r="AC15" i="11" s="1"/>
  <c r="AA2" i="11"/>
  <c r="AA15" i="11" s="1"/>
  <c r="W2" i="11"/>
  <c r="W15" i="11" s="1"/>
  <c r="U2" i="11"/>
  <c r="R2" i="11"/>
  <c r="R15" i="11" s="1"/>
  <c r="M2" i="11"/>
  <c r="I2" i="11"/>
  <c r="G2" i="11"/>
  <c r="G15" i="11" s="1"/>
  <c r="F2" i="11"/>
  <c r="F15" i="11" s="1"/>
  <c r="CR21" i="9"/>
  <c r="CQ21" i="9"/>
  <c r="CP21" i="9"/>
  <c r="CO21" i="9"/>
  <c r="CN21" i="9"/>
  <c r="CM21" i="9"/>
  <c r="CL21" i="9"/>
  <c r="CK21" i="9"/>
  <c r="CJ21" i="9"/>
  <c r="CI21" i="9"/>
  <c r="CH21" i="9"/>
  <c r="CG21" i="9"/>
  <c r="CF21" i="9"/>
  <c r="CE21" i="9"/>
  <c r="CD21" i="9"/>
  <c r="CC21" i="9"/>
  <c r="CB21" i="9"/>
  <c r="CA21" i="9"/>
  <c r="BZ21" i="9"/>
  <c r="BY21" i="9"/>
  <c r="BX21" i="9"/>
  <c r="BW21" i="9"/>
  <c r="BV21" i="9"/>
  <c r="BU21" i="9"/>
  <c r="BT21" i="9"/>
  <c r="BS21" i="9"/>
  <c r="BR21" i="9"/>
  <c r="BQ21" i="9"/>
  <c r="BP21" i="9"/>
  <c r="BO21" i="9"/>
  <c r="BN21" i="9"/>
  <c r="BM21" i="9"/>
  <c r="BL21" i="9"/>
  <c r="BK21" i="9"/>
  <c r="BJ21" i="9"/>
  <c r="BI21" i="9"/>
  <c r="BH21" i="9"/>
  <c r="BG21" i="9"/>
  <c r="BF21" i="9"/>
  <c r="BE21" i="9"/>
  <c r="BD21" i="9"/>
  <c r="BC21" i="9"/>
  <c r="BB21" i="9"/>
  <c r="BA21" i="9"/>
  <c r="AZ21" i="9"/>
  <c r="AY21" i="9"/>
  <c r="AX21" i="9"/>
  <c r="AW21" i="9"/>
  <c r="AV21" i="9"/>
  <c r="AU21" i="9"/>
  <c r="AT21" i="9"/>
  <c r="AS21" i="9"/>
  <c r="AR21" i="9"/>
  <c r="AQ21" i="9"/>
  <c r="AP21" i="9"/>
  <c r="AO21" i="9"/>
  <c r="AN21" i="9"/>
  <c r="AM21" i="9"/>
  <c r="AL21" i="9"/>
  <c r="AK21" i="9"/>
  <c r="AJ21" i="9"/>
  <c r="AI21" i="9"/>
  <c r="AH21" i="9"/>
  <c r="AG21" i="9"/>
  <c r="AF21" i="9"/>
  <c r="AE21" i="9"/>
  <c r="AD21" i="9"/>
  <c r="AC21" i="9"/>
  <c r="AB21" i="9"/>
  <c r="AA21" i="9"/>
  <c r="Z21" i="9"/>
  <c r="Y21" i="9"/>
  <c r="X21" i="9"/>
  <c r="W21" i="9"/>
  <c r="V21" i="9"/>
  <c r="U21" i="9"/>
  <c r="T21" i="9"/>
  <c r="S21" i="9"/>
  <c r="R21" i="9"/>
  <c r="Q21" i="9"/>
  <c r="P21" i="9"/>
  <c r="O21" i="9"/>
  <c r="N21" i="9"/>
  <c r="M21" i="9"/>
  <c r="L21" i="9"/>
  <c r="K21" i="9"/>
  <c r="J21" i="9"/>
  <c r="I21" i="9"/>
  <c r="H21" i="9"/>
  <c r="G21" i="9"/>
  <c r="F21" i="9"/>
  <c r="E21" i="9"/>
  <c r="D21" i="9"/>
  <c r="C21" i="9"/>
  <c r="B21" i="9"/>
  <c r="J72" i="8"/>
  <c r="J71" i="8"/>
  <c r="G12" i="8"/>
  <c r="AN58" i="7"/>
  <c r="AM58" i="7"/>
  <c r="AL58" i="7"/>
  <c r="AK58" i="7"/>
  <c r="AJ58" i="7"/>
  <c r="AI58" i="7"/>
  <c r="AH58" i="7"/>
  <c r="AG58" i="7"/>
  <c r="AF58" i="7"/>
  <c r="AE58" i="7"/>
  <c r="AD58" i="7"/>
  <c r="AC58" i="7"/>
  <c r="AB58" i="7"/>
  <c r="AA58" i="7"/>
  <c r="Z58" i="7"/>
  <c r="Y58" i="7"/>
  <c r="X58" i="7"/>
  <c r="W58" i="7"/>
  <c r="V58" i="7"/>
  <c r="U58" i="7"/>
  <c r="T58" i="7"/>
  <c r="S58" i="7"/>
  <c r="R58" i="7"/>
  <c r="Q58" i="7"/>
  <c r="P58" i="7"/>
  <c r="O58" i="7"/>
  <c r="N58" i="7"/>
  <c r="M58" i="7"/>
  <c r="L58" i="7"/>
  <c r="K58" i="7"/>
  <c r="J58" i="7"/>
  <c r="I58" i="7"/>
  <c r="H58" i="7"/>
  <c r="G58" i="7"/>
  <c r="F58" i="7"/>
  <c r="E58" i="7"/>
  <c r="D58" i="7"/>
  <c r="C58" i="7"/>
  <c r="B58" i="7"/>
  <c r="O19" i="6"/>
  <c r="O15" i="6"/>
  <c r="O13" i="6"/>
  <c r="I13" i="6"/>
  <c r="O12" i="6"/>
  <c r="I12" i="6"/>
  <c r="O11" i="6"/>
  <c r="I11" i="6"/>
  <c r="O10" i="6"/>
  <c r="I10" i="6"/>
  <c r="O9" i="6"/>
  <c r="O8" i="6"/>
  <c r="O7" i="6"/>
  <c r="I7" i="6"/>
  <c r="O6" i="6"/>
  <c r="I6" i="6"/>
  <c r="O5" i="6"/>
  <c r="I5" i="6"/>
  <c r="O4" i="6"/>
  <c r="I4" i="6"/>
  <c r="AC357" i="5"/>
  <c r="AB357" i="5"/>
  <c r="AA357" i="5"/>
  <c r="Z357" i="5"/>
  <c r="AC356" i="5"/>
  <c r="AB356" i="5"/>
  <c r="AA356" i="5"/>
  <c r="Z356" i="5"/>
  <c r="Y356" i="5"/>
  <c r="AC355" i="5"/>
  <c r="AA355" i="5"/>
  <c r="Z355" i="5"/>
  <c r="Y355" i="5"/>
  <c r="AB355" i="5" s="1"/>
  <c r="AC354" i="5"/>
  <c r="AB354" i="5"/>
  <c r="Z354" i="5"/>
  <c r="Y354" i="5"/>
  <c r="AA354" i="5" s="1"/>
  <c r="AC353" i="5"/>
  <c r="AB353" i="5"/>
  <c r="AA353" i="5"/>
  <c r="Z353" i="5"/>
  <c r="AC352" i="5"/>
  <c r="AB352" i="5"/>
  <c r="Z352" i="5"/>
  <c r="Y352" i="5"/>
  <c r="AA352" i="5" s="1"/>
  <c r="AC351" i="5"/>
  <c r="AB351" i="5"/>
  <c r="AA351" i="5"/>
  <c r="Z351" i="5"/>
  <c r="Y351" i="5"/>
  <c r="AC350" i="5"/>
  <c r="AB350" i="5"/>
  <c r="AA350" i="5"/>
  <c r="Z350" i="5"/>
  <c r="Y350" i="5"/>
  <c r="AC349" i="5"/>
  <c r="AB349" i="5"/>
  <c r="Z349" i="5"/>
  <c r="Y349" i="5"/>
  <c r="AA349" i="5" s="1"/>
  <c r="AC348" i="5"/>
  <c r="AB348" i="5"/>
  <c r="Z348" i="5"/>
  <c r="Y348" i="5"/>
  <c r="AA348" i="5" s="1"/>
  <c r="AC347" i="5"/>
  <c r="AB347" i="5"/>
  <c r="AA347" i="5"/>
  <c r="Z347" i="5"/>
  <c r="Y347" i="5"/>
  <c r="AC346" i="5"/>
  <c r="AB346" i="5"/>
  <c r="AA346" i="5"/>
  <c r="Z346" i="5"/>
  <c r="Y346" i="5"/>
  <c r="AC345" i="5"/>
  <c r="AB345" i="5"/>
  <c r="Z345" i="5"/>
  <c r="Y345" i="5"/>
  <c r="AA345" i="5" s="1"/>
  <c r="AC340" i="5"/>
  <c r="AB340" i="5"/>
  <c r="Z340" i="5"/>
  <c r="Y340" i="5"/>
  <c r="AA340" i="5" s="1"/>
  <c r="AC339" i="5"/>
  <c r="AB339" i="5"/>
  <c r="AA339" i="5"/>
  <c r="Z339" i="5"/>
  <c r="Y339" i="5"/>
  <c r="AC338" i="5"/>
  <c r="AB338" i="5"/>
  <c r="AA338" i="5"/>
  <c r="Z338" i="5"/>
  <c r="Y338" i="5"/>
  <c r="AC337" i="5"/>
  <c r="AB337" i="5"/>
  <c r="Z337" i="5"/>
  <c r="Y337" i="5"/>
  <c r="AA337" i="5" s="1"/>
  <c r="AC336" i="5"/>
  <c r="AB336" i="5"/>
  <c r="Z336" i="5"/>
  <c r="Y336" i="5"/>
  <c r="AA336" i="5" s="1"/>
  <c r="AC335" i="5"/>
  <c r="AB335" i="5"/>
  <c r="AA335" i="5"/>
  <c r="Z335" i="5"/>
  <c r="Y335" i="5"/>
  <c r="AC334" i="5"/>
  <c r="AB334" i="5"/>
  <c r="AA334" i="5"/>
  <c r="Z334" i="5"/>
  <c r="Y334" i="5"/>
  <c r="AC333" i="5"/>
  <c r="AB333" i="5"/>
  <c r="Z333" i="5"/>
  <c r="Y333" i="5"/>
  <c r="AA333" i="5" s="1"/>
  <c r="AC328" i="5"/>
  <c r="AB328" i="5"/>
  <c r="Z328" i="5"/>
  <c r="Y328" i="5"/>
  <c r="AA328" i="5" s="1"/>
  <c r="AC327" i="5"/>
  <c r="AB327" i="5"/>
  <c r="AA327" i="5"/>
  <c r="Z327" i="5"/>
  <c r="Y327" i="5"/>
  <c r="AC326" i="5"/>
  <c r="AA326" i="5"/>
  <c r="Z326" i="5"/>
  <c r="Y326" i="5"/>
  <c r="AB326" i="5" s="1"/>
  <c r="AC325" i="5"/>
  <c r="AB325" i="5"/>
  <c r="Z325" i="5"/>
  <c r="Y325" i="5"/>
  <c r="AA325" i="5" s="1"/>
  <c r="AC324" i="5"/>
  <c r="AB324" i="5"/>
  <c r="Z324" i="5"/>
  <c r="Y324" i="5"/>
  <c r="AA324" i="5" s="1"/>
  <c r="AC323" i="5"/>
  <c r="AB323" i="5"/>
  <c r="AA323" i="5"/>
  <c r="Z323" i="5"/>
  <c r="Y323" i="5"/>
  <c r="AC322" i="5"/>
  <c r="AB322" i="5"/>
  <c r="AA322" i="5"/>
  <c r="Z322" i="5"/>
  <c r="Y322" i="5"/>
  <c r="AC317" i="5"/>
  <c r="AB317" i="5"/>
  <c r="Z317" i="5"/>
  <c r="Y317" i="5"/>
  <c r="AA317" i="5" s="1"/>
  <c r="AC316" i="5"/>
  <c r="AB316" i="5"/>
  <c r="Z316" i="5"/>
  <c r="Y316" i="5"/>
  <c r="AA316" i="5" s="1"/>
  <c r="AC315" i="5"/>
  <c r="AB315" i="5"/>
  <c r="AA315" i="5"/>
  <c r="Z315" i="5"/>
  <c r="Y315" i="5"/>
  <c r="AC314" i="5"/>
  <c r="AB314" i="5"/>
  <c r="AA314" i="5"/>
  <c r="Z314" i="5"/>
  <c r="Y314" i="5"/>
  <c r="AC313" i="5"/>
  <c r="AB313" i="5"/>
  <c r="Z313" i="5"/>
  <c r="Y313" i="5"/>
  <c r="AA313" i="5" s="1"/>
  <c r="AC312" i="5"/>
  <c r="AB312" i="5"/>
  <c r="Z312" i="5"/>
  <c r="Y312" i="5"/>
  <c r="AA312" i="5" s="1"/>
  <c r="AC311" i="5"/>
  <c r="AB311" i="5"/>
  <c r="AA311" i="5"/>
  <c r="Z311" i="5"/>
  <c r="Y311" i="5"/>
  <c r="AC310" i="5"/>
  <c r="AB310" i="5"/>
  <c r="AA310" i="5"/>
  <c r="Z310" i="5"/>
  <c r="Y310" i="5"/>
  <c r="AC309" i="5"/>
  <c r="AB309" i="5"/>
  <c r="Z309" i="5"/>
  <c r="Y309" i="5"/>
  <c r="AA309" i="5" s="1"/>
  <c r="AC308" i="5"/>
  <c r="AB308" i="5"/>
  <c r="Z308" i="5"/>
  <c r="Y308" i="5"/>
  <c r="AA308" i="5" s="1"/>
  <c r="AC307" i="5"/>
  <c r="AB307" i="5"/>
  <c r="AA307" i="5"/>
  <c r="Z307" i="5"/>
  <c r="Y307" i="5"/>
  <c r="AC306" i="5"/>
  <c r="AB306" i="5"/>
  <c r="AA306" i="5"/>
  <c r="Z306" i="5"/>
  <c r="Y306" i="5"/>
  <c r="AC305" i="5"/>
  <c r="AB305" i="5"/>
  <c r="Z305" i="5"/>
  <c r="Y305" i="5"/>
  <c r="AA305" i="5" s="1"/>
  <c r="AC304" i="5"/>
  <c r="AB304" i="5"/>
  <c r="Z304" i="5"/>
  <c r="Y304" i="5"/>
  <c r="AA304" i="5" s="1"/>
  <c r="AC303" i="5"/>
  <c r="AB303" i="5"/>
  <c r="AA303" i="5"/>
  <c r="Z303" i="5"/>
  <c r="Y303" i="5"/>
  <c r="AC302" i="5"/>
  <c r="AB302" i="5"/>
  <c r="AA302" i="5"/>
  <c r="Z302" i="5"/>
  <c r="Y302" i="5"/>
  <c r="AC297" i="5"/>
  <c r="AB297" i="5"/>
  <c r="Z297" i="5"/>
  <c r="Y297" i="5"/>
  <c r="AA297" i="5" s="1"/>
  <c r="AC296" i="5"/>
  <c r="AB296" i="5"/>
  <c r="Z296" i="5"/>
  <c r="Y296" i="5"/>
  <c r="AA296" i="5" s="1"/>
  <c r="AC295" i="5"/>
  <c r="AB295" i="5"/>
  <c r="AA295" i="5"/>
  <c r="Z295" i="5"/>
  <c r="Y295" i="5"/>
  <c r="AC294" i="5"/>
  <c r="AB294" i="5"/>
  <c r="AA294" i="5"/>
  <c r="Z294" i="5"/>
  <c r="Y294" i="5"/>
  <c r="AC293" i="5"/>
  <c r="AB293" i="5"/>
  <c r="Z293" i="5"/>
  <c r="Y293" i="5"/>
  <c r="AA293" i="5" s="1"/>
  <c r="AC292" i="5"/>
  <c r="AB292" i="5"/>
  <c r="Z292" i="5"/>
  <c r="Y292" i="5"/>
  <c r="AA292" i="5" s="1"/>
  <c r="AC291" i="5"/>
  <c r="AB291" i="5"/>
  <c r="AA291" i="5"/>
  <c r="Z291" i="5"/>
  <c r="Y291" i="5"/>
  <c r="AC290" i="5"/>
  <c r="AB290" i="5"/>
  <c r="AA290" i="5"/>
  <c r="Z290" i="5"/>
  <c r="Y290" i="5"/>
  <c r="AC289" i="5"/>
  <c r="AB289" i="5"/>
  <c r="Z289" i="5"/>
  <c r="Y289" i="5"/>
  <c r="AA289" i="5" s="1"/>
  <c r="AC288" i="5"/>
  <c r="AB288" i="5"/>
  <c r="Z288" i="5"/>
  <c r="Y288" i="5"/>
  <c r="AA288" i="5" s="1"/>
  <c r="AC287" i="5"/>
  <c r="AB287" i="5"/>
  <c r="AA287" i="5"/>
  <c r="Z287" i="5"/>
  <c r="Y287" i="5"/>
  <c r="AC286" i="5"/>
  <c r="AB286" i="5"/>
  <c r="AA286" i="5"/>
  <c r="Z286" i="5"/>
  <c r="Y286" i="5"/>
  <c r="AC285" i="5"/>
  <c r="AB285" i="5"/>
  <c r="Z285" i="5"/>
  <c r="Y285" i="5"/>
  <c r="AA285" i="5" s="1"/>
  <c r="AC284" i="5"/>
  <c r="AB284" i="5"/>
  <c r="Z284" i="5"/>
  <c r="Y284" i="5"/>
  <c r="AA284" i="5" s="1"/>
  <c r="AC283" i="5"/>
  <c r="AB283" i="5"/>
  <c r="AA283" i="5"/>
  <c r="Z283" i="5"/>
  <c r="Y283" i="5"/>
  <c r="AC282" i="5"/>
  <c r="AA282" i="5"/>
  <c r="Z282" i="5"/>
  <c r="Y282" i="5"/>
  <c r="AB282" i="5" s="1"/>
  <c r="AC281" i="5"/>
  <c r="AB281" i="5"/>
  <c r="Z281" i="5"/>
  <c r="Y281" i="5"/>
  <c r="AA281" i="5" s="1"/>
  <c r="AC280" i="5"/>
  <c r="AB280" i="5"/>
  <c r="Z280" i="5"/>
  <c r="Y280" i="5"/>
  <c r="AA280" i="5" s="1"/>
  <c r="AC279" i="5"/>
  <c r="AB279" i="5"/>
  <c r="AA279" i="5"/>
  <c r="Z279" i="5"/>
  <c r="Y279" i="5"/>
  <c r="AC278" i="5"/>
  <c r="AB278" i="5"/>
  <c r="AA278" i="5"/>
  <c r="Z278" i="5"/>
  <c r="Y278" i="5"/>
  <c r="AC277" i="5"/>
  <c r="AB277" i="5"/>
  <c r="Z277" i="5"/>
  <c r="Y277" i="5"/>
  <c r="AA277" i="5" s="1"/>
  <c r="AC276" i="5"/>
  <c r="AB276" i="5"/>
  <c r="Z276" i="5"/>
  <c r="Y276" i="5"/>
  <c r="AA276" i="5" s="1"/>
  <c r="AC275" i="5"/>
  <c r="AB275" i="5"/>
  <c r="AA275" i="5"/>
  <c r="Z275" i="5"/>
  <c r="Y275" i="5"/>
  <c r="AC274" i="5"/>
  <c r="AB274" i="5"/>
  <c r="AA274" i="5"/>
  <c r="Z274" i="5"/>
  <c r="Y274" i="5"/>
  <c r="AC273" i="5"/>
  <c r="AB273" i="5"/>
  <c r="Z273" i="5"/>
  <c r="Y273" i="5"/>
  <c r="AA273" i="5" s="1"/>
  <c r="AC272" i="5"/>
  <c r="AB272" i="5"/>
  <c r="Z272" i="5"/>
  <c r="Y272" i="5"/>
  <c r="AA272" i="5" s="1"/>
  <c r="AC271" i="5"/>
  <c r="AB271" i="5"/>
  <c r="AA271" i="5"/>
  <c r="Z271" i="5"/>
  <c r="Y271" i="5"/>
  <c r="AC270" i="5"/>
  <c r="AB270" i="5"/>
  <c r="AA270" i="5"/>
  <c r="Z270" i="5"/>
  <c r="Y270" i="5"/>
  <c r="AC269" i="5"/>
  <c r="AB269" i="5"/>
  <c r="Z269" i="5"/>
  <c r="Y269" i="5"/>
  <c r="AA269" i="5" s="1"/>
  <c r="AC268" i="5"/>
  <c r="AB268" i="5"/>
  <c r="Z268" i="5"/>
  <c r="Y268" i="5"/>
  <c r="AA268" i="5" s="1"/>
  <c r="AC267" i="5"/>
  <c r="AB267" i="5"/>
  <c r="AA267" i="5"/>
  <c r="Z267" i="5"/>
  <c r="Y267" i="5"/>
  <c r="AC266" i="5"/>
  <c r="AB266" i="5"/>
  <c r="AA266" i="5"/>
  <c r="Z266" i="5"/>
  <c r="AC265" i="5"/>
  <c r="AB265" i="5"/>
  <c r="AA265" i="5"/>
  <c r="Z265" i="5"/>
  <c r="Y265" i="5"/>
  <c r="AC264" i="5"/>
  <c r="AB264" i="5"/>
  <c r="Z264" i="5"/>
  <c r="Y264" i="5"/>
  <c r="AA264" i="5" s="1"/>
  <c r="AC263" i="5"/>
  <c r="AB263" i="5"/>
  <c r="Z263" i="5"/>
  <c r="Y263" i="5"/>
  <c r="AA263" i="5" s="1"/>
  <c r="AC262" i="5"/>
  <c r="AB262" i="5"/>
  <c r="AA262" i="5"/>
  <c r="Z262" i="5"/>
  <c r="Y262" i="5"/>
  <c r="AC261" i="5"/>
  <c r="AB261" i="5"/>
  <c r="AA261" i="5"/>
  <c r="Z261" i="5"/>
  <c r="Y261" i="5"/>
  <c r="AC260" i="5"/>
  <c r="AB260" i="5"/>
  <c r="Z260" i="5"/>
  <c r="Y260" i="5"/>
  <c r="AA260" i="5" s="1"/>
  <c r="AC259" i="5"/>
  <c r="AB259" i="5"/>
  <c r="Z259" i="5"/>
  <c r="Y259" i="5"/>
  <c r="AA259" i="5" s="1"/>
  <c r="AC258" i="5"/>
  <c r="AB258" i="5"/>
  <c r="AA258" i="5"/>
  <c r="Z258" i="5"/>
  <c r="Y258" i="5"/>
  <c r="AC257" i="5"/>
  <c r="AB257" i="5"/>
  <c r="AA257" i="5"/>
  <c r="Z257" i="5"/>
  <c r="Y257" i="5"/>
  <c r="AC256" i="5"/>
  <c r="AB256" i="5"/>
  <c r="Z256" i="5"/>
  <c r="Y256" i="5"/>
  <c r="AA256" i="5" s="1"/>
  <c r="AC255" i="5"/>
  <c r="AB255" i="5"/>
  <c r="Z255" i="5"/>
  <c r="Y255" i="5"/>
  <c r="AA255" i="5" s="1"/>
  <c r="AC254" i="5"/>
  <c r="AB254" i="5"/>
  <c r="AA254" i="5"/>
  <c r="Z254" i="5"/>
  <c r="Y254" i="5"/>
  <c r="AC253" i="5"/>
  <c r="AB253" i="5"/>
  <c r="AA253" i="5"/>
  <c r="Z253" i="5"/>
  <c r="Y253" i="5"/>
  <c r="AC252" i="5"/>
  <c r="AB252" i="5"/>
  <c r="Z252" i="5"/>
  <c r="Y252" i="5"/>
  <c r="AA252" i="5" s="1"/>
  <c r="AC251" i="5"/>
  <c r="AB251" i="5"/>
  <c r="Z251" i="5"/>
  <c r="Y251" i="5"/>
  <c r="AA251" i="5" s="1"/>
  <c r="AC250" i="5"/>
  <c r="AB250" i="5"/>
  <c r="AA250" i="5"/>
  <c r="Z250" i="5"/>
  <c r="Y250" i="5"/>
  <c r="AC249" i="5"/>
  <c r="AB249" i="5"/>
  <c r="AA249" i="5"/>
  <c r="Z249" i="5"/>
  <c r="Y249" i="5"/>
  <c r="AC248" i="5"/>
  <c r="AB248" i="5"/>
  <c r="Z248" i="5"/>
  <c r="Y248" i="5"/>
  <c r="AA248" i="5" s="1"/>
  <c r="AC247" i="5"/>
  <c r="AB247" i="5"/>
  <c r="Z247" i="5"/>
  <c r="Y247" i="5"/>
  <c r="AA247" i="5" s="1"/>
  <c r="AC246" i="5"/>
  <c r="AB246" i="5"/>
  <c r="AA246" i="5"/>
  <c r="Z246" i="5"/>
  <c r="Y246" i="5"/>
  <c r="AC245" i="5"/>
  <c r="AB245" i="5"/>
  <c r="AA245" i="5"/>
  <c r="Z245" i="5"/>
  <c r="Y245" i="5"/>
  <c r="AC244" i="5"/>
  <c r="AB244" i="5"/>
  <c r="Z244" i="5"/>
  <c r="Y244" i="5"/>
  <c r="AA244" i="5" s="1"/>
  <c r="AC243" i="5"/>
  <c r="AB243" i="5"/>
  <c r="Z243" i="5"/>
  <c r="Y243" i="5"/>
  <c r="AA243" i="5" s="1"/>
  <c r="AC242" i="5"/>
  <c r="AB242" i="5"/>
  <c r="AA242" i="5"/>
  <c r="Z242" i="5"/>
  <c r="Y242" i="5"/>
  <c r="AC241" i="5"/>
  <c r="AB241" i="5"/>
  <c r="AA241" i="5"/>
  <c r="Z241" i="5"/>
  <c r="Y241" i="5"/>
  <c r="AC240" i="5"/>
  <c r="AB240" i="5"/>
  <c r="Z240" i="5"/>
  <c r="Y240" i="5"/>
  <c r="AA240" i="5" s="1"/>
  <c r="AC239" i="5"/>
  <c r="AB239" i="5"/>
  <c r="Z239" i="5"/>
  <c r="Y239" i="5"/>
  <c r="AA239" i="5" s="1"/>
  <c r="AC238" i="5"/>
  <c r="AB238" i="5"/>
  <c r="AA238" i="5"/>
  <c r="Z238" i="5"/>
  <c r="Y238" i="5"/>
  <c r="AC237" i="5"/>
  <c r="AB237" i="5"/>
  <c r="AA237" i="5"/>
  <c r="Z237" i="5"/>
  <c r="Y237" i="5"/>
  <c r="AC236" i="5"/>
  <c r="AB236" i="5"/>
  <c r="Z236" i="5"/>
  <c r="Y236" i="5"/>
  <c r="AA236" i="5" s="1"/>
  <c r="AC235" i="5"/>
  <c r="AB235" i="5"/>
  <c r="Z235" i="5"/>
  <c r="Y235" i="5"/>
  <c r="AA235" i="5" s="1"/>
  <c r="AC234" i="5"/>
  <c r="AB234" i="5"/>
  <c r="AA234" i="5"/>
  <c r="Z234" i="5"/>
  <c r="Y234" i="5"/>
  <c r="AC233" i="5"/>
  <c r="AB233" i="5"/>
  <c r="AA233" i="5"/>
  <c r="Z233" i="5"/>
  <c r="Y233" i="5"/>
  <c r="AC232" i="5"/>
  <c r="AB232" i="5"/>
  <c r="Z232" i="5"/>
  <c r="Y232" i="5"/>
  <c r="AA232" i="5" s="1"/>
  <c r="AC231" i="5"/>
  <c r="AB231" i="5"/>
  <c r="Z231" i="5"/>
  <c r="Y231" i="5"/>
  <c r="AA231" i="5" s="1"/>
  <c r="AC230" i="5"/>
  <c r="AB230" i="5"/>
  <c r="AA230" i="5"/>
  <c r="Z230" i="5"/>
  <c r="Y230" i="5"/>
  <c r="AC229" i="5"/>
  <c r="AB229" i="5"/>
  <c r="AA229" i="5"/>
  <c r="Z229" i="5"/>
  <c r="Y229" i="5"/>
  <c r="AC228" i="5"/>
  <c r="AB228" i="5"/>
  <c r="Z228" i="5"/>
  <c r="Y228" i="5"/>
  <c r="AA228" i="5" s="1"/>
  <c r="AC227" i="5"/>
  <c r="AB227" i="5"/>
  <c r="Z227" i="5"/>
  <c r="Y227" i="5"/>
  <c r="AA227" i="5" s="1"/>
  <c r="AC226" i="5"/>
  <c r="AB226" i="5"/>
  <c r="AA226" i="5"/>
  <c r="Z226" i="5"/>
  <c r="Y226" i="5"/>
  <c r="AC225" i="5"/>
  <c r="AB225" i="5"/>
  <c r="AA225" i="5"/>
  <c r="Z225" i="5"/>
  <c r="Y225" i="5"/>
  <c r="AC224" i="5"/>
  <c r="AB224" i="5"/>
  <c r="Z224" i="5"/>
  <c r="Y224" i="5"/>
  <c r="AA224" i="5" s="1"/>
  <c r="AC223" i="5"/>
  <c r="AB223" i="5"/>
  <c r="Z223" i="5"/>
  <c r="Y223" i="5"/>
  <c r="AA223" i="5" s="1"/>
  <c r="AC222" i="5"/>
  <c r="AB222" i="5"/>
  <c r="AA222" i="5"/>
  <c r="Z222" i="5"/>
  <c r="Y222" i="5"/>
  <c r="AC221" i="5"/>
  <c r="AB221" i="5"/>
  <c r="AA221" i="5"/>
  <c r="Z221" i="5"/>
  <c r="Y221" i="5"/>
  <c r="AC220" i="5"/>
  <c r="AB220" i="5"/>
  <c r="Z220" i="5"/>
  <c r="Y220" i="5"/>
  <c r="AA220" i="5" s="1"/>
  <c r="AC219" i="5"/>
  <c r="AB219" i="5"/>
  <c r="Z219" i="5"/>
  <c r="Y219" i="5"/>
  <c r="AA219" i="5" s="1"/>
  <c r="AC218" i="5"/>
  <c r="AB218" i="5"/>
  <c r="AA218" i="5"/>
  <c r="Z218" i="5"/>
  <c r="Y218" i="5"/>
  <c r="AC217" i="5"/>
  <c r="AB217" i="5"/>
  <c r="AA217" i="5"/>
  <c r="Z217" i="5"/>
  <c r="Y217" i="5"/>
  <c r="AC216" i="5"/>
  <c r="AB216" i="5"/>
  <c r="Z216" i="5"/>
  <c r="Y216" i="5"/>
  <c r="AA216" i="5" s="1"/>
  <c r="AC215" i="5"/>
  <c r="AB215" i="5"/>
  <c r="Z215" i="5"/>
  <c r="Y215" i="5"/>
  <c r="AA215" i="5" s="1"/>
  <c r="AC214" i="5"/>
  <c r="AB214" i="5"/>
  <c r="AA214" i="5"/>
  <c r="Z214" i="5"/>
  <c r="Y214" i="5"/>
  <c r="AC213" i="5"/>
  <c r="AB213" i="5"/>
  <c r="AA213" i="5"/>
  <c r="Z213" i="5"/>
  <c r="Y213" i="5"/>
  <c r="AC212" i="5"/>
  <c r="AB212" i="5"/>
  <c r="Z212" i="5"/>
  <c r="Y212" i="5"/>
  <c r="AA212" i="5" s="1"/>
  <c r="AC211" i="5"/>
  <c r="AB211" i="5"/>
  <c r="Z211" i="5"/>
  <c r="Y211" i="5"/>
  <c r="AA211" i="5" s="1"/>
  <c r="AC210" i="5"/>
  <c r="AB210" i="5"/>
  <c r="AA210" i="5"/>
  <c r="Z210" i="5"/>
  <c r="Y210" i="5"/>
  <c r="AC209" i="5"/>
  <c r="AB209" i="5"/>
  <c r="AA209" i="5"/>
  <c r="Z209" i="5"/>
  <c r="Y209" i="5"/>
  <c r="AC208" i="5"/>
  <c r="AB208" i="5"/>
  <c r="Z208" i="5"/>
  <c r="Y208" i="5"/>
  <c r="AA208" i="5" s="1"/>
  <c r="AC207" i="5"/>
  <c r="AB207" i="5"/>
  <c r="Z207" i="5"/>
  <c r="Y207" i="5"/>
  <c r="AA207" i="5" s="1"/>
  <c r="AC206" i="5"/>
  <c r="AB206" i="5"/>
  <c r="AA206" i="5"/>
  <c r="Z206" i="5"/>
  <c r="Y206" i="5"/>
  <c r="AC205" i="5"/>
  <c r="AB205" i="5"/>
  <c r="AA205" i="5"/>
  <c r="Z205" i="5"/>
  <c r="AC204" i="5"/>
  <c r="AB204" i="5"/>
  <c r="AA204" i="5"/>
  <c r="Z204" i="5"/>
  <c r="Y204" i="5"/>
  <c r="AC203" i="5"/>
  <c r="AB203" i="5"/>
  <c r="Z203" i="5"/>
  <c r="Y203" i="5"/>
  <c r="AA203" i="5" s="1"/>
  <c r="AC202" i="5"/>
  <c r="AB202" i="5"/>
  <c r="Z202" i="5"/>
  <c r="Y202" i="5"/>
  <c r="AA202" i="5" s="1"/>
  <c r="AC197" i="5"/>
  <c r="AB197" i="5"/>
  <c r="AA197" i="5"/>
  <c r="Z197" i="5"/>
  <c r="Y197" i="5"/>
  <c r="AC196" i="5"/>
  <c r="AB196" i="5"/>
  <c r="AA196" i="5"/>
  <c r="Z196" i="5"/>
  <c r="Y196" i="5"/>
  <c r="AC195" i="5"/>
  <c r="AB195" i="5"/>
  <c r="Z195" i="5"/>
  <c r="Y195" i="5"/>
  <c r="AA195" i="5" s="1"/>
  <c r="AC194" i="5"/>
  <c r="AB194" i="5"/>
  <c r="Z194" i="5"/>
  <c r="Y194" i="5"/>
  <c r="AA194" i="5" s="1"/>
  <c r="AC193" i="5"/>
  <c r="AB193" i="5"/>
  <c r="AA193" i="5"/>
  <c r="Z193" i="5"/>
  <c r="Y193" i="5"/>
  <c r="AC192" i="5"/>
  <c r="AB192" i="5"/>
  <c r="AA192" i="5"/>
  <c r="Z192" i="5"/>
  <c r="Y192" i="5"/>
  <c r="AC191" i="5"/>
  <c r="AB191" i="5"/>
  <c r="Z191" i="5"/>
  <c r="Y191" i="5"/>
  <c r="AA191" i="5" s="1"/>
  <c r="AC190" i="5"/>
  <c r="AA190" i="5"/>
  <c r="Z190" i="5"/>
  <c r="Y190" i="5"/>
  <c r="AB190" i="5" s="1"/>
  <c r="AC189" i="5"/>
  <c r="AB189" i="5"/>
  <c r="AA189" i="5"/>
  <c r="Z189" i="5"/>
  <c r="Y189" i="5"/>
  <c r="AC184" i="5"/>
  <c r="AB184" i="5"/>
  <c r="AA184" i="5"/>
  <c r="Z184" i="5"/>
  <c r="Y184" i="5"/>
  <c r="AC183" i="5"/>
  <c r="AB183" i="5"/>
  <c r="AA183" i="5"/>
  <c r="Z183" i="5"/>
  <c r="Y183" i="5"/>
  <c r="AC182" i="5"/>
  <c r="AB182" i="5"/>
  <c r="Z182" i="5"/>
  <c r="Y182" i="5"/>
  <c r="AA182" i="5" s="1"/>
  <c r="AC181" i="5"/>
  <c r="AB181" i="5"/>
  <c r="AA181" i="5"/>
  <c r="Z181" i="5"/>
  <c r="Y181" i="5"/>
  <c r="AC180" i="5"/>
  <c r="AA180" i="5"/>
  <c r="Z180" i="5"/>
  <c r="Y180" i="5"/>
  <c r="AB180" i="5" s="1"/>
  <c r="AC179" i="5"/>
  <c r="AB179" i="5"/>
  <c r="Z179" i="5"/>
  <c r="Y179" i="5"/>
  <c r="AA179" i="5" s="1"/>
  <c r="AC178" i="5"/>
  <c r="AB178" i="5"/>
  <c r="Z178" i="5"/>
  <c r="Y178" i="5"/>
  <c r="AA178" i="5" s="1"/>
  <c r="AC177" i="5"/>
  <c r="AB177" i="5"/>
  <c r="AA177" i="5"/>
  <c r="Z177" i="5"/>
  <c r="Y177" i="5"/>
  <c r="AC176" i="5"/>
  <c r="AB176" i="5"/>
  <c r="AA176" i="5"/>
  <c r="Z176" i="5"/>
  <c r="Y176" i="5"/>
  <c r="AC175" i="5"/>
  <c r="AB175" i="5"/>
  <c r="Z175" i="5"/>
  <c r="Y175" i="5"/>
  <c r="AA175" i="5" s="1"/>
  <c r="AC174" i="5"/>
  <c r="AB174" i="5"/>
  <c r="Z174" i="5"/>
  <c r="Y174" i="5"/>
  <c r="AA174" i="5" s="1"/>
  <c r="AC173" i="5"/>
  <c r="AB173" i="5"/>
  <c r="AA173" i="5"/>
  <c r="Z173" i="5"/>
  <c r="Y173" i="5"/>
  <c r="AC172" i="5"/>
  <c r="AB172" i="5"/>
  <c r="AA172" i="5"/>
  <c r="Z172" i="5"/>
  <c r="Y172" i="5"/>
  <c r="AC171" i="5"/>
  <c r="AB171" i="5"/>
  <c r="Z171" i="5"/>
  <c r="Y171" i="5"/>
  <c r="AA171" i="5" s="1"/>
  <c r="AC170" i="5"/>
  <c r="AB170" i="5"/>
  <c r="Z170" i="5"/>
  <c r="Y170" i="5"/>
  <c r="AA170" i="5" s="1"/>
  <c r="AC169" i="5"/>
  <c r="AB169" i="5"/>
  <c r="AA169" i="5"/>
  <c r="Z169" i="5"/>
  <c r="Y169" i="5"/>
  <c r="AC168" i="5"/>
  <c r="AB168" i="5"/>
  <c r="AA168" i="5"/>
  <c r="Z168" i="5"/>
  <c r="Y168" i="5"/>
  <c r="AB167" i="5"/>
  <c r="AA167" i="5"/>
  <c r="Z167" i="5"/>
  <c r="Y167" i="5"/>
  <c r="AC167" i="5" s="1"/>
  <c r="AC166" i="5"/>
  <c r="AA166" i="5"/>
  <c r="Z166" i="5"/>
  <c r="Y166" i="5"/>
  <c r="AB166" i="5" s="1"/>
  <c r="AB165" i="5"/>
  <c r="AA165" i="5"/>
  <c r="Z165" i="5"/>
  <c r="Y165" i="5"/>
  <c r="AC165" i="5" s="1"/>
  <c r="AC164" i="5"/>
  <c r="AB164" i="5"/>
  <c r="AA164" i="5"/>
  <c r="Z164" i="5"/>
  <c r="Y164" i="5"/>
  <c r="AC163" i="5"/>
  <c r="AB163" i="5"/>
  <c r="Z163" i="5"/>
  <c r="Y163" i="5"/>
  <c r="AA163" i="5" s="1"/>
  <c r="AC162" i="5"/>
  <c r="AB162" i="5"/>
  <c r="Z162" i="5"/>
  <c r="Y162" i="5"/>
  <c r="AA162" i="5" s="1"/>
  <c r="AC161" i="5"/>
  <c r="AB161" i="5"/>
  <c r="AA161" i="5"/>
  <c r="Z161" i="5"/>
  <c r="Y161" i="5"/>
  <c r="AC160" i="5"/>
  <c r="AB160" i="5"/>
  <c r="AA160" i="5"/>
  <c r="Z160" i="5"/>
  <c r="Y160" i="5"/>
  <c r="AC159" i="5"/>
  <c r="AB159" i="5"/>
  <c r="Z159" i="5"/>
  <c r="Y159" i="5"/>
  <c r="AA159" i="5" s="1"/>
  <c r="AC158" i="5"/>
  <c r="AB158" i="5"/>
  <c r="Z158" i="5"/>
  <c r="Y158" i="5"/>
  <c r="AA158" i="5" s="1"/>
  <c r="AC157" i="5"/>
  <c r="AB157" i="5"/>
  <c r="AA157" i="5"/>
  <c r="Z157" i="5"/>
  <c r="Y157" i="5"/>
  <c r="AC152" i="5"/>
  <c r="AB152" i="5"/>
  <c r="AA152" i="5"/>
  <c r="Z152" i="5"/>
  <c r="Y152" i="5"/>
  <c r="AC151" i="5"/>
  <c r="AB151" i="5"/>
  <c r="AA151" i="5"/>
  <c r="Z151" i="5"/>
  <c r="Y151" i="5"/>
  <c r="AC150" i="5"/>
  <c r="AB150" i="5"/>
  <c r="Z150" i="5"/>
  <c r="Y150" i="5"/>
  <c r="AA150" i="5" s="1"/>
  <c r="AC149" i="5"/>
  <c r="AB149" i="5"/>
  <c r="AA149" i="5"/>
  <c r="Z149" i="5"/>
  <c r="Y149" i="5"/>
  <c r="AC148" i="5"/>
  <c r="AA148" i="5"/>
  <c r="Z148" i="5"/>
  <c r="Y148" i="5"/>
  <c r="AB148" i="5" s="1"/>
  <c r="AC147" i="5"/>
  <c r="AB147" i="5"/>
  <c r="AA147" i="5"/>
  <c r="Z147" i="5"/>
  <c r="Y147" i="5"/>
  <c r="AC146" i="5"/>
  <c r="AB146" i="5"/>
  <c r="Z146" i="5"/>
  <c r="Y146" i="5"/>
  <c r="AA146" i="5" s="1"/>
  <c r="AC145" i="5"/>
  <c r="AB145" i="5"/>
  <c r="AA145" i="5"/>
  <c r="Z145" i="5"/>
  <c r="Y145" i="5"/>
  <c r="AC144" i="5"/>
  <c r="AB144" i="5"/>
  <c r="AA144" i="5"/>
  <c r="Z144" i="5"/>
  <c r="Y144" i="5"/>
  <c r="AC143" i="5"/>
  <c r="AB143" i="5"/>
  <c r="Z143" i="5"/>
  <c r="Y143" i="5"/>
  <c r="AA143" i="5" s="1"/>
  <c r="AC142" i="5"/>
  <c r="AB142" i="5"/>
  <c r="Z142" i="5"/>
  <c r="Y142" i="5"/>
  <c r="AA142" i="5" s="1"/>
  <c r="AC141" i="5"/>
  <c r="AB141" i="5"/>
  <c r="AA141" i="5"/>
  <c r="Z141" i="5"/>
  <c r="Y141" i="5"/>
  <c r="AC140" i="5"/>
  <c r="AB140" i="5"/>
  <c r="AA140" i="5"/>
  <c r="Z140" i="5"/>
  <c r="Y140" i="5"/>
  <c r="AC139" i="5"/>
  <c r="AB139" i="5"/>
  <c r="Z139" i="5"/>
  <c r="Y139" i="5"/>
  <c r="AA139" i="5" s="1"/>
  <c r="AC138" i="5"/>
  <c r="AB138" i="5"/>
  <c r="Z138" i="5"/>
  <c r="Y138" i="5"/>
  <c r="AA138" i="5" s="1"/>
  <c r="AC137" i="5"/>
  <c r="AB137" i="5"/>
  <c r="AA137" i="5"/>
  <c r="Z137" i="5"/>
  <c r="Y137" i="5"/>
  <c r="AC136" i="5"/>
  <c r="AA136" i="5"/>
  <c r="Z136" i="5"/>
  <c r="Y136" i="5"/>
  <c r="AB136" i="5" s="1"/>
  <c r="AC135" i="5"/>
  <c r="AB135" i="5"/>
  <c r="Z135" i="5"/>
  <c r="Y135" i="5"/>
  <c r="AA135" i="5" s="1"/>
  <c r="AC134" i="5"/>
  <c r="AB134" i="5"/>
  <c r="Z134" i="5"/>
  <c r="Y134" i="5"/>
  <c r="AA134" i="5" s="1"/>
  <c r="AC133" i="5"/>
  <c r="AB133" i="5"/>
  <c r="AA133" i="5"/>
  <c r="Z133" i="5"/>
  <c r="Y133" i="5"/>
  <c r="AC132" i="5"/>
  <c r="AB132" i="5"/>
  <c r="AA132" i="5"/>
  <c r="Z132" i="5"/>
  <c r="Y132" i="5"/>
  <c r="AC131" i="5"/>
  <c r="AB131" i="5"/>
  <c r="Z131" i="5"/>
  <c r="Y131" i="5"/>
  <c r="AA131" i="5" s="1"/>
  <c r="AC130" i="5"/>
  <c r="AB130" i="5"/>
  <c r="Z130" i="5"/>
  <c r="Y130" i="5"/>
  <c r="AA130" i="5" s="1"/>
  <c r="AC129" i="5"/>
  <c r="AB129" i="5"/>
  <c r="AA129" i="5"/>
  <c r="Z129" i="5"/>
  <c r="Y129" i="5"/>
  <c r="AC128" i="5"/>
  <c r="AA128" i="5"/>
  <c r="Z128" i="5"/>
  <c r="Y128" i="5"/>
  <c r="AB128" i="5" s="1"/>
  <c r="AC127" i="5"/>
  <c r="AB127" i="5"/>
  <c r="AA127" i="5"/>
  <c r="Z127" i="5"/>
  <c r="Y127" i="5"/>
  <c r="AB126" i="5"/>
  <c r="AA126" i="5"/>
  <c r="Z126" i="5"/>
  <c r="Y126" i="5"/>
  <c r="AC126" i="5" s="1"/>
  <c r="AC125" i="5"/>
  <c r="AB125" i="5"/>
  <c r="AA125" i="5"/>
  <c r="Z125" i="5"/>
  <c r="Y125" i="5"/>
  <c r="AC124" i="5"/>
  <c r="AB124" i="5"/>
  <c r="AA124" i="5"/>
  <c r="Z124" i="5"/>
  <c r="Y124" i="5"/>
  <c r="AC119" i="5"/>
  <c r="AB119" i="5"/>
  <c r="AA119" i="5"/>
  <c r="Z119" i="5"/>
  <c r="Y119" i="5"/>
  <c r="AC118" i="5"/>
  <c r="AA118" i="5"/>
  <c r="Z118" i="5"/>
  <c r="Y118" i="5"/>
  <c r="AB118" i="5" s="1"/>
  <c r="AC117" i="5"/>
  <c r="AB117" i="5"/>
  <c r="AA117" i="5"/>
  <c r="Z117" i="5"/>
  <c r="Y117" i="5"/>
  <c r="AC116" i="5"/>
  <c r="AB116" i="5"/>
  <c r="AA116" i="5"/>
  <c r="Z116" i="5"/>
  <c r="Y116" i="5"/>
  <c r="AC115" i="5"/>
  <c r="AB115" i="5"/>
  <c r="AA115" i="5"/>
  <c r="Z115" i="5"/>
  <c r="AC114" i="5"/>
  <c r="AB114" i="5"/>
  <c r="Z114" i="5"/>
  <c r="Y114" i="5"/>
  <c r="AA114" i="5" s="1"/>
  <c r="AC113" i="5"/>
  <c r="AA113" i="5"/>
  <c r="Z113" i="5"/>
  <c r="Y113" i="5"/>
  <c r="AB113" i="5" s="1"/>
  <c r="AC112" i="5"/>
  <c r="AB112" i="5"/>
  <c r="AA112" i="5"/>
  <c r="Z112" i="5"/>
  <c r="Y112" i="5"/>
  <c r="AC111" i="5"/>
  <c r="AA111" i="5"/>
  <c r="Z111" i="5"/>
  <c r="Y111" i="5"/>
  <c r="AB111" i="5" s="1"/>
  <c r="AC110" i="5"/>
  <c r="AB110" i="5"/>
  <c r="AA110" i="5"/>
  <c r="Z110" i="5"/>
  <c r="Y110" i="5"/>
  <c r="AC109" i="5"/>
  <c r="AA109" i="5"/>
  <c r="Z109" i="5"/>
  <c r="Y109" i="5"/>
  <c r="AB109" i="5" s="1"/>
  <c r="AC104" i="5"/>
  <c r="AB104" i="5"/>
  <c r="AA104" i="5"/>
  <c r="Z104" i="5"/>
  <c r="Y104" i="5"/>
  <c r="AC103" i="5"/>
  <c r="AB103" i="5"/>
  <c r="AA103" i="5"/>
  <c r="Z103" i="5"/>
  <c r="Y103" i="5"/>
  <c r="AC102" i="5"/>
  <c r="AB102" i="5"/>
  <c r="Z102" i="5"/>
  <c r="Y102" i="5"/>
  <c r="AA102" i="5" s="1"/>
  <c r="AC101" i="5"/>
  <c r="AB101" i="5"/>
  <c r="Z101" i="5"/>
  <c r="Y101" i="5"/>
  <c r="AA101" i="5" s="1"/>
  <c r="AC100" i="5"/>
  <c r="AB100" i="5"/>
  <c r="AA100" i="5"/>
  <c r="Z100" i="5"/>
  <c r="Y100" i="5"/>
  <c r="AC99" i="5"/>
  <c r="AB99" i="5"/>
  <c r="AA99" i="5"/>
  <c r="Z99" i="5"/>
  <c r="Y99" i="5"/>
  <c r="AC98" i="5"/>
  <c r="AB98" i="5"/>
  <c r="Z98" i="5"/>
  <c r="Y98" i="5"/>
  <c r="AA98" i="5" s="1"/>
  <c r="AC97" i="5"/>
  <c r="AB97" i="5"/>
  <c r="AA97" i="5"/>
  <c r="Z97" i="5"/>
  <c r="Y97" i="5"/>
  <c r="AC96" i="5"/>
  <c r="AB96" i="5"/>
  <c r="AA96" i="5"/>
  <c r="Z96" i="5"/>
  <c r="Y96" i="5"/>
  <c r="AC95" i="5"/>
  <c r="AB95" i="5"/>
  <c r="Z95" i="5"/>
  <c r="Y95" i="5"/>
  <c r="AA95" i="5" s="1"/>
  <c r="AC94" i="5"/>
  <c r="AB94" i="5"/>
  <c r="Z94" i="5"/>
  <c r="Y94" i="5"/>
  <c r="AA94" i="5" s="1"/>
  <c r="AC93" i="5"/>
  <c r="AB93" i="5"/>
  <c r="AA93" i="5"/>
  <c r="Z93" i="5"/>
  <c r="Y93" i="5"/>
  <c r="AC92" i="5"/>
  <c r="AB92" i="5"/>
  <c r="AA92" i="5"/>
  <c r="Z92" i="5"/>
  <c r="Y92" i="5"/>
  <c r="AC91" i="5"/>
  <c r="AB91" i="5"/>
  <c r="Z91" i="5"/>
  <c r="Y91" i="5"/>
  <c r="AA91" i="5" s="1"/>
  <c r="AC90" i="5"/>
  <c r="AB90" i="5"/>
  <c r="Z90" i="5"/>
  <c r="Y90" i="5"/>
  <c r="AA90" i="5" s="1"/>
  <c r="AC89" i="5"/>
  <c r="AB89" i="5"/>
  <c r="Z89" i="5"/>
  <c r="Y89" i="5"/>
  <c r="AA89" i="5" s="1"/>
  <c r="AC88" i="5"/>
  <c r="AB88" i="5"/>
  <c r="AA88" i="5"/>
  <c r="Z88" i="5"/>
  <c r="Y88" i="5"/>
  <c r="AC87" i="5"/>
  <c r="AB87" i="5"/>
  <c r="AA87" i="5"/>
  <c r="Z87" i="5"/>
  <c r="Y87" i="5"/>
  <c r="AC86" i="5"/>
  <c r="AB86" i="5"/>
  <c r="Z86" i="5"/>
  <c r="Y86" i="5"/>
  <c r="AA86" i="5" s="1"/>
  <c r="AC85" i="5"/>
  <c r="AB85" i="5"/>
  <c r="Z85" i="5"/>
  <c r="Y85" i="5"/>
  <c r="AA85" i="5" s="1"/>
  <c r="AC84" i="5"/>
  <c r="AB84" i="5"/>
  <c r="Z84" i="5"/>
  <c r="Y84" i="5"/>
  <c r="AA84" i="5" s="1"/>
  <c r="AC83" i="5"/>
  <c r="AB83" i="5"/>
  <c r="AA83" i="5"/>
  <c r="Z83" i="5"/>
  <c r="Y83" i="5"/>
  <c r="AC82" i="5"/>
  <c r="AB82" i="5"/>
  <c r="AA82" i="5"/>
  <c r="Z82" i="5"/>
  <c r="Y82" i="5"/>
  <c r="AC81" i="5"/>
  <c r="AB81" i="5"/>
  <c r="Z81" i="5"/>
  <c r="Y81" i="5"/>
  <c r="AA81" i="5" s="1"/>
  <c r="AC80" i="5"/>
  <c r="AB80" i="5"/>
  <c r="Z80" i="5"/>
  <c r="Y80" i="5"/>
  <c r="AA80" i="5" s="1"/>
  <c r="AC79" i="5"/>
  <c r="AB79" i="5"/>
  <c r="AA79" i="5"/>
  <c r="Z79" i="5"/>
  <c r="Y79" i="5"/>
  <c r="AC78" i="5"/>
  <c r="AB78" i="5"/>
  <c r="AA78" i="5"/>
  <c r="Z78" i="5"/>
  <c r="Y78" i="5"/>
  <c r="AC77" i="5"/>
  <c r="AB77" i="5"/>
  <c r="Z77" i="5"/>
  <c r="Y77" i="5"/>
  <c r="AA77" i="5" s="1"/>
  <c r="AC76" i="5"/>
  <c r="AB76" i="5"/>
  <c r="Z76" i="5"/>
  <c r="Y76" i="5"/>
  <c r="AA76" i="5" s="1"/>
  <c r="AC75" i="5"/>
  <c r="AA75" i="5"/>
  <c r="Z75" i="5"/>
  <c r="Y75" i="5"/>
  <c r="AB75" i="5" s="1"/>
  <c r="AC74" i="5"/>
  <c r="AB74" i="5"/>
  <c r="AA74" i="5"/>
  <c r="Z74" i="5"/>
  <c r="Y74" i="5"/>
  <c r="AC69" i="5"/>
  <c r="AB69" i="5"/>
  <c r="Z69" i="5"/>
  <c r="Y69" i="5"/>
  <c r="AA69" i="5" s="1"/>
  <c r="AC68" i="5"/>
  <c r="AB68" i="5"/>
  <c r="Z68" i="5"/>
  <c r="Y68" i="5"/>
  <c r="AA68" i="5" s="1"/>
  <c r="AC67" i="5"/>
  <c r="AB67" i="5"/>
  <c r="AA67" i="5"/>
  <c r="Z67" i="5"/>
  <c r="Y67" i="5"/>
  <c r="AC66" i="5"/>
  <c r="AB66" i="5"/>
  <c r="AA66" i="5"/>
  <c r="Z66" i="5"/>
  <c r="Y66" i="5"/>
  <c r="AC65" i="5"/>
  <c r="AB65" i="5"/>
  <c r="Z65" i="5"/>
  <c r="Y65" i="5"/>
  <c r="AA65" i="5" s="1"/>
  <c r="AC64" i="5"/>
  <c r="AB64" i="5"/>
  <c r="Z64" i="5"/>
  <c r="Y64" i="5"/>
  <c r="AA64" i="5" s="1"/>
  <c r="AB63" i="5"/>
  <c r="AA63" i="5"/>
  <c r="Z63" i="5"/>
  <c r="Y63" i="5"/>
  <c r="AC63" i="5" s="1"/>
  <c r="AC62" i="5"/>
  <c r="AB62" i="5"/>
  <c r="AA62" i="5"/>
  <c r="Z62" i="5"/>
  <c r="Y62" i="5"/>
  <c r="AC61" i="5"/>
  <c r="AB61" i="5"/>
  <c r="Z61" i="5"/>
  <c r="Y61" i="5"/>
  <c r="AA61" i="5" s="1"/>
  <c r="AC60" i="5"/>
  <c r="AB60" i="5"/>
  <c r="Z60" i="5"/>
  <c r="Y60" i="5"/>
  <c r="AA60" i="5" s="1"/>
  <c r="AC59" i="5"/>
  <c r="AB59" i="5"/>
  <c r="AA59" i="5"/>
  <c r="Z59" i="5"/>
  <c r="Y59" i="5"/>
  <c r="AC58" i="5"/>
  <c r="AB58" i="5"/>
  <c r="AA58" i="5"/>
  <c r="Z58" i="5"/>
  <c r="Y58" i="5"/>
  <c r="AC57" i="5"/>
  <c r="AB57" i="5"/>
  <c r="Z57" i="5"/>
  <c r="Y57" i="5"/>
  <c r="AA57" i="5" s="1"/>
  <c r="AC56" i="5"/>
  <c r="AB56" i="5"/>
  <c r="Z56" i="5"/>
  <c r="Y56" i="5"/>
  <c r="AA56" i="5" s="1"/>
  <c r="AC55" i="5"/>
  <c r="AB55" i="5"/>
  <c r="AA55" i="5"/>
  <c r="Z55" i="5"/>
  <c r="Y55" i="5"/>
  <c r="AC54" i="5"/>
  <c r="AB54" i="5"/>
  <c r="AA54" i="5"/>
  <c r="Z54" i="5"/>
  <c r="Y54" i="5"/>
  <c r="AC53" i="5"/>
  <c r="AB53" i="5"/>
  <c r="Z53" i="5"/>
  <c r="Y53" i="5"/>
  <c r="AA53" i="5" s="1"/>
  <c r="AC52" i="5"/>
  <c r="AB52" i="5"/>
  <c r="Z52" i="5"/>
  <c r="Z358" i="5" s="1"/>
  <c r="Y52" i="5"/>
  <c r="AA52" i="5" s="1"/>
  <c r="AC51" i="5"/>
  <c r="AB51" i="5"/>
  <c r="AA51" i="5"/>
  <c r="Z51" i="5"/>
  <c r="Y51" i="5"/>
  <c r="AC50" i="5"/>
  <c r="AB50" i="5"/>
  <c r="AA50" i="5"/>
  <c r="Z50" i="5"/>
  <c r="Y50" i="5"/>
  <c r="AC49" i="5"/>
  <c r="AA49" i="5"/>
  <c r="Z49" i="5"/>
  <c r="Y49" i="5"/>
  <c r="AB49" i="5" s="1"/>
  <c r="AC48" i="5"/>
  <c r="AB48" i="5"/>
  <c r="Z48" i="5"/>
  <c r="Y48" i="5"/>
  <c r="AA48" i="5" s="1"/>
  <c r="AC47" i="5"/>
  <c r="AB47" i="5"/>
  <c r="AA47" i="5"/>
  <c r="Z47" i="5"/>
  <c r="Y47" i="5"/>
  <c r="AC42" i="5"/>
  <c r="AB42" i="5"/>
  <c r="AA42" i="5"/>
  <c r="Z42" i="5"/>
  <c r="Y42" i="5"/>
  <c r="AC41" i="5"/>
  <c r="AB41" i="5"/>
  <c r="Z41" i="5"/>
  <c r="Y41" i="5"/>
  <c r="AA41" i="5" s="1"/>
  <c r="AC40" i="5"/>
  <c r="AA40" i="5"/>
  <c r="Z40" i="5"/>
  <c r="Y40" i="5"/>
  <c r="AB40" i="5" s="1"/>
  <c r="AC39" i="5"/>
  <c r="AB39" i="5"/>
  <c r="AA39" i="5"/>
  <c r="Z39" i="5"/>
  <c r="Y39" i="5"/>
  <c r="AC38" i="5"/>
  <c r="AB38" i="5"/>
  <c r="AA38" i="5"/>
  <c r="Z38" i="5"/>
  <c r="Y38" i="5"/>
  <c r="AC37" i="5"/>
  <c r="AB37" i="5"/>
  <c r="Z37" i="5"/>
  <c r="Y37" i="5"/>
  <c r="AA37" i="5" s="1"/>
  <c r="AC36" i="5"/>
  <c r="AB36" i="5"/>
  <c r="Z36" i="5"/>
  <c r="Y36" i="5"/>
  <c r="AA36" i="5" s="1"/>
  <c r="AC35" i="5"/>
  <c r="AB35" i="5"/>
  <c r="AA35" i="5"/>
  <c r="Z35" i="5"/>
  <c r="Y35" i="5"/>
  <c r="AC34" i="5"/>
  <c r="AB34" i="5"/>
  <c r="AA34" i="5"/>
  <c r="Z34" i="5"/>
  <c r="Y34" i="5"/>
  <c r="AC33" i="5"/>
  <c r="AB33" i="5"/>
  <c r="Z33" i="5"/>
  <c r="Y33" i="5"/>
  <c r="AA33" i="5" s="1"/>
  <c r="AC28" i="5"/>
  <c r="AB28" i="5"/>
  <c r="Z28" i="5"/>
  <c r="Y28" i="5"/>
  <c r="AA28" i="5" s="1"/>
  <c r="AC27" i="5"/>
  <c r="AB27" i="5"/>
  <c r="AA27" i="5"/>
  <c r="Z27" i="5"/>
  <c r="Y27" i="5"/>
  <c r="AB26" i="5"/>
  <c r="AA26" i="5"/>
  <c r="Z26" i="5"/>
  <c r="Y26" i="5"/>
  <c r="AC26" i="5" s="1"/>
  <c r="AC25" i="5"/>
  <c r="AB25" i="5"/>
  <c r="Z25" i="5"/>
  <c r="Y25" i="5"/>
  <c r="AA25" i="5" s="1"/>
  <c r="AC24" i="5"/>
  <c r="AA24" i="5"/>
  <c r="Z24" i="5"/>
  <c r="Y24" i="5"/>
  <c r="AB24" i="5" s="1"/>
  <c r="AC23" i="5"/>
  <c r="AB23" i="5"/>
  <c r="AA23" i="5"/>
  <c r="Z23" i="5"/>
  <c r="Y23" i="5"/>
  <c r="AC22" i="5"/>
  <c r="AB22" i="5"/>
  <c r="AA22" i="5"/>
  <c r="Z22" i="5"/>
  <c r="Y22" i="5"/>
  <c r="AC21" i="5"/>
  <c r="AB21" i="5"/>
  <c r="Z21" i="5"/>
  <c r="Y21" i="5"/>
  <c r="AA21" i="5" s="1"/>
  <c r="AC20" i="5"/>
  <c r="AB20" i="5"/>
  <c r="Z20" i="5"/>
  <c r="Y20" i="5"/>
  <c r="AA20" i="5" s="1"/>
  <c r="AC19" i="5"/>
  <c r="AB19" i="5"/>
  <c r="AA19" i="5"/>
  <c r="Z19" i="5"/>
  <c r="Y19" i="5"/>
  <c r="AC18" i="5"/>
  <c r="AB18" i="5"/>
  <c r="AA18" i="5"/>
  <c r="Z18" i="5"/>
  <c r="Y18" i="5"/>
  <c r="AC17" i="5"/>
  <c r="AB17" i="5"/>
  <c r="Z17" i="5"/>
  <c r="Y17" i="5"/>
  <c r="AA17" i="5" s="1"/>
  <c r="AC16" i="5"/>
  <c r="AB16" i="5"/>
  <c r="Z16" i="5"/>
  <c r="Y16" i="5"/>
  <c r="AA16" i="5" s="1"/>
  <c r="AC15" i="5"/>
  <c r="AA15" i="5"/>
  <c r="Z15" i="5"/>
  <c r="Y15" i="5"/>
  <c r="AB15" i="5" s="1"/>
  <c r="AC14" i="5"/>
  <c r="AB14" i="5"/>
  <c r="AA14" i="5"/>
  <c r="Z14" i="5"/>
  <c r="Y14" i="5"/>
  <c r="AC13" i="5"/>
  <c r="AB13" i="5"/>
  <c r="Z13" i="5"/>
  <c r="Y13" i="5"/>
  <c r="AA13" i="5" s="1"/>
  <c r="AC12" i="5"/>
  <c r="AA12" i="5"/>
  <c r="Z12" i="5"/>
  <c r="Y12" i="5"/>
  <c r="AB12" i="5" s="1"/>
  <c r="AC11" i="5"/>
  <c r="AB11" i="5"/>
  <c r="AA11" i="5"/>
  <c r="Z11" i="5"/>
  <c r="Y11" i="5"/>
  <c r="AC10" i="5"/>
  <c r="AB10" i="5"/>
  <c r="AA10" i="5"/>
  <c r="Z10" i="5"/>
  <c r="Y10" i="5"/>
  <c r="AC9" i="5"/>
  <c r="AB9" i="5"/>
  <c r="Z9" i="5"/>
  <c r="Y9" i="5"/>
  <c r="AA9" i="5" s="1"/>
  <c r="AC8" i="5"/>
  <c r="AA8" i="5"/>
  <c r="Z8" i="5"/>
  <c r="Y8" i="5"/>
  <c r="AB8" i="5" s="1"/>
  <c r="AC7" i="5"/>
  <c r="AA7" i="5"/>
  <c r="Z7" i="5"/>
  <c r="Y7" i="5"/>
  <c r="AB7" i="5" s="1"/>
  <c r="AC6" i="5"/>
  <c r="AB6" i="5"/>
  <c r="AA6" i="5"/>
  <c r="Z6" i="5"/>
  <c r="Y6" i="5"/>
  <c r="AC5" i="5"/>
  <c r="AA5" i="5"/>
  <c r="Z5" i="5"/>
  <c r="Y5" i="5"/>
  <c r="AB5" i="5" s="1"/>
  <c r="AC4" i="5"/>
  <c r="AA4" i="5"/>
  <c r="Z4" i="5"/>
  <c r="Y4" i="5"/>
  <c r="AB4" i="5" s="1"/>
  <c r="C23" i="4"/>
  <c r="F7" i="4"/>
  <c r="AJ236" i="3"/>
  <c r="BF233" i="3"/>
  <c r="BE233" i="3"/>
  <c r="BD233" i="3"/>
  <c r="BC233" i="3"/>
  <c r="BB233" i="3"/>
  <c r="BA233" i="3"/>
  <c r="AZ233" i="3"/>
  <c r="AY233" i="3"/>
  <c r="AX233" i="3"/>
  <c r="AW233" i="3"/>
  <c r="AV233" i="3"/>
  <c r="AU233" i="3"/>
  <c r="AT233" i="3"/>
  <c r="AS233" i="3"/>
  <c r="AR233" i="3"/>
  <c r="AQ233" i="3"/>
  <c r="AP233" i="3"/>
  <c r="AO233" i="3"/>
  <c r="AN233" i="3"/>
  <c r="AM233" i="3"/>
  <c r="AL233" i="3"/>
  <c r="AH233" i="3"/>
  <c r="AF233" i="3"/>
  <c r="AG233" i="3" s="1"/>
  <c r="AD233" i="3"/>
  <c r="AC233" i="3"/>
  <c r="BF232" i="3"/>
  <c r="BE232" i="3"/>
  <c r="BD232" i="3"/>
  <c r="BC232" i="3"/>
  <c r="BB232" i="3"/>
  <c r="BA232" i="3"/>
  <c r="AZ232" i="3"/>
  <c r="AY232" i="3"/>
  <c r="AX232" i="3"/>
  <c r="AW232" i="3"/>
  <c r="AV232" i="3"/>
  <c r="AU232" i="3"/>
  <c r="AT232" i="3"/>
  <c r="AS232" i="3"/>
  <c r="AR232" i="3"/>
  <c r="AQ232" i="3"/>
  <c r="AP232" i="3"/>
  <c r="AO232" i="3"/>
  <c r="AN232" i="3"/>
  <c r="AM232" i="3"/>
  <c r="AL232" i="3"/>
  <c r="AH232" i="3"/>
  <c r="AG232" i="3"/>
  <c r="AF232" i="3"/>
  <c r="AD232" i="3"/>
  <c r="AC232" i="3"/>
  <c r="BF231" i="3"/>
  <c r="BE231" i="3"/>
  <c r="BD231" i="3"/>
  <c r="BC231" i="3"/>
  <c r="BB231" i="3"/>
  <c r="BA231" i="3"/>
  <c r="AZ231" i="3"/>
  <c r="AY231" i="3"/>
  <c r="AX231" i="3"/>
  <c r="AW231" i="3"/>
  <c r="AV231" i="3"/>
  <c r="AU231" i="3"/>
  <c r="AT231" i="3"/>
  <c r="AS231" i="3"/>
  <c r="AR231" i="3"/>
  <c r="AQ231" i="3"/>
  <c r="AP231" i="3"/>
  <c r="AO231" i="3"/>
  <c r="AN231" i="3"/>
  <c r="AM231" i="3"/>
  <c r="AL231" i="3"/>
  <c r="AH231" i="3"/>
  <c r="AG231" i="3"/>
  <c r="AF231" i="3"/>
  <c r="AD231" i="3"/>
  <c r="AC231" i="3"/>
  <c r="BF230" i="3"/>
  <c r="BE230" i="3"/>
  <c r="BD230" i="3"/>
  <c r="BC230" i="3"/>
  <c r="BB230" i="3"/>
  <c r="BA230" i="3"/>
  <c r="AZ230" i="3"/>
  <c r="AY230" i="3"/>
  <c r="AX230" i="3"/>
  <c r="AW230" i="3"/>
  <c r="AV230" i="3"/>
  <c r="AU230" i="3"/>
  <c r="AT230" i="3"/>
  <c r="AS230" i="3"/>
  <c r="AR230" i="3"/>
  <c r="AQ230" i="3"/>
  <c r="AP230" i="3"/>
  <c r="AO230" i="3"/>
  <c r="AN230" i="3"/>
  <c r="AM230" i="3"/>
  <c r="AL230" i="3"/>
  <c r="AH230" i="3"/>
  <c r="AF230" i="3"/>
  <c r="AG230" i="3" s="1"/>
  <c r="AC230" i="3"/>
  <c r="AD230" i="3" s="1"/>
  <c r="BF229" i="3"/>
  <c r="BE229" i="3"/>
  <c r="BD229" i="3"/>
  <c r="BC229" i="3"/>
  <c r="BB229" i="3"/>
  <c r="BA229" i="3"/>
  <c r="AZ229" i="3"/>
  <c r="AY229" i="3"/>
  <c r="AX229" i="3"/>
  <c r="AW229" i="3"/>
  <c r="AV229" i="3"/>
  <c r="AU229" i="3"/>
  <c r="AT229" i="3"/>
  <c r="AS229" i="3"/>
  <c r="AR229" i="3"/>
  <c r="AQ229" i="3"/>
  <c r="AP229" i="3"/>
  <c r="AO229" i="3"/>
  <c r="AN229" i="3"/>
  <c r="AM229" i="3"/>
  <c r="AL229" i="3"/>
  <c r="AH229" i="3"/>
  <c r="AF229" i="3"/>
  <c r="AG229" i="3" s="1"/>
  <c r="AD229" i="3"/>
  <c r="AC229" i="3"/>
  <c r="BF228" i="3"/>
  <c r="BE228" i="3"/>
  <c r="BD228" i="3"/>
  <c r="BC228" i="3"/>
  <c r="BB228" i="3"/>
  <c r="BA228" i="3"/>
  <c r="AZ228" i="3"/>
  <c r="AY228" i="3"/>
  <c r="AX228" i="3"/>
  <c r="AW228" i="3"/>
  <c r="AV228" i="3"/>
  <c r="AU228" i="3"/>
  <c r="AT228" i="3"/>
  <c r="AS228" i="3"/>
  <c r="AR228" i="3"/>
  <c r="AQ228" i="3"/>
  <c r="AP228" i="3"/>
  <c r="AO228" i="3"/>
  <c r="AN228" i="3"/>
  <c r="AM228" i="3"/>
  <c r="AL228" i="3"/>
  <c r="AH228" i="3"/>
  <c r="AG228" i="3"/>
  <c r="AF228" i="3"/>
  <c r="AD228" i="3"/>
  <c r="AC228" i="3"/>
  <c r="BF227" i="3"/>
  <c r="BE227" i="3"/>
  <c r="BD227" i="3"/>
  <c r="BC227" i="3"/>
  <c r="BB227" i="3"/>
  <c r="BA227" i="3"/>
  <c r="AZ227" i="3"/>
  <c r="AY227" i="3"/>
  <c r="AX227" i="3"/>
  <c r="AW227" i="3"/>
  <c r="AV227" i="3"/>
  <c r="AU227" i="3"/>
  <c r="AT227" i="3"/>
  <c r="AS227" i="3"/>
  <c r="AR227" i="3"/>
  <c r="AQ227" i="3"/>
  <c r="AP227" i="3"/>
  <c r="AO227" i="3"/>
  <c r="AN227" i="3"/>
  <c r="AM227" i="3"/>
  <c r="AL227" i="3"/>
  <c r="AH227" i="3"/>
  <c r="AG227" i="3"/>
  <c r="AF227" i="3"/>
  <c r="AD227" i="3"/>
  <c r="AC227" i="3"/>
  <c r="BF226" i="3"/>
  <c r="BE226" i="3"/>
  <c r="BD226" i="3"/>
  <c r="BC226" i="3"/>
  <c r="BB226" i="3"/>
  <c r="BA226" i="3"/>
  <c r="AZ226" i="3"/>
  <c r="AY226" i="3"/>
  <c r="AX226" i="3"/>
  <c r="AW226" i="3"/>
  <c r="AV226" i="3"/>
  <c r="AU226" i="3"/>
  <c r="AT226" i="3"/>
  <c r="AS226" i="3"/>
  <c r="AR226" i="3"/>
  <c r="AQ226" i="3"/>
  <c r="AP226" i="3"/>
  <c r="AO226" i="3"/>
  <c r="AN226" i="3"/>
  <c r="AM226" i="3"/>
  <c r="AL226" i="3"/>
  <c r="AH226" i="3"/>
  <c r="AF226" i="3"/>
  <c r="AG226" i="3" s="1"/>
  <c r="AC226" i="3"/>
  <c r="AD226" i="3" s="1"/>
  <c r="BF225" i="3"/>
  <c r="BE225" i="3"/>
  <c r="BD225" i="3"/>
  <c r="BC225" i="3"/>
  <c r="BB225" i="3"/>
  <c r="BA225" i="3"/>
  <c r="AZ225" i="3"/>
  <c r="AY225" i="3"/>
  <c r="AX225" i="3"/>
  <c r="AW225" i="3"/>
  <c r="AV225" i="3"/>
  <c r="AU225" i="3"/>
  <c r="AT225" i="3"/>
  <c r="AS225" i="3"/>
  <c r="AR225" i="3"/>
  <c r="AQ225" i="3"/>
  <c r="AP225" i="3"/>
  <c r="AO225" i="3"/>
  <c r="AN225" i="3"/>
  <c r="AM225" i="3"/>
  <c r="AL225" i="3"/>
  <c r="AH225" i="3"/>
  <c r="AF225" i="3"/>
  <c r="AG225" i="3" s="1"/>
  <c r="AD225" i="3"/>
  <c r="AC225" i="3"/>
  <c r="BF224" i="3"/>
  <c r="BE224" i="3"/>
  <c r="BD224" i="3"/>
  <c r="BC224" i="3"/>
  <c r="BB224" i="3"/>
  <c r="BA224" i="3"/>
  <c r="AZ224" i="3"/>
  <c r="AY224" i="3"/>
  <c r="AX224" i="3"/>
  <c r="AW224" i="3"/>
  <c r="AV224" i="3"/>
  <c r="AU224" i="3"/>
  <c r="AT224" i="3"/>
  <c r="AS224" i="3"/>
  <c r="AR224" i="3"/>
  <c r="AQ224" i="3"/>
  <c r="AP224" i="3"/>
  <c r="AO224" i="3"/>
  <c r="AN224" i="3"/>
  <c r="AM224" i="3"/>
  <c r="AL224" i="3"/>
  <c r="AH224" i="3"/>
  <c r="AG224" i="3"/>
  <c r="AF224" i="3"/>
  <c r="AD224" i="3"/>
  <c r="AC224" i="3"/>
  <c r="BF223" i="3"/>
  <c r="BE223" i="3"/>
  <c r="BD223" i="3"/>
  <c r="BC223" i="3"/>
  <c r="BB223" i="3"/>
  <c r="BA223" i="3"/>
  <c r="AZ223" i="3"/>
  <c r="AY223" i="3"/>
  <c r="AX223" i="3"/>
  <c r="AW223" i="3"/>
  <c r="AV223" i="3"/>
  <c r="AU223" i="3"/>
  <c r="AT223" i="3"/>
  <c r="AS223" i="3"/>
  <c r="AR223" i="3"/>
  <c r="AQ223" i="3"/>
  <c r="AP223" i="3"/>
  <c r="AO223" i="3"/>
  <c r="AN223" i="3"/>
  <c r="AM223" i="3"/>
  <c r="AL223" i="3"/>
  <c r="AH223" i="3"/>
  <c r="AG223" i="3"/>
  <c r="AF223" i="3"/>
  <c r="AC223" i="3"/>
  <c r="AD223" i="3" s="1"/>
  <c r="BF221" i="3"/>
  <c r="BE221" i="3"/>
  <c r="BD221" i="3"/>
  <c r="BC221" i="3"/>
  <c r="BB221" i="3"/>
  <c r="BA221" i="3"/>
  <c r="AZ221" i="3"/>
  <c r="AY221" i="3"/>
  <c r="AX221" i="3"/>
  <c r="AW221" i="3"/>
  <c r="AV221" i="3"/>
  <c r="AU221" i="3"/>
  <c r="AT221" i="3"/>
  <c r="AS221" i="3"/>
  <c r="AR221" i="3"/>
  <c r="AQ221" i="3"/>
  <c r="AP221" i="3"/>
  <c r="AO221" i="3"/>
  <c r="AN221" i="3"/>
  <c r="AM221" i="3"/>
  <c r="AL221" i="3"/>
  <c r="AH221" i="3"/>
  <c r="AF221" i="3"/>
  <c r="AG221" i="3" s="1"/>
  <c r="AC221" i="3"/>
  <c r="AD221" i="3" s="1"/>
  <c r="BF220" i="3"/>
  <c r="BE220" i="3"/>
  <c r="BD220" i="3"/>
  <c r="BC220" i="3"/>
  <c r="BB220" i="3"/>
  <c r="BA220" i="3"/>
  <c r="AZ220" i="3"/>
  <c r="AY220" i="3"/>
  <c r="AX220" i="3"/>
  <c r="AW220" i="3"/>
  <c r="AV220" i="3"/>
  <c r="AU220" i="3"/>
  <c r="AT220" i="3"/>
  <c r="AS220" i="3"/>
  <c r="AR220" i="3"/>
  <c r="AQ220" i="3"/>
  <c r="AP220" i="3"/>
  <c r="AO220" i="3"/>
  <c r="AN220" i="3"/>
  <c r="AM220" i="3"/>
  <c r="AL220" i="3"/>
  <c r="AH220" i="3"/>
  <c r="AF220" i="3"/>
  <c r="AG220" i="3" s="1"/>
  <c r="AD220" i="3"/>
  <c r="AC220" i="3"/>
  <c r="BF219" i="3"/>
  <c r="BE219" i="3"/>
  <c r="BD219" i="3"/>
  <c r="BC219" i="3"/>
  <c r="BB219" i="3"/>
  <c r="BA219" i="3"/>
  <c r="AZ219" i="3"/>
  <c r="AY219" i="3"/>
  <c r="AX219" i="3"/>
  <c r="AW219" i="3"/>
  <c r="AV219" i="3"/>
  <c r="AU219" i="3"/>
  <c r="AT219" i="3"/>
  <c r="AS219" i="3"/>
  <c r="AR219" i="3"/>
  <c r="AQ219" i="3"/>
  <c r="AP219" i="3"/>
  <c r="AO219" i="3"/>
  <c r="AN219" i="3"/>
  <c r="AM219" i="3"/>
  <c r="AL219" i="3"/>
  <c r="AH219" i="3"/>
  <c r="AG219" i="3"/>
  <c r="AF219" i="3"/>
  <c r="AD219" i="3"/>
  <c r="AC219" i="3"/>
  <c r="BF218" i="3"/>
  <c r="BE218" i="3"/>
  <c r="BD218" i="3"/>
  <c r="BC218" i="3"/>
  <c r="BB218" i="3"/>
  <c r="BA218" i="3"/>
  <c r="AZ218" i="3"/>
  <c r="AY218" i="3"/>
  <c r="AX218" i="3"/>
  <c r="AW218" i="3"/>
  <c r="AV218" i="3"/>
  <c r="AU218" i="3"/>
  <c r="AT218" i="3"/>
  <c r="AS218" i="3"/>
  <c r="AR218" i="3"/>
  <c r="N214" i="3" s="1"/>
  <c r="AQ218" i="3"/>
  <c r="AP218" i="3"/>
  <c r="AO218" i="3"/>
  <c r="AN218" i="3"/>
  <c r="AM218" i="3"/>
  <c r="AL218" i="3"/>
  <c r="AH218" i="3"/>
  <c r="AG218" i="3"/>
  <c r="AF218" i="3"/>
  <c r="AD218" i="3"/>
  <c r="AC218" i="3"/>
  <c r="BF217" i="3"/>
  <c r="BE217" i="3"/>
  <c r="BD217" i="3"/>
  <c r="BC217" i="3"/>
  <c r="BB217" i="3"/>
  <c r="BA217" i="3"/>
  <c r="AZ217" i="3"/>
  <c r="AY217" i="3"/>
  <c r="AX217" i="3"/>
  <c r="AW217" i="3"/>
  <c r="AV217" i="3"/>
  <c r="AU217" i="3"/>
  <c r="AT217" i="3"/>
  <c r="AS217" i="3"/>
  <c r="AR217" i="3"/>
  <c r="AQ217" i="3"/>
  <c r="AP217" i="3"/>
  <c r="AO217" i="3"/>
  <c r="AN217" i="3"/>
  <c r="AM217" i="3"/>
  <c r="AL217" i="3"/>
  <c r="AH217" i="3"/>
  <c r="AF217" i="3"/>
  <c r="AG217" i="3" s="1"/>
  <c r="AC217" i="3"/>
  <c r="AD217" i="3" s="1"/>
  <c r="BF216" i="3"/>
  <c r="BE216" i="3"/>
  <c r="BD216" i="3"/>
  <c r="BC216" i="3"/>
  <c r="BB216" i="3"/>
  <c r="BA216" i="3"/>
  <c r="AZ216" i="3"/>
  <c r="V214" i="3" s="1"/>
  <c r="AY216" i="3"/>
  <c r="AX216" i="3"/>
  <c r="AW216" i="3"/>
  <c r="AV216" i="3"/>
  <c r="AU216" i="3"/>
  <c r="AT216" i="3"/>
  <c r="AS216" i="3"/>
  <c r="AR216" i="3"/>
  <c r="AQ216" i="3"/>
  <c r="AP216" i="3"/>
  <c r="AO216" i="3"/>
  <c r="AN216" i="3"/>
  <c r="AM216" i="3"/>
  <c r="AL216" i="3"/>
  <c r="AH216" i="3"/>
  <c r="AF216" i="3"/>
  <c r="AG216" i="3" s="1"/>
  <c r="AD216" i="3"/>
  <c r="AC216" i="3"/>
  <c r="BF215" i="3"/>
  <c r="BE215" i="3"/>
  <c r="BD215" i="3"/>
  <c r="BC215" i="3"/>
  <c r="BB215" i="3"/>
  <c r="BA215" i="3"/>
  <c r="AZ215" i="3"/>
  <c r="AY215" i="3"/>
  <c r="AX215" i="3"/>
  <c r="AW215" i="3"/>
  <c r="AV215" i="3"/>
  <c r="AU215" i="3"/>
  <c r="AT215" i="3"/>
  <c r="AS215" i="3"/>
  <c r="AR215" i="3"/>
  <c r="AQ215" i="3"/>
  <c r="AP215" i="3"/>
  <c r="AO215" i="3"/>
  <c r="AN215" i="3"/>
  <c r="AM215" i="3"/>
  <c r="AL215" i="3"/>
  <c r="AH215" i="3"/>
  <c r="AG215" i="3"/>
  <c r="AF215" i="3"/>
  <c r="AD215" i="3"/>
  <c r="AC215" i="3"/>
  <c r="B214" i="3"/>
  <c r="BF212" i="3"/>
  <c r="BE212" i="3"/>
  <c r="BD212" i="3"/>
  <c r="BC212" i="3"/>
  <c r="BB212" i="3"/>
  <c r="BA212" i="3"/>
  <c r="AZ212" i="3"/>
  <c r="AY212" i="3"/>
  <c r="AX212" i="3"/>
  <c r="AW212" i="3"/>
  <c r="AV212" i="3"/>
  <c r="AU212" i="3"/>
  <c r="AT212" i="3"/>
  <c r="AS212" i="3"/>
  <c r="AR212" i="3"/>
  <c r="AQ212" i="3"/>
  <c r="AP212" i="3"/>
  <c r="AO212" i="3"/>
  <c r="AN212" i="3"/>
  <c r="AM212" i="3"/>
  <c r="AL212" i="3"/>
  <c r="AH212" i="3"/>
  <c r="AF212" i="3"/>
  <c r="AG212" i="3" s="1"/>
  <c r="AD212" i="3"/>
  <c r="AC212" i="3"/>
  <c r="BF211" i="3"/>
  <c r="BE211" i="3"/>
  <c r="BD211" i="3"/>
  <c r="BC211" i="3"/>
  <c r="BB211" i="3"/>
  <c r="BA211" i="3"/>
  <c r="AZ211" i="3"/>
  <c r="AY211" i="3"/>
  <c r="AX211" i="3"/>
  <c r="AW211" i="3"/>
  <c r="AV211" i="3"/>
  <c r="AU211" i="3"/>
  <c r="AT211" i="3"/>
  <c r="AS211" i="3"/>
  <c r="AR211" i="3"/>
  <c r="AQ211" i="3"/>
  <c r="AP211" i="3"/>
  <c r="AO211" i="3"/>
  <c r="AN211" i="3"/>
  <c r="AM211" i="3"/>
  <c r="AL211" i="3"/>
  <c r="AH211" i="3"/>
  <c r="AG211" i="3"/>
  <c r="AF211" i="3"/>
  <c r="AD211" i="3"/>
  <c r="AC211" i="3"/>
  <c r="BF210" i="3"/>
  <c r="BE210" i="3"/>
  <c r="BD210" i="3"/>
  <c r="BC210" i="3"/>
  <c r="BB210" i="3"/>
  <c r="BA210" i="3"/>
  <c r="AZ210" i="3"/>
  <c r="AY210" i="3"/>
  <c r="AX210" i="3"/>
  <c r="AW210" i="3"/>
  <c r="AV210" i="3"/>
  <c r="AU210" i="3"/>
  <c r="AT210" i="3"/>
  <c r="AS210" i="3"/>
  <c r="AR210" i="3"/>
  <c r="AQ210" i="3"/>
  <c r="AP210" i="3"/>
  <c r="AO210" i="3"/>
  <c r="AN210" i="3"/>
  <c r="AM210" i="3"/>
  <c r="AL210" i="3"/>
  <c r="AH210" i="3"/>
  <c r="AF210" i="3"/>
  <c r="AG210" i="3" s="1"/>
  <c r="AD210" i="3"/>
  <c r="AC210" i="3"/>
  <c r="BF209" i="3"/>
  <c r="BE209" i="3"/>
  <c r="BD209" i="3"/>
  <c r="BC209" i="3"/>
  <c r="BB209" i="3"/>
  <c r="BA209" i="3"/>
  <c r="AZ209" i="3"/>
  <c r="AY209" i="3"/>
  <c r="AX209" i="3"/>
  <c r="AW209" i="3"/>
  <c r="AV209" i="3"/>
  <c r="AU209" i="3"/>
  <c r="AT209" i="3"/>
  <c r="AS209" i="3"/>
  <c r="AR209" i="3"/>
  <c r="AQ209" i="3"/>
  <c r="AP209" i="3"/>
  <c r="AO209" i="3"/>
  <c r="AN209" i="3"/>
  <c r="AM209" i="3"/>
  <c r="AL209" i="3"/>
  <c r="AH209" i="3"/>
  <c r="AF209" i="3"/>
  <c r="AG209" i="3" s="1"/>
  <c r="AC209" i="3"/>
  <c r="AD209" i="3" s="1"/>
  <c r="BF208" i="3"/>
  <c r="BE208" i="3"/>
  <c r="BD208" i="3"/>
  <c r="BC208" i="3"/>
  <c r="BB208" i="3"/>
  <c r="BA208" i="3"/>
  <c r="AZ208" i="3"/>
  <c r="AY208" i="3"/>
  <c r="AX208" i="3"/>
  <c r="AW208" i="3"/>
  <c r="AV208" i="3"/>
  <c r="AU208" i="3"/>
  <c r="AT208" i="3"/>
  <c r="AS208" i="3"/>
  <c r="AR208" i="3"/>
  <c r="AQ208" i="3"/>
  <c r="AP208" i="3"/>
  <c r="AO208" i="3"/>
  <c r="AN208" i="3"/>
  <c r="AM208" i="3"/>
  <c r="AL208" i="3"/>
  <c r="AH208" i="3"/>
  <c r="AF208" i="3"/>
  <c r="AG208" i="3" s="1"/>
  <c r="AD208" i="3"/>
  <c r="AC208" i="3"/>
  <c r="BF207" i="3"/>
  <c r="BE207" i="3"/>
  <c r="BD207" i="3"/>
  <c r="BC207" i="3"/>
  <c r="BB207" i="3"/>
  <c r="BA207" i="3"/>
  <c r="AZ207" i="3"/>
  <c r="AY207" i="3"/>
  <c r="AX207" i="3"/>
  <c r="AW207" i="3"/>
  <c r="AV207" i="3"/>
  <c r="AU207" i="3"/>
  <c r="AT207" i="3"/>
  <c r="AS207" i="3"/>
  <c r="AR207" i="3"/>
  <c r="AQ207" i="3"/>
  <c r="AP207" i="3"/>
  <c r="AO207" i="3"/>
  <c r="AN207" i="3"/>
  <c r="AM207" i="3"/>
  <c r="AL207" i="3"/>
  <c r="AH207" i="3"/>
  <c r="AG207" i="3"/>
  <c r="AF207" i="3"/>
  <c r="AD207" i="3"/>
  <c r="AC207" i="3"/>
  <c r="BF206" i="3"/>
  <c r="BE206" i="3"/>
  <c r="BD206" i="3"/>
  <c r="BC206" i="3"/>
  <c r="BB206" i="3"/>
  <c r="BA206" i="3"/>
  <c r="AZ206" i="3"/>
  <c r="AY206" i="3"/>
  <c r="AX206" i="3"/>
  <c r="AW206" i="3"/>
  <c r="AV206" i="3"/>
  <c r="AU206" i="3"/>
  <c r="AT206" i="3"/>
  <c r="AS206" i="3"/>
  <c r="AR206" i="3"/>
  <c r="AQ206" i="3"/>
  <c r="AP206" i="3"/>
  <c r="AO206" i="3"/>
  <c r="AN206" i="3"/>
  <c r="AM206" i="3"/>
  <c r="AL206" i="3"/>
  <c r="AH206" i="3"/>
  <c r="AG206" i="3"/>
  <c r="AF206" i="3"/>
  <c r="AD206" i="3"/>
  <c r="AC206" i="3"/>
  <c r="BF205" i="3"/>
  <c r="BE205" i="3"/>
  <c r="BD205" i="3"/>
  <c r="BC205" i="3"/>
  <c r="BB205" i="3"/>
  <c r="BA205" i="3"/>
  <c r="AZ205" i="3"/>
  <c r="AY205" i="3"/>
  <c r="AX205" i="3"/>
  <c r="T204" i="3" s="1"/>
  <c r="AW205" i="3"/>
  <c r="AV205" i="3"/>
  <c r="AU205" i="3"/>
  <c r="AT205" i="3"/>
  <c r="AS205" i="3"/>
  <c r="AR205" i="3"/>
  <c r="AQ205" i="3"/>
  <c r="AP205" i="3"/>
  <c r="AO205" i="3"/>
  <c r="AN205" i="3"/>
  <c r="AM205" i="3"/>
  <c r="AL205" i="3"/>
  <c r="AH205" i="3"/>
  <c r="AG205" i="3"/>
  <c r="AF205" i="3"/>
  <c r="AC205" i="3"/>
  <c r="AD205" i="3" s="1"/>
  <c r="AA204" i="3"/>
  <c r="W204" i="3"/>
  <c r="S204" i="3"/>
  <c r="O204" i="3"/>
  <c r="K204" i="3"/>
  <c r="B204" i="3"/>
  <c r="BF202" i="3"/>
  <c r="BE202" i="3"/>
  <c r="BD202" i="3"/>
  <c r="BC202" i="3"/>
  <c r="BB202" i="3"/>
  <c r="BA202" i="3"/>
  <c r="AZ202" i="3"/>
  <c r="AY202" i="3"/>
  <c r="AX202" i="3"/>
  <c r="AW202" i="3"/>
  <c r="AV202" i="3"/>
  <c r="AU202" i="3"/>
  <c r="AT202" i="3"/>
  <c r="AS202" i="3"/>
  <c r="AR202" i="3"/>
  <c r="AQ202" i="3"/>
  <c r="AP202" i="3"/>
  <c r="AO202" i="3"/>
  <c r="AN202" i="3"/>
  <c r="AM202" i="3"/>
  <c r="AL202" i="3"/>
  <c r="AH202" i="3"/>
  <c r="AG202" i="3"/>
  <c r="AF202" i="3"/>
  <c r="AD202" i="3"/>
  <c r="AC202" i="3"/>
  <c r="BF201" i="3"/>
  <c r="BE201" i="3"/>
  <c r="BD201" i="3"/>
  <c r="BC201" i="3"/>
  <c r="BB201" i="3"/>
  <c r="BA201" i="3"/>
  <c r="AZ201" i="3"/>
  <c r="AY201" i="3"/>
  <c r="AX201" i="3"/>
  <c r="AW201" i="3"/>
  <c r="AV201" i="3"/>
  <c r="AU201" i="3"/>
  <c r="AT201" i="3"/>
  <c r="AS201" i="3"/>
  <c r="AR201" i="3"/>
  <c r="AQ201" i="3"/>
  <c r="AP201" i="3"/>
  <c r="AO201" i="3"/>
  <c r="AN201" i="3"/>
  <c r="AM201" i="3"/>
  <c r="AL201" i="3"/>
  <c r="AH201" i="3"/>
  <c r="AF201" i="3"/>
  <c r="AG201" i="3" s="1"/>
  <c r="AC201" i="3"/>
  <c r="AD201" i="3" s="1"/>
  <c r="BF200" i="3"/>
  <c r="BE200" i="3"/>
  <c r="BD200" i="3"/>
  <c r="BC200" i="3"/>
  <c r="BB200" i="3"/>
  <c r="BA200" i="3"/>
  <c r="AZ200" i="3"/>
  <c r="AY200" i="3"/>
  <c r="AX200" i="3"/>
  <c r="AW200" i="3"/>
  <c r="AV200" i="3"/>
  <c r="AU200" i="3"/>
  <c r="AT200" i="3"/>
  <c r="AS200" i="3"/>
  <c r="AR200" i="3"/>
  <c r="AQ200" i="3"/>
  <c r="AP200" i="3"/>
  <c r="AO200" i="3"/>
  <c r="AN200" i="3"/>
  <c r="AM200" i="3"/>
  <c r="AL200" i="3"/>
  <c r="AH200" i="3"/>
  <c r="AF200" i="3"/>
  <c r="AG200" i="3" s="1"/>
  <c r="AD200" i="3"/>
  <c r="AC200" i="3"/>
  <c r="BF199" i="3"/>
  <c r="BE199" i="3"/>
  <c r="BD199" i="3"/>
  <c r="BC199" i="3"/>
  <c r="BB199" i="3"/>
  <c r="BA199" i="3"/>
  <c r="AZ199" i="3"/>
  <c r="AY199" i="3"/>
  <c r="AX199" i="3"/>
  <c r="AW199" i="3"/>
  <c r="AV199" i="3"/>
  <c r="AU199" i="3"/>
  <c r="AT199" i="3"/>
  <c r="AS199" i="3"/>
  <c r="AR199" i="3"/>
  <c r="AQ199" i="3"/>
  <c r="AP199" i="3"/>
  <c r="AO199" i="3"/>
  <c r="AN199" i="3"/>
  <c r="AM199" i="3"/>
  <c r="AL199" i="3"/>
  <c r="AH199" i="3"/>
  <c r="AG199" i="3"/>
  <c r="AF199" i="3"/>
  <c r="AD199" i="3"/>
  <c r="AC199" i="3"/>
  <c r="BF198" i="3"/>
  <c r="BE198" i="3"/>
  <c r="BD198" i="3"/>
  <c r="BC198" i="3"/>
  <c r="BB198" i="3"/>
  <c r="BA198" i="3"/>
  <c r="AZ198" i="3"/>
  <c r="AY198" i="3"/>
  <c r="AX198" i="3"/>
  <c r="AW198" i="3"/>
  <c r="AV198" i="3"/>
  <c r="AU198" i="3"/>
  <c r="AT198" i="3"/>
  <c r="AS198" i="3"/>
  <c r="AR198" i="3"/>
  <c r="AQ198" i="3"/>
  <c r="AP198" i="3"/>
  <c r="AO198" i="3"/>
  <c r="AN198" i="3"/>
  <c r="AM198" i="3"/>
  <c r="AL198" i="3"/>
  <c r="AH198" i="3"/>
  <c r="AG198" i="3"/>
  <c r="AF198" i="3"/>
  <c r="AD198" i="3"/>
  <c r="AC198" i="3"/>
  <c r="BF196" i="3"/>
  <c r="BE196" i="3"/>
  <c r="BD196" i="3"/>
  <c r="BC196" i="3"/>
  <c r="BB196" i="3"/>
  <c r="BA196" i="3"/>
  <c r="AZ196" i="3"/>
  <c r="AY196" i="3"/>
  <c r="AX196" i="3"/>
  <c r="AW196" i="3"/>
  <c r="AV196" i="3"/>
  <c r="AU196" i="3"/>
  <c r="AT196" i="3"/>
  <c r="AS196" i="3"/>
  <c r="AR196" i="3"/>
  <c r="AQ196" i="3"/>
  <c r="AP196" i="3"/>
  <c r="AO196" i="3"/>
  <c r="AN196" i="3"/>
  <c r="AM196" i="3"/>
  <c r="AL196" i="3"/>
  <c r="AH196" i="3"/>
  <c r="AG196" i="3"/>
  <c r="AF196" i="3"/>
  <c r="AD196" i="3"/>
  <c r="AK196" i="3" s="1"/>
  <c r="AC196" i="3"/>
  <c r="BF195" i="3"/>
  <c r="BE195" i="3"/>
  <c r="BD195" i="3"/>
  <c r="BC195" i="3"/>
  <c r="BB195" i="3"/>
  <c r="BA195" i="3"/>
  <c r="AZ195" i="3"/>
  <c r="AY195" i="3"/>
  <c r="AX195" i="3"/>
  <c r="AW195" i="3"/>
  <c r="AV195" i="3"/>
  <c r="AU195" i="3"/>
  <c r="AT195" i="3"/>
  <c r="AS195" i="3"/>
  <c r="AR195" i="3"/>
  <c r="AQ195" i="3"/>
  <c r="AP195" i="3"/>
  <c r="AO195" i="3"/>
  <c r="AN195" i="3"/>
  <c r="AM195" i="3"/>
  <c r="AL195" i="3"/>
  <c r="AH195" i="3"/>
  <c r="AG195" i="3"/>
  <c r="AF195" i="3"/>
  <c r="AD195" i="3"/>
  <c r="AC195" i="3"/>
  <c r="BF194" i="3"/>
  <c r="BE194" i="3"/>
  <c r="BD194" i="3"/>
  <c r="BC194" i="3"/>
  <c r="BB194" i="3"/>
  <c r="BA194" i="3"/>
  <c r="AZ194" i="3"/>
  <c r="AY194" i="3"/>
  <c r="AX194" i="3"/>
  <c r="AW194" i="3"/>
  <c r="AV194" i="3"/>
  <c r="AU194" i="3"/>
  <c r="AT194" i="3"/>
  <c r="AS194" i="3"/>
  <c r="AR194" i="3"/>
  <c r="AQ194" i="3"/>
  <c r="AP194" i="3"/>
  <c r="AO194" i="3"/>
  <c r="AN194" i="3"/>
  <c r="AM194" i="3"/>
  <c r="AL194" i="3"/>
  <c r="AH194" i="3"/>
  <c r="AG194" i="3"/>
  <c r="AF194" i="3"/>
  <c r="AD194" i="3"/>
  <c r="AC194" i="3"/>
  <c r="BF193" i="3"/>
  <c r="BE193" i="3"/>
  <c r="BD193" i="3"/>
  <c r="BC193" i="3"/>
  <c r="BB193" i="3"/>
  <c r="BA193" i="3"/>
  <c r="AZ193" i="3"/>
  <c r="AY193" i="3"/>
  <c r="AX193" i="3"/>
  <c r="AW193" i="3"/>
  <c r="S192" i="3" s="1"/>
  <c r="AV193" i="3"/>
  <c r="AU193" i="3"/>
  <c r="AT193" i="3"/>
  <c r="AS193" i="3"/>
  <c r="AR193" i="3"/>
  <c r="AQ193" i="3"/>
  <c r="AP193" i="3"/>
  <c r="AO193" i="3"/>
  <c r="AN193" i="3"/>
  <c r="AM193" i="3"/>
  <c r="AL193" i="3"/>
  <c r="AH193" i="3"/>
  <c r="AF193" i="3"/>
  <c r="AG193" i="3" s="1"/>
  <c r="AC193" i="3"/>
  <c r="AD193" i="3" s="1"/>
  <c r="B192" i="3"/>
  <c r="BF189" i="3"/>
  <c r="BE189" i="3"/>
  <c r="BD189" i="3"/>
  <c r="BC189" i="3"/>
  <c r="BB189" i="3"/>
  <c r="BA189" i="3"/>
  <c r="AZ189" i="3"/>
  <c r="AY189" i="3"/>
  <c r="AX189" i="3"/>
  <c r="AW189" i="3"/>
  <c r="AV189" i="3"/>
  <c r="AU189" i="3"/>
  <c r="AT189" i="3"/>
  <c r="AS189" i="3"/>
  <c r="AR189" i="3"/>
  <c r="AQ189" i="3"/>
  <c r="AP189" i="3"/>
  <c r="AO189" i="3"/>
  <c r="AN189" i="3"/>
  <c r="AM189" i="3"/>
  <c r="AL189" i="3"/>
  <c r="AH189" i="3"/>
  <c r="AG189" i="3"/>
  <c r="AF189" i="3"/>
  <c r="AC189" i="3"/>
  <c r="AD189" i="3" s="1"/>
  <c r="BF188" i="3"/>
  <c r="BE188" i="3"/>
  <c r="BD188" i="3"/>
  <c r="BC188" i="3"/>
  <c r="BB188" i="3"/>
  <c r="BA188" i="3"/>
  <c r="AZ188" i="3"/>
  <c r="AY188" i="3"/>
  <c r="AX188" i="3"/>
  <c r="AW188" i="3"/>
  <c r="AV188" i="3"/>
  <c r="AU188" i="3"/>
  <c r="AT188" i="3"/>
  <c r="AS188" i="3"/>
  <c r="AR188" i="3"/>
  <c r="AQ188" i="3"/>
  <c r="AP188" i="3"/>
  <c r="AO188" i="3"/>
  <c r="AN188" i="3"/>
  <c r="AM188" i="3"/>
  <c r="AL188" i="3"/>
  <c r="AH188" i="3"/>
  <c r="AG188" i="3"/>
  <c r="AF188" i="3"/>
  <c r="AC188" i="3"/>
  <c r="AD188" i="3" s="1"/>
  <c r="BF187" i="3"/>
  <c r="BE187" i="3"/>
  <c r="BD187" i="3"/>
  <c r="BC187" i="3"/>
  <c r="BB187" i="3"/>
  <c r="BA187" i="3"/>
  <c r="AZ187" i="3"/>
  <c r="AY187" i="3"/>
  <c r="AX187" i="3"/>
  <c r="AW187" i="3"/>
  <c r="AV187" i="3"/>
  <c r="AU187" i="3"/>
  <c r="AT187" i="3"/>
  <c r="AS187" i="3"/>
  <c r="AR187" i="3"/>
  <c r="AQ187" i="3"/>
  <c r="AP187" i="3"/>
  <c r="AO187" i="3"/>
  <c r="AN187" i="3"/>
  <c r="AM187" i="3"/>
  <c r="AL187" i="3"/>
  <c r="AH187" i="3"/>
  <c r="AF187" i="3"/>
  <c r="AG187" i="3" s="1"/>
  <c r="AD187" i="3"/>
  <c r="AC187" i="3"/>
  <c r="BF186" i="3"/>
  <c r="BE186" i="3"/>
  <c r="BD186" i="3"/>
  <c r="BC186" i="3"/>
  <c r="BB186" i="3"/>
  <c r="BA186" i="3"/>
  <c r="AZ186" i="3"/>
  <c r="AY186" i="3"/>
  <c r="AX186" i="3"/>
  <c r="AW186" i="3"/>
  <c r="AV186" i="3"/>
  <c r="AU186" i="3"/>
  <c r="AT186" i="3"/>
  <c r="AS186" i="3"/>
  <c r="AR186" i="3"/>
  <c r="AQ186" i="3"/>
  <c r="AP186" i="3"/>
  <c r="AO186" i="3"/>
  <c r="AN186" i="3"/>
  <c r="AM186" i="3"/>
  <c r="AL186" i="3"/>
  <c r="AH186" i="3"/>
  <c r="AG186" i="3"/>
  <c r="AF186" i="3"/>
  <c r="AD186" i="3"/>
  <c r="AC186" i="3"/>
  <c r="BF185" i="3"/>
  <c r="BE185" i="3"/>
  <c r="BD185" i="3"/>
  <c r="BC185" i="3"/>
  <c r="BB185" i="3"/>
  <c r="BA185" i="3"/>
  <c r="AZ185" i="3"/>
  <c r="AY185" i="3"/>
  <c r="AX185" i="3"/>
  <c r="AW185" i="3"/>
  <c r="AV185" i="3"/>
  <c r="AU185" i="3"/>
  <c r="AT185" i="3"/>
  <c r="AS185" i="3"/>
  <c r="AR185" i="3"/>
  <c r="AQ185" i="3"/>
  <c r="AP185" i="3"/>
  <c r="AO185" i="3"/>
  <c r="AN185" i="3"/>
  <c r="AM185" i="3"/>
  <c r="AL185" i="3"/>
  <c r="AH185" i="3"/>
  <c r="AG185" i="3"/>
  <c r="AF185" i="3"/>
  <c r="AC185" i="3"/>
  <c r="AD185" i="3" s="1"/>
  <c r="BF184" i="3"/>
  <c r="BE184" i="3"/>
  <c r="BD184" i="3"/>
  <c r="BC184" i="3"/>
  <c r="BB184" i="3"/>
  <c r="BA184" i="3"/>
  <c r="AZ184" i="3"/>
  <c r="AY184" i="3"/>
  <c r="AX184" i="3"/>
  <c r="AW184" i="3"/>
  <c r="AV184" i="3"/>
  <c r="AU184" i="3"/>
  <c r="AT184" i="3"/>
  <c r="AS184" i="3"/>
  <c r="AR184" i="3"/>
  <c r="AQ184" i="3"/>
  <c r="AP184" i="3"/>
  <c r="AO184" i="3"/>
  <c r="AN184" i="3"/>
  <c r="AM184" i="3"/>
  <c r="AL184" i="3"/>
  <c r="AH184" i="3"/>
  <c r="AF184" i="3"/>
  <c r="AG184" i="3" s="1"/>
  <c r="AC184" i="3"/>
  <c r="AD184" i="3" s="1"/>
  <c r="BF183" i="3"/>
  <c r="BE183" i="3"/>
  <c r="BD183" i="3"/>
  <c r="BC183" i="3"/>
  <c r="BB183" i="3"/>
  <c r="BA183" i="3"/>
  <c r="AZ183" i="3"/>
  <c r="AY183" i="3"/>
  <c r="AX183" i="3"/>
  <c r="AW183" i="3"/>
  <c r="AV183" i="3"/>
  <c r="AU183" i="3"/>
  <c r="AT183" i="3"/>
  <c r="AS183" i="3"/>
  <c r="AR183" i="3"/>
  <c r="AQ183" i="3"/>
  <c r="AP183" i="3"/>
  <c r="AO183" i="3"/>
  <c r="AN183" i="3"/>
  <c r="AM183" i="3"/>
  <c r="AL183" i="3"/>
  <c r="AH183" i="3"/>
  <c r="AF183" i="3"/>
  <c r="AG183" i="3" s="1"/>
  <c r="AD183" i="3"/>
  <c r="AC183" i="3"/>
  <c r="BF182" i="3"/>
  <c r="BE182" i="3"/>
  <c r="BD182" i="3"/>
  <c r="BC182" i="3"/>
  <c r="BB182" i="3"/>
  <c r="BA182" i="3"/>
  <c r="AZ182" i="3"/>
  <c r="AY182" i="3"/>
  <c r="AX182" i="3"/>
  <c r="AW182" i="3"/>
  <c r="AV182" i="3"/>
  <c r="AU182" i="3"/>
  <c r="AT182" i="3"/>
  <c r="AS182" i="3"/>
  <c r="AR182" i="3"/>
  <c r="AQ182" i="3"/>
  <c r="AP182" i="3"/>
  <c r="AO182" i="3"/>
  <c r="AN182" i="3"/>
  <c r="AM182" i="3"/>
  <c r="AL182" i="3"/>
  <c r="AH182" i="3"/>
  <c r="AG182" i="3"/>
  <c r="AF182" i="3"/>
  <c r="AD182" i="3"/>
  <c r="AC182" i="3"/>
  <c r="BF181" i="3"/>
  <c r="BE181" i="3"/>
  <c r="BD181" i="3"/>
  <c r="BC181" i="3"/>
  <c r="BB181" i="3"/>
  <c r="BA181" i="3"/>
  <c r="AZ181" i="3"/>
  <c r="AY181" i="3"/>
  <c r="AX181" i="3"/>
  <c r="AW181" i="3"/>
  <c r="AV181" i="3"/>
  <c r="AU181" i="3"/>
  <c r="AT181" i="3"/>
  <c r="AS181" i="3"/>
  <c r="AR181" i="3"/>
  <c r="AQ181" i="3"/>
  <c r="AP181" i="3"/>
  <c r="AO181" i="3"/>
  <c r="AN181" i="3"/>
  <c r="AM181" i="3"/>
  <c r="AL181" i="3"/>
  <c r="AH181" i="3"/>
  <c r="AG181" i="3"/>
  <c r="AF181" i="3"/>
  <c r="AC181" i="3"/>
  <c r="AD181" i="3" s="1"/>
  <c r="BF180" i="3"/>
  <c r="BE180" i="3"/>
  <c r="BD180" i="3"/>
  <c r="BC180" i="3"/>
  <c r="BB180" i="3"/>
  <c r="BA180" i="3"/>
  <c r="AZ180" i="3"/>
  <c r="AY180" i="3"/>
  <c r="AX180" i="3"/>
  <c r="AW180" i="3"/>
  <c r="AV180" i="3"/>
  <c r="AU180" i="3"/>
  <c r="AT180" i="3"/>
  <c r="AS180" i="3"/>
  <c r="AR180" i="3"/>
  <c r="AQ180" i="3"/>
  <c r="AP180" i="3"/>
  <c r="AO180" i="3"/>
  <c r="AN180" i="3"/>
  <c r="AM180" i="3"/>
  <c r="AL180" i="3"/>
  <c r="AH180" i="3"/>
  <c r="AG180" i="3"/>
  <c r="AF180" i="3"/>
  <c r="AC180" i="3"/>
  <c r="AD180" i="3" s="1"/>
  <c r="BF179" i="3"/>
  <c r="BE179" i="3"/>
  <c r="BD179" i="3"/>
  <c r="BC179" i="3"/>
  <c r="BB179" i="3"/>
  <c r="BA179" i="3"/>
  <c r="AZ179" i="3"/>
  <c r="AY179" i="3"/>
  <c r="AX179" i="3"/>
  <c r="AW179" i="3"/>
  <c r="AV179" i="3"/>
  <c r="AU179" i="3"/>
  <c r="AT179" i="3"/>
  <c r="AS179" i="3"/>
  <c r="AR179" i="3"/>
  <c r="AQ179" i="3"/>
  <c r="AP179" i="3"/>
  <c r="AO179" i="3"/>
  <c r="AN179" i="3"/>
  <c r="AM179" i="3"/>
  <c r="AL179" i="3"/>
  <c r="AH179" i="3"/>
  <c r="AF179" i="3"/>
  <c r="AG179" i="3" s="1"/>
  <c r="AD179" i="3"/>
  <c r="AC179" i="3"/>
  <c r="BF178" i="3"/>
  <c r="BE178" i="3"/>
  <c r="BD178" i="3"/>
  <c r="BC178" i="3"/>
  <c r="BB178" i="3"/>
  <c r="BA178" i="3"/>
  <c r="AZ178" i="3"/>
  <c r="AY178" i="3"/>
  <c r="AX178" i="3"/>
  <c r="AW178" i="3"/>
  <c r="AV178" i="3"/>
  <c r="AU178" i="3"/>
  <c r="AT178" i="3"/>
  <c r="AS178" i="3"/>
  <c r="AR178" i="3"/>
  <c r="AQ178" i="3"/>
  <c r="AP178" i="3"/>
  <c r="AO178" i="3"/>
  <c r="AN178" i="3"/>
  <c r="AM178" i="3"/>
  <c r="AL178" i="3"/>
  <c r="AC178" i="3"/>
  <c r="BF177" i="3"/>
  <c r="BE177" i="3"/>
  <c r="BD177" i="3"/>
  <c r="BC177" i="3"/>
  <c r="BB177" i="3"/>
  <c r="BA177" i="3"/>
  <c r="AZ177" i="3"/>
  <c r="AY177" i="3"/>
  <c r="AX177" i="3"/>
  <c r="AW177" i="3"/>
  <c r="AV177" i="3"/>
  <c r="AU177" i="3"/>
  <c r="AT177" i="3"/>
  <c r="AS177" i="3"/>
  <c r="AR177" i="3"/>
  <c r="AQ177" i="3"/>
  <c r="AP177" i="3"/>
  <c r="AO177" i="3"/>
  <c r="AN177" i="3"/>
  <c r="AM177" i="3"/>
  <c r="AL177" i="3"/>
  <c r="AH177" i="3"/>
  <c r="AF177" i="3"/>
  <c r="AG177" i="3" s="1"/>
  <c r="AD177" i="3"/>
  <c r="AC177" i="3"/>
  <c r="BF176" i="3"/>
  <c r="BE176" i="3"/>
  <c r="BD176" i="3"/>
  <c r="BC176" i="3"/>
  <c r="BB176" i="3"/>
  <c r="BA176" i="3"/>
  <c r="AZ176" i="3"/>
  <c r="AY176" i="3"/>
  <c r="AX176" i="3"/>
  <c r="AW176" i="3"/>
  <c r="AV176" i="3"/>
  <c r="AU176" i="3"/>
  <c r="AT176" i="3"/>
  <c r="AS176" i="3"/>
  <c r="AR176" i="3"/>
  <c r="AQ176" i="3"/>
  <c r="AP176" i="3"/>
  <c r="AO176" i="3"/>
  <c r="AN176" i="3"/>
  <c r="AM176" i="3"/>
  <c r="AL176" i="3"/>
  <c r="AH176" i="3"/>
  <c r="AG176" i="3"/>
  <c r="AF176" i="3"/>
  <c r="AD176" i="3"/>
  <c r="AC176" i="3"/>
  <c r="BF175" i="3"/>
  <c r="BE175" i="3"/>
  <c r="BD175" i="3"/>
  <c r="BC175" i="3"/>
  <c r="BB175" i="3"/>
  <c r="BA175" i="3"/>
  <c r="AZ175" i="3"/>
  <c r="V170" i="3" s="1"/>
  <c r="AY175" i="3"/>
  <c r="AX175" i="3"/>
  <c r="AW175" i="3"/>
  <c r="AV175" i="3"/>
  <c r="AU175" i="3"/>
  <c r="AT175" i="3"/>
  <c r="AS175" i="3"/>
  <c r="AR175" i="3"/>
  <c r="AQ175" i="3"/>
  <c r="AP175" i="3"/>
  <c r="AO175" i="3"/>
  <c r="AN175" i="3"/>
  <c r="AM175" i="3"/>
  <c r="AL175" i="3"/>
  <c r="AH175" i="3"/>
  <c r="AG175" i="3"/>
  <c r="AF175" i="3"/>
  <c r="AC175" i="3"/>
  <c r="AD175" i="3" s="1"/>
  <c r="BF174" i="3"/>
  <c r="BE174" i="3"/>
  <c r="BD174" i="3"/>
  <c r="BC174" i="3"/>
  <c r="BB174" i="3"/>
  <c r="BA174" i="3"/>
  <c r="AZ174" i="3"/>
  <c r="AY174" i="3"/>
  <c r="AX174" i="3"/>
  <c r="AW174" i="3"/>
  <c r="AV174" i="3"/>
  <c r="AU174" i="3"/>
  <c r="AT174" i="3"/>
  <c r="AS174" i="3"/>
  <c r="AR174" i="3"/>
  <c r="AQ174" i="3"/>
  <c r="AP174" i="3"/>
  <c r="AO174" i="3"/>
  <c r="AN174" i="3"/>
  <c r="AM174" i="3"/>
  <c r="AL174" i="3"/>
  <c r="AH174" i="3"/>
  <c r="AG174" i="3"/>
  <c r="AF174" i="3"/>
  <c r="AC174" i="3"/>
  <c r="AD174" i="3" s="1"/>
  <c r="BF173" i="3"/>
  <c r="AB170" i="3" s="1"/>
  <c r="BE173" i="3"/>
  <c r="BD173" i="3"/>
  <c r="BC173" i="3"/>
  <c r="BB173" i="3"/>
  <c r="X170" i="3" s="1"/>
  <c r="BA173" i="3"/>
  <c r="AZ173" i="3"/>
  <c r="AY173" i="3"/>
  <c r="AX173" i="3"/>
  <c r="T170" i="3" s="1"/>
  <c r="AW173" i="3"/>
  <c r="AV173" i="3"/>
  <c r="AU173" i="3"/>
  <c r="AT173" i="3"/>
  <c r="P170" i="3" s="1"/>
  <c r="AS173" i="3"/>
  <c r="AR173" i="3"/>
  <c r="AQ173" i="3"/>
  <c r="AP173" i="3"/>
  <c r="L170" i="3" s="1"/>
  <c r="AO173" i="3"/>
  <c r="AN173" i="3"/>
  <c r="AM173" i="3"/>
  <c r="AL173" i="3"/>
  <c r="F170" i="3" s="1"/>
  <c r="AH173" i="3"/>
  <c r="AF173" i="3"/>
  <c r="AG173" i="3" s="1"/>
  <c r="AD173" i="3"/>
  <c r="AC173" i="3"/>
  <c r="BF171" i="3"/>
  <c r="BE171" i="3"/>
  <c r="BD171" i="3"/>
  <c r="BC171" i="3"/>
  <c r="BB171" i="3"/>
  <c r="BA171" i="3"/>
  <c r="AZ171" i="3"/>
  <c r="AY171" i="3"/>
  <c r="AX171" i="3"/>
  <c r="AW171" i="3"/>
  <c r="AV171" i="3"/>
  <c r="AU171" i="3"/>
  <c r="AT171" i="3"/>
  <c r="AS171" i="3"/>
  <c r="AR171" i="3"/>
  <c r="AQ171" i="3"/>
  <c r="AP171" i="3"/>
  <c r="AO171" i="3"/>
  <c r="AN171" i="3"/>
  <c r="AM171" i="3"/>
  <c r="AL171" i="3"/>
  <c r="AH171" i="3"/>
  <c r="AG171" i="3"/>
  <c r="AF171" i="3"/>
  <c r="AD171" i="3"/>
  <c r="AC171" i="3"/>
  <c r="B170" i="3"/>
  <c r="BF168" i="3"/>
  <c r="BE168" i="3"/>
  <c r="BD168" i="3"/>
  <c r="BC168" i="3"/>
  <c r="BB168" i="3"/>
  <c r="BA168" i="3"/>
  <c r="AZ168" i="3"/>
  <c r="AY168" i="3"/>
  <c r="AX168" i="3"/>
  <c r="AW168" i="3"/>
  <c r="AV168" i="3"/>
  <c r="AU168" i="3"/>
  <c r="AT168" i="3"/>
  <c r="AS168" i="3"/>
  <c r="AR168" i="3"/>
  <c r="AQ168" i="3"/>
  <c r="AP168" i="3"/>
  <c r="AO168" i="3"/>
  <c r="AN168" i="3"/>
  <c r="AM168" i="3"/>
  <c r="AL168" i="3"/>
  <c r="AH168" i="3"/>
  <c r="AF168" i="3"/>
  <c r="AG168" i="3" s="1"/>
  <c r="AD168" i="3"/>
  <c r="AC168" i="3"/>
  <c r="BF167" i="3"/>
  <c r="BE167" i="3"/>
  <c r="BD167" i="3"/>
  <c r="BC167" i="3"/>
  <c r="BB167" i="3"/>
  <c r="BA167" i="3"/>
  <c r="AZ167" i="3"/>
  <c r="AY167" i="3"/>
  <c r="AX167" i="3"/>
  <c r="AW167" i="3"/>
  <c r="AV167" i="3"/>
  <c r="AU167" i="3"/>
  <c r="AT167" i="3"/>
  <c r="AS167" i="3"/>
  <c r="AR167" i="3"/>
  <c r="AQ167" i="3"/>
  <c r="AP167" i="3"/>
  <c r="AO167" i="3"/>
  <c r="AN167" i="3"/>
  <c r="AM167" i="3"/>
  <c r="AL167" i="3"/>
  <c r="AH167" i="3"/>
  <c r="AG167" i="3"/>
  <c r="AF167" i="3"/>
  <c r="AC167" i="3"/>
  <c r="AD167" i="3" s="1"/>
  <c r="BF166" i="3"/>
  <c r="BE166" i="3"/>
  <c r="BD166" i="3"/>
  <c r="BC166" i="3"/>
  <c r="BB166" i="3"/>
  <c r="BA166" i="3"/>
  <c r="AZ166" i="3"/>
  <c r="AY166" i="3"/>
  <c r="AX166" i="3"/>
  <c r="AW166" i="3"/>
  <c r="AV166" i="3"/>
  <c r="AU166" i="3"/>
  <c r="AT166" i="3"/>
  <c r="AS166" i="3"/>
  <c r="AR166" i="3"/>
  <c r="AQ166" i="3"/>
  <c r="AP166" i="3"/>
  <c r="AO166" i="3"/>
  <c r="AN166" i="3"/>
  <c r="AM166" i="3"/>
  <c r="AL166" i="3"/>
  <c r="AH166" i="3"/>
  <c r="AG166" i="3"/>
  <c r="AF166" i="3"/>
  <c r="AC166" i="3"/>
  <c r="AD166" i="3" s="1"/>
  <c r="BF165" i="3"/>
  <c r="BE165" i="3"/>
  <c r="BD165" i="3"/>
  <c r="BC165" i="3"/>
  <c r="BB165" i="3"/>
  <c r="BA165" i="3"/>
  <c r="AZ165" i="3"/>
  <c r="AY165" i="3"/>
  <c r="AX165" i="3"/>
  <c r="AW165" i="3"/>
  <c r="AV165" i="3"/>
  <c r="AU165" i="3"/>
  <c r="AT165" i="3"/>
  <c r="AS165" i="3"/>
  <c r="AR165" i="3"/>
  <c r="AQ165" i="3"/>
  <c r="AP165" i="3"/>
  <c r="AO165" i="3"/>
  <c r="AN165" i="3"/>
  <c r="AM165" i="3"/>
  <c r="AL165" i="3"/>
  <c r="AH165" i="3"/>
  <c r="AF165" i="3"/>
  <c r="AG165" i="3" s="1"/>
  <c r="AC165" i="3"/>
  <c r="AD165" i="3" s="1"/>
  <c r="BF164" i="3"/>
  <c r="BE164" i="3"/>
  <c r="BD164" i="3"/>
  <c r="BC164" i="3"/>
  <c r="BB164" i="3"/>
  <c r="BA164" i="3"/>
  <c r="AZ164" i="3"/>
  <c r="AY164" i="3"/>
  <c r="AX164" i="3"/>
  <c r="AW164" i="3"/>
  <c r="AV164" i="3"/>
  <c r="AU164" i="3"/>
  <c r="AT164" i="3"/>
  <c r="AS164" i="3"/>
  <c r="AR164" i="3"/>
  <c r="AQ164" i="3"/>
  <c r="AP164" i="3"/>
  <c r="AO164" i="3"/>
  <c r="AN164" i="3"/>
  <c r="AM164" i="3"/>
  <c r="AL164" i="3"/>
  <c r="AH164" i="3"/>
  <c r="AF164" i="3"/>
  <c r="AG164" i="3" s="1"/>
  <c r="AD164" i="3"/>
  <c r="AC164" i="3"/>
  <c r="BF163" i="3"/>
  <c r="BE163" i="3"/>
  <c r="BD163" i="3"/>
  <c r="BC163" i="3"/>
  <c r="BB163" i="3"/>
  <c r="BA163" i="3"/>
  <c r="AZ163" i="3"/>
  <c r="AY163" i="3"/>
  <c r="AX163" i="3"/>
  <c r="AW163" i="3"/>
  <c r="AV163" i="3"/>
  <c r="AU163" i="3"/>
  <c r="AT163" i="3"/>
  <c r="AS163" i="3"/>
  <c r="AR163" i="3"/>
  <c r="AQ163" i="3"/>
  <c r="AP163" i="3"/>
  <c r="AO163" i="3"/>
  <c r="AN163" i="3"/>
  <c r="AM163" i="3"/>
  <c r="AL163" i="3"/>
  <c r="AH163" i="3"/>
  <c r="AG163" i="3"/>
  <c r="AF163" i="3"/>
  <c r="AD163" i="3"/>
  <c r="AC163" i="3"/>
  <c r="BF162" i="3"/>
  <c r="BE162" i="3"/>
  <c r="BD162" i="3"/>
  <c r="BC162" i="3"/>
  <c r="BB162" i="3"/>
  <c r="BA162" i="3"/>
  <c r="AZ162" i="3"/>
  <c r="AY162" i="3"/>
  <c r="AX162" i="3"/>
  <c r="AW162" i="3"/>
  <c r="AV162" i="3"/>
  <c r="AU162" i="3"/>
  <c r="AT162" i="3"/>
  <c r="AS162" i="3"/>
  <c r="AR162" i="3"/>
  <c r="AQ162" i="3"/>
  <c r="AP162" i="3"/>
  <c r="AO162" i="3"/>
  <c r="AN162" i="3"/>
  <c r="AM162" i="3"/>
  <c r="AL162" i="3"/>
  <c r="AH162" i="3"/>
  <c r="AF162" i="3"/>
  <c r="AG162" i="3" s="1"/>
  <c r="AD162" i="3"/>
  <c r="AC162" i="3"/>
  <c r="BF161" i="3"/>
  <c r="BE161" i="3"/>
  <c r="BD161" i="3"/>
  <c r="BC161" i="3"/>
  <c r="BB161" i="3"/>
  <c r="BA161" i="3"/>
  <c r="AZ161" i="3"/>
  <c r="AY161" i="3"/>
  <c r="AX161" i="3"/>
  <c r="AW161" i="3"/>
  <c r="AV161" i="3"/>
  <c r="AU161" i="3"/>
  <c r="AT161" i="3"/>
  <c r="AS161" i="3"/>
  <c r="AR161" i="3"/>
  <c r="AQ161" i="3"/>
  <c r="AP161" i="3"/>
  <c r="AO161" i="3"/>
  <c r="AN161" i="3"/>
  <c r="AM161" i="3"/>
  <c r="AL161" i="3"/>
  <c r="AH161" i="3"/>
  <c r="AF161" i="3"/>
  <c r="AG161" i="3" s="1"/>
  <c r="AC161" i="3"/>
  <c r="AD161" i="3" s="1"/>
  <c r="BF160" i="3"/>
  <c r="BE160" i="3"/>
  <c r="BD160" i="3"/>
  <c r="BC160" i="3"/>
  <c r="BB160" i="3"/>
  <c r="BA160" i="3"/>
  <c r="AZ160" i="3"/>
  <c r="AY160" i="3"/>
  <c r="AX160" i="3"/>
  <c r="AW160" i="3"/>
  <c r="AV160" i="3"/>
  <c r="AU160" i="3"/>
  <c r="AT160" i="3"/>
  <c r="AS160" i="3"/>
  <c r="AR160" i="3"/>
  <c r="AQ160" i="3"/>
  <c r="AP160" i="3"/>
  <c r="AO160" i="3"/>
  <c r="AN160" i="3"/>
  <c r="AM160" i="3"/>
  <c r="AL160" i="3"/>
  <c r="AH160" i="3"/>
  <c r="AF160" i="3"/>
  <c r="AG160" i="3" s="1"/>
  <c r="AD160" i="3"/>
  <c r="AC160" i="3"/>
  <c r="BF159" i="3"/>
  <c r="BE159" i="3"/>
  <c r="BD159" i="3"/>
  <c r="BC159" i="3"/>
  <c r="BB159" i="3"/>
  <c r="BA159" i="3"/>
  <c r="AZ159" i="3"/>
  <c r="AY159" i="3"/>
  <c r="AX159" i="3"/>
  <c r="AW159" i="3"/>
  <c r="AV159" i="3"/>
  <c r="AU159" i="3"/>
  <c r="AT159" i="3"/>
  <c r="AS159" i="3"/>
  <c r="AR159" i="3"/>
  <c r="AQ159" i="3"/>
  <c r="AP159" i="3"/>
  <c r="AO159" i="3"/>
  <c r="AN159" i="3"/>
  <c r="AM159" i="3"/>
  <c r="AL159" i="3"/>
  <c r="AH159" i="3"/>
  <c r="AG159" i="3"/>
  <c r="AF159" i="3"/>
  <c r="AD159" i="3"/>
  <c r="AC159" i="3"/>
  <c r="BF158" i="3"/>
  <c r="BE158" i="3"/>
  <c r="BD158" i="3"/>
  <c r="BC158" i="3"/>
  <c r="BB158" i="3"/>
  <c r="BA158" i="3"/>
  <c r="AZ158" i="3"/>
  <c r="AY158" i="3"/>
  <c r="AX158" i="3"/>
  <c r="AW158" i="3"/>
  <c r="AV158" i="3"/>
  <c r="AU158" i="3"/>
  <c r="AT158" i="3"/>
  <c r="AS158" i="3"/>
  <c r="AR158" i="3"/>
  <c r="AQ158" i="3"/>
  <c r="AP158" i="3"/>
  <c r="AO158" i="3"/>
  <c r="AN158" i="3"/>
  <c r="AM158" i="3"/>
  <c r="AL158" i="3"/>
  <c r="AH158" i="3"/>
  <c r="AF158" i="3"/>
  <c r="AG158" i="3" s="1"/>
  <c r="AD158" i="3"/>
  <c r="AC158" i="3"/>
  <c r="BF156" i="3"/>
  <c r="AB155" i="3" s="1"/>
  <c r="BE156" i="3"/>
  <c r="BD156" i="3"/>
  <c r="BC156" i="3"/>
  <c r="BB156" i="3"/>
  <c r="X155" i="3" s="1"/>
  <c r="BA156" i="3"/>
  <c r="AZ156" i="3"/>
  <c r="AY156" i="3"/>
  <c r="AX156" i="3"/>
  <c r="T155" i="3" s="1"/>
  <c r="AW156" i="3"/>
  <c r="AV156" i="3"/>
  <c r="AU156" i="3"/>
  <c r="AT156" i="3"/>
  <c r="P155" i="3" s="1"/>
  <c r="AS156" i="3"/>
  <c r="AR156" i="3"/>
  <c r="AQ156" i="3"/>
  <c r="AP156" i="3"/>
  <c r="L155" i="3" s="1"/>
  <c r="AO156" i="3"/>
  <c r="AN156" i="3"/>
  <c r="AM156" i="3"/>
  <c r="AL156" i="3"/>
  <c r="F155" i="3" s="1"/>
  <c r="AF156" i="3"/>
  <c r="AG156" i="3" s="1"/>
  <c r="AC156" i="3"/>
  <c r="AD156" i="3" s="1"/>
  <c r="AK156" i="3" s="1"/>
  <c r="J155" i="3"/>
  <c r="B155" i="3"/>
  <c r="BF153" i="3"/>
  <c r="BE153" i="3"/>
  <c r="BD153" i="3"/>
  <c r="BC153" i="3"/>
  <c r="BB153" i="3"/>
  <c r="BA153" i="3"/>
  <c r="AZ153" i="3"/>
  <c r="AY153" i="3"/>
  <c r="AX153" i="3"/>
  <c r="AW153" i="3"/>
  <c r="AV153" i="3"/>
  <c r="AU153" i="3"/>
  <c r="AT153" i="3"/>
  <c r="AS153" i="3"/>
  <c r="AR153" i="3"/>
  <c r="AQ153" i="3"/>
  <c r="AP153" i="3"/>
  <c r="AO153" i="3"/>
  <c r="AN153" i="3"/>
  <c r="AM153" i="3"/>
  <c r="AL153" i="3"/>
  <c r="AH153" i="3"/>
  <c r="AF153" i="3"/>
  <c r="AG153" i="3" s="1"/>
  <c r="AC153" i="3"/>
  <c r="AD153" i="3" s="1"/>
  <c r="BF152" i="3"/>
  <c r="BE152" i="3"/>
  <c r="BD152" i="3"/>
  <c r="BC152" i="3"/>
  <c r="BB152" i="3"/>
  <c r="BA152" i="3"/>
  <c r="AZ152" i="3"/>
  <c r="AY152" i="3"/>
  <c r="AX152" i="3"/>
  <c r="AW152" i="3"/>
  <c r="AV152" i="3"/>
  <c r="AU152" i="3"/>
  <c r="AT152" i="3"/>
  <c r="AS152" i="3"/>
  <c r="AR152" i="3"/>
  <c r="AQ152" i="3"/>
  <c r="AP152" i="3"/>
  <c r="AO152" i="3"/>
  <c r="AN152" i="3"/>
  <c r="AM152" i="3"/>
  <c r="AL152" i="3"/>
  <c r="AH152" i="3"/>
  <c r="AF152" i="3"/>
  <c r="AG152" i="3" s="1"/>
  <c r="AC152" i="3"/>
  <c r="AD152" i="3" s="1"/>
  <c r="BF151" i="3"/>
  <c r="BE151" i="3"/>
  <c r="BD151" i="3"/>
  <c r="BC151" i="3"/>
  <c r="BB151" i="3"/>
  <c r="BA151" i="3"/>
  <c r="AZ151" i="3"/>
  <c r="AY151" i="3"/>
  <c r="AX151" i="3"/>
  <c r="AW151" i="3"/>
  <c r="AV151" i="3"/>
  <c r="AU151" i="3"/>
  <c r="AT151" i="3"/>
  <c r="AS151" i="3"/>
  <c r="AR151" i="3"/>
  <c r="AQ151" i="3"/>
  <c r="AP151" i="3"/>
  <c r="AO151" i="3"/>
  <c r="AN151" i="3"/>
  <c r="AM151" i="3"/>
  <c r="AL151" i="3"/>
  <c r="AH151" i="3"/>
  <c r="AF151" i="3"/>
  <c r="AG151" i="3" s="1"/>
  <c r="AD151" i="3"/>
  <c r="AC151" i="3"/>
  <c r="BF150" i="3"/>
  <c r="BE150" i="3"/>
  <c r="BD150" i="3"/>
  <c r="BC150" i="3"/>
  <c r="BB150" i="3"/>
  <c r="BA150" i="3"/>
  <c r="AZ150" i="3"/>
  <c r="AY150" i="3"/>
  <c r="AX150" i="3"/>
  <c r="AW150" i="3"/>
  <c r="AV150" i="3"/>
  <c r="AU150" i="3"/>
  <c r="AT150" i="3"/>
  <c r="AS150" i="3"/>
  <c r="AR150" i="3"/>
  <c r="AQ150" i="3"/>
  <c r="AP150" i="3"/>
  <c r="AO150" i="3"/>
  <c r="AN150" i="3"/>
  <c r="AM150" i="3"/>
  <c r="AL150" i="3"/>
  <c r="AH150" i="3"/>
  <c r="AG150" i="3"/>
  <c r="AF150" i="3"/>
  <c r="AD150" i="3"/>
  <c r="AC150" i="3"/>
  <c r="BF149" i="3"/>
  <c r="BE149" i="3"/>
  <c r="BD149" i="3"/>
  <c r="BC149" i="3"/>
  <c r="BB149" i="3"/>
  <c r="BA149" i="3"/>
  <c r="AZ149" i="3"/>
  <c r="AY149" i="3"/>
  <c r="AX149" i="3"/>
  <c r="AW149" i="3"/>
  <c r="AV149" i="3"/>
  <c r="AU149" i="3"/>
  <c r="AT149" i="3"/>
  <c r="AS149" i="3"/>
  <c r="AR149" i="3"/>
  <c r="AQ149" i="3"/>
  <c r="AP149" i="3"/>
  <c r="AO149" i="3"/>
  <c r="AN149" i="3"/>
  <c r="AM149" i="3"/>
  <c r="AL149" i="3"/>
  <c r="AH149" i="3"/>
  <c r="AG149" i="3"/>
  <c r="AF149" i="3"/>
  <c r="AC149" i="3"/>
  <c r="AD149" i="3" s="1"/>
  <c r="BF147" i="3"/>
  <c r="BE147" i="3"/>
  <c r="BD147" i="3"/>
  <c r="BC147" i="3"/>
  <c r="BB147" i="3"/>
  <c r="BA147" i="3"/>
  <c r="AZ147" i="3"/>
  <c r="AY147" i="3"/>
  <c r="AX147" i="3"/>
  <c r="AW147" i="3"/>
  <c r="AV147" i="3"/>
  <c r="AU147" i="3"/>
  <c r="AT147" i="3"/>
  <c r="AS147" i="3"/>
  <c r="AR147" i="3"/>
  <c r="AQ147" i="3"/>
  <c r="AP147" i="3"/>
  <c r="AO147" i="3"/>
  <c r="AN147" i="3"/>
  <c r="AM147" i="3"/>
  <c r="AL147" i="3"/>
  <c r="AH147" i="3"/>
  <c r="AF147" i="3"/>
  <c r="AG147" i="3" s="1"/>
  <c r="AC147" i="3"/>
  <c r="AD147" i="3" s="1"/>
  <c r="BF146" i="3"/>
  <c r="BE146" i="3"/>
  <c r="BD146" i="3"/>
  <c r="BC146" i="3"/>
  <c r="BB146" i="3"/>
  <c r="BA146" i="3"/>
  <c r="AZ146" i="3"/>
  <c r="AY146" i="3"/>
  <c r="AX146" i="3"/>
  <c r="AW146" i="3"/>
  <c r="AV146" i="3"/>
  <c r="AU146" i="3"/>
  <c r="AT146" i="3"/>
  <c r="AS146" i="3"/>
  <c r="AR146" i="3"/>
  <c r="AQ146" i="3"/>
  <c r="AP146" i="3"/>
  <c r="AO146" i="3"/>
  <c r="AN146" i="3"/>
  <c r="AM146" i="3"/>
  <c r="AL146" i="3"/>
  <c r="AH146" i="3"/>
  <c r="AF146" i="3"/>
  <c r="AG146" i="3" s="1"/>
  <c r="AD146" i="3"/>
  <c r="AC146" i="3"/>
  <c r="BF145" i="3"/>
  <c r="BE145" i="3"/>
  <c r="BD145" i="3"/>
  <c r="BC145" i="3"/>
  <c r="BB145" i="3"/>
  <c r="BA145" i="3"/>
  <c r="AZ145" i="3"/>
  <c r="AY145" i="3"/>
  <c r="AX145" i="3"/>
  <c r="AW145" i="3"/>
  <c r="AV145" i="3"/>
  <c r="AU145" i="3"/>
  <c r="AT145" i="3"/>
  <c r="AS145" i="3"/>
  <c r="AR145" i="3"/>
  <c r="AQ145" i="3"/>
  <c r="AP145" i="3"/>
  <c r="AO145" i="3"/>
  <c r="AN145" i="3"/>
  <c r="AM145" i="3"/>
  <c r="AL145" i="3"/>
  <c r="AH145" i="3"/>
  <c r="AG145" i="3"/>
  <c r="AF145" i="3"/>
  <c r="AC145" i="3"/>
  <c r="AD145" i="3" s="1"/>
  <c r="BF144" i="3"/>
  <c r="BE144" i="3"/>
  <c r="BD144" i="3"/>
  <c r="BC144" i="3"/>
  <c r="BB144" i="3"/>
  <c r="BA144" i="3"/>
  <c r="AZ144" i="3"/>
  <c r="AY144" i="3"/>
  <c r="AX144" i="3"/>
  <c r="AW144" i="3"/>
  <c r="AV144" i="3"/>
  <c r="AU144" i="3"/>
  <c r="AT144" i="3"/>
  <c r="AS144" i="3"/>
  <c r="AR144" i="3"/>
  <c r="AQ144" i="3"/>
  <c r="AP144" i="3"/>
  <c r="AO144" i="3"/>
  <c r="AN144" i="3"/>
  <c r="AM144" i="3"/>
  <c r="AL144" i="3"/>
  <c r="AH144" i="3"/>
  <c r="AG144" i="3"/>
  <c r="AF144" i="3"/>
  <c r="AC144" i="3"/>
  <c r="AD144" i="3" s="1"/>
  <c r="BF143" i="3"/>
  <c r="BE143" i="3"/>
  <c r="BD143" i="3"/>
  <c r="BC143" i="3"/>
  <c r="BB143" i="3"/>
  <c r="BA143" i="3"/>
  <c r="AZ143" i="3"/>
  <c r="AY143" i="3"/>
  <c r="AX143" i="3"/>
  <c r="AW143" i="3"/>
  <c r="AV143" i="3"/>
  <c r="AU143" i="3"/>
  <c r="AT143" i="3"/>
  <c r="AS143" i="3"/>
  <c r="AR143" i="3"/>
  <c r="AQ143" i="3"/>
  <c r="AP143" i="3"/>
  <c r="AO143" i="3"/>
  <c r="AN143" i="3"/>
  <c r="AM143" i="3"/>
  <c r="AL143" i="3"/>
  <c r="AH143" i="3"/>
  <c r="AF143" i="3"/>
  <c r="AG143" i="3" s="1"/>
  <c r="AC143" i="3"/>
  <c r="AD143" i="3" s="1"/>
  <c r="BF142" i="3"/>
  <c r="BE142" i="3"/>
  <c r="BD142" i="3"/>
  <c r="BC142" i="3"/>
  <c r="BB142" i="3"/>
  <c r="BA142" i="3"/>
  <c r="AZ142" i="3"/>
  <c r="AY142" i="3"/>
  <c r="AX142" i="3"/>
  <c r="AW142" i="3"/>
  <c r="AV142" i="3"/>
  <c r="AU142" i="3"/>
  <c r="AT142" i="3"/>
  <c r="AS142" i="3"/>
  <c r="AR142" i="3"/>
  <c r="AQ142" i="3"/>
  <c r="AP142" i="3"/>
  <c r="AO142" i="3"/>
  <c r="AN142" i="3"/>
  <c r="AM142" i="3"/>
  <c r="AL142" i="3"/>
  <c r="AH142" i="3"/>
  <c r="AF142" i="3"/>
  <c r="AG142" i="3" s="1"/>
  <c r="AD142" i="3"/>
  <c r="AC142" i="3"/>
  <c r="BF141" i="3"/>
  <c r="BE141" i="3"/>
  <c r="BD141" i="3"/>
  <c r="BC141" i="3"/>
  <c r="BB141" i="3"/>
  <c r="BA141" i="3"/>
  <c r="AZ141" i="3"/>
  <c r="AY141" i="3"/>
  <c r="AX141" i="3"/>
  <c r="AW141" i="3"/>
  <c r="AV141" i="3"/>
  <c r="AU141" i="3"/>
  <c r="AT141" i="3"/>
  <c r="AS141" i="3"/>
  <c r="AR141" i="3"/>
  <c r="AQ141" i="3"/>
  <c r="AP141" i="3"/>
  <c r="AO141" i="3"/>
  <c r="AN141" i="3"/>
  <c r="AM141" i="3"/>
  <c r="AL141" i="3"/>
  <c r="AH141" i="3"/>
  <c r="AG141" i="3"/>
  <c r="AF141" i="3"/>
  <c r="AD141" i="3"/>
  <c r="AC141" i="3"/>
  <c r="BF140" i="3"/>
  <c r="BE140" i="3"/>
  <c r="BD140" i="3"/>
  <c r="BC140" i="3"/>
  <c r="BB140" i="3"/>
  <c r="BA140" i="3"/>
  <c r="AZ140" i="3"/>
  <c r="AY140" i="3"/>
  <c r="AX140" i="3"/>
  <c r="AW140" i="3"/>
  <c r="AV140" i="3"/>
  <c r="AU140" i="3"/>
  <c r="AT140" i="3"/>
  <c r="AS140" i="3"/>
  <c r="AR140" i="3"/>
  <c r="AQ140" i="3"/>
  <c r="AP140" i="3"/>
  <c r="AO140" i="3"/>
  <c r="AN140" i="3"/>
  <c r="AM140" i="3"/>
  <c r="AL140" i="3"/>
  <c r="AH140" i="3"/>
  <c r="AG140" i="3"/>
  <c r="AF140" i="3"/>
  <c r="AC140" i="3"/>
  <c r="AD140" i="3" s="1"/>
  <c r="BF139" i="3"/>
  <c r="BE139" i="3"/>
  <c r="BD139" i="3"/>
  <c r="BC139" i="3"/>
  <c r="BB139" i="3"/>
  <c r="BA139" i="3"/>
  <c r="AZ139" i="3"/>
  <c r="AY139" i="3"/>
  <c r="AX139" i="3"/>
  <c r="AW139" i="3"/>
  <c r="AV139" i="3"/>
  <c r="AU139" i="3"/>
  <c r="AT139" i="3"/>
  <c r="AS139" i="3"/>
  <c r="AR139" i="3"/>
  <c r="AQ139" i="3"/>
  <c r="AP139" i="3"/>
  <c r="AO139" i="3"/>
  <c r="AN139" i="3"/>
  <c r="AM139" i="3"/>
  <c r="AL139" i="3"/>
  <c r="AH139" i="3"/>
  <c r="AF139" i="3"/>
  <c r="AG139" i="3" s="1"/>
  <c r="AC139" i="3"/>
  <c r="AD139" i="3" s="1"/>
  <c r="BF138" i="3"/>
  <c r="BE138" i="3"/>
  <c r="BD138" i="3"/>
  <c r="BC138" i="3"/>
  <c r="BB138" i="3"/>
  <c r="BA138" i="3"/>
  <c r="AZ138" i="3"/>
  <c r="AY138" i="3"/>
  <c r="AX138" i="3"/>
  <c r="AW138" i="3"/>
  <c r="AV138" i="3"/>
  <c r="AU138" i="3"/>
  <c r="AT138" i="3"/>
  <c r="AS138" i="3"/>
  <c r="AR138" i="3"/>
  <c r="AQ138" i="3"/>
  <c r="AP138" i="3"/>
  <c r="AO138" i="3"/>
  <c r="AN138" i="3"/>
  <c r="AM138" i="3"/>
  <c r="AL138" i="3"/>
  <c r="AH138" i="3"/>
  <c r="AF138" i="3"/>
  <c r="AG138" i="3" s="1"/>
  <c r="AD138" i="3"/>
  <c r="AC138" i="3"/>
  <c r="BF137" i="3"/>
  <c r="BE137" i="3"/>
  <c r="BD137" i="3"/>
  <c r="BC137" i="3"/>
  <c r="BB137" i="3"/>
  <c r="BA137" i="3"/>
  <c r="AZ137" i="3"/>
  <c r="AY137" i="3"/>
  <c r="AX137" i="3"/>
  <c r="AW137" i="3"/>
  <c r="AV137" i="3"/>
  <c r="AU137" i="3"/>
  <c r="AT137" i="3"/>
  <c r="AS137" i="3"/>
  <c r="AR137" i="3"/>
  <c r="AQ137" i="3"/>
  <c r="AP137" i="3"/>
  <c r="AO137" i="3"/>
  <c r="AN137" i="3"/>
  <c r="AM137" i="3"/>
  <c r="AL137" i="3"/>
  <c r="AH137" i="3"/>
  <c r="AG137" i="3"/>
  <c r="AF137" i="3"/>
  <c r="AC137" i="3"/>
  <c r="AD137" i="3" s="1"/>
  <c r="BF136" i="3"/>
  <c r="BE136" i="3"/>
  <c r="BD136" i="3"/>
  <c r="BC136" i="3"/>
  <c r="BB136" i="3"/>
  <c r="BA136" i="3"/>
  <c r="AZ136" i="3"/>
  <c r="AY136" i="3"/>
  <c r="AX136" i="3"/>
  <c r="AW136" i="3"/>
  <c r="AV136" i="3"/>
  <c r="AU136" i="3"/>
  <c r="AT136" i="3"/>
  <c r="AS136" i="3"/>
  <c r="AR136" i="3"/>
  <c r="AQ136" i="3"/>
  <c r="AP136" i="3"/>
  <c r="AO136" i="3"/>
  <c r="AN136" i="3"/>
  <c r="AM136" i="3"/>
  <c r="AL136" i="3"/>
  <c r="AH136" i="3"/>
  <c r="AG136" i="3"/>
  <c r="AF136" i="3"/>
  <c r="AC136" i="3"/>
  <c r="AD136" i="3" s="1"/>
  <c r="BF135" i="3"/>
  <c r="BE135" i="3"/>
  <c r="BD135" i="3"/>
  <c r="BC135" i="3"/>
  <c r="BB135" i="3"/>
  <c r="BA135" i="3"/>
  <c r="AZ135" i="3"/>
  <c r="AY135" i="3"/>
  <c r="AX135" i="3"/>
  <c r="AW135" i="3"/>
  <c r="AV135" i="3"/>
  <c r="AU135" i="3"/>
  <c r="AT135" i="3"/>
  <c r="AS135" i="3"/>
  <c r="AR135" i="3"/>
  <c r="AQ135" i="3"/>
  <c r="AP135" i="3"/>
  <c r="AO135" i="3"/>
  <c r="AN135" i="3"/>
  <c r="AM135" i="3"/>
  <c r="AL135" i="3"/>
  <c r="AH135" i="3"/>
  <c r="AF135" i="3"/>
  <c r="AG135" i="3" s="1"/>
  <c r="AC135" i="3"/>
  <c r="AD135" i="3" s="1"/>
  <c r="BF134" i="3"/>
  <c r="BE134" i="3"/>
  <c r="BD134" i="3"/>
  <c r="BC134" i="3"/>
  <c r="BB134" i="3"/>
  <c r="BA134" i="3"/>
  <c r="AZ134" i="3"/>
  <c r="AY134" i="3"/>
  <c r="AX134" i="3"/>
  <c r="AW134" i="3"/>
  <c r="AV134" i="3"/>
  <c r="AU134" i="3"/>
  <c r="AT134" i="3"/>
  <c r="AS134" i="3"/>
  <c r="AR134" i="3"/>
  <c r="AQ134" i="3"/>
  <c r="AP134" i="3"/>
  <c r="AO134" i="3"/>
  <c r="AN134" i="3"/>
  <c r="AM134" i="3"/>
  <c r="AL134" i="3"/>
  <c r="AH134" i="3"/>
  <c r="AF134" i="3"/>
  <c r="AG134" i="3" s="1"/>
  <c r="AD134" i="3"/>
  <c r="AC134" i="3"/>
  <c r="BF133" i="3"/>
  <c r="BE133" i="3"/>
  <c r="BD133" i="3"/>
  <c r="BC133" i="3"/>
  <c r="BB133" i="3"/>
  <c r="BA133" i="3"/>
  <c r="AZ133" i="3"/>
  <c r="AY133" i="3"/>
  <c r="AX133" i="3"/>
  <c r="AW133" i="3"/>
  <c r="AV133" i="3"/>
  <c r="AU133" i="3"/>
  <c r="AT133" i="3"/>
  <c r="AS133" i="3"/>
  <c r="AR133" i="3"/>
  <c r="AQ133" i="3"/>
  <c r="AP133" i="3"/>
  <c r="AO133" i="3"/>
  <c r="AN133" i="3"/>
  <c r="AM133" i="3"/>
  <c r="AL133" i="3"/>
  <c r="AH133" i="3"/>
  <c r="AG133" i="3"/>
  <c r="AF133" i="3"/>
  <c r="AD133" i="3"/>
  <c r="AC133" i="3"/>
  <c r="BF132" i="3"/>
  <c r="BE132" i="3"/>
  <c r="BD132" i="3"/>
  <c r="BC132" i="3"/>
  <c r="BB132" i="3"/>
  <c r="BA132" i="3"/>
  <c r="AZ132" i="3"/>
  <c r="AY132" i="3"/>
  <c r="AX132" i="3"/>
  <c r="AW132" i="3"/>
  <c r="AV132" i="3"/>
  <c r="AU132" i="3"/>
  <c r="AT132" i="3"/>
  <c r="AS132" i="3"/>
  <c r="AR132" i="3"/>
  <c r="AQ132" i="3"/>
  <c r="AP132" i="3"/>
  <c r="AO132" i="3"/>
  <c r="AN132" i="3"/>
  <c r="AM132" i="3"/>
  <c r="AL132" i="3"/>
  <c r="AH132" i="3"/>
  <c r="AG132" i="3"/>
  <c r="AF132" i="3"/>
  <c r="AC132" i="3"/>
  <c r="AD132" i="3" s="1"/>
  <c r="BF131" i="3"/>
  <c r="BE131" i="3"/>
  <c r="BD131" i="3"/>
  <c r="BC131" i="3"/>
  <c r="BB131" i="3"/>
  <c r="BA131" i="3"/>
  <c r="AZ131" i="3"/>
  <c r="AY131" i="3"/>
  <c r="AX131" i="3"/>
  <c r="AW131" i="3"/>
  <c r="AV131" i="3"/>
  <c r="AU131" i="3"/>
  <c r="AT131" i="3"/>
  <c r="AS131" i="3"/>
  <c r="AR131" i="3"/>
  <c r="AQ131" i="3"/>
  <c r="AP131" i="3"/>
  <c r="AO131" i="3"/>
  <c r="AN131" i="3"/>
  <c r="AM131" i="3"/>
  <c r="AL131" i="3"/>
  <c r="AH131" i="3"/>
  <c r="AF131" i="3"/>
  <c r="AG131" i="3" s="1"/>
  <c r="AC131" i="3"/>
  <c r="AD131" i="3" s="1"/>
  <c r="BF130" i="3"/>
  <c r="BE130" i="3"/>
  <c r="BD130" i="3"/>
  <c r="BC130" i="3"/>
  <c r="BB130" i="3"/>
  <c r="BA130" i="3"/>
  <c r="AZ130" i="3"/>
  <c r="AY130" i="3"/>
  <c r="AX130" i="3"/>
  <c r="AW130" i="3"/>
  <c r="AV130" i="3"/>
  <c r="AU130" i="3"/>
  <c r="AT130" i="3"/>
  <c r="AS130" i="3"/>
  <c r="AR130" i="3"/>
  <c r="AQ130" i="3"/>
  <c r="AP130" i="3"/>
  <c r="AO130" i="3"/>
  <c r="AN130" i="3"/>
  <c r="AM130" i="3"/>
  <c r="AL130" i="3"/>
  <c r="AH130" i="3"/>
  <c r="AF130" i="3"/>
  <c r="AG130" i="3" s="1"/>
  <c r="AD130" i="3"/>
  <c r="AC130" i="3"/>
  <c r="BF129" i="3"/>
  <c r="BE129" i="3"/>
  <c r="BD129" i="3"/>
  <c r="BC129" i="3"/>
  <c r="BB129" i="3"/>
  <c r="X128" i="3" s="1"/>
  <c r="BA129" i="3"/>
  <c r="AZ129" i="3"/>
  <c r="AY129" i="3"/>
  <c r="AX129" i="3"/>
  <c r="AW129" i="3"/>
  <c r="AV129" i="3"/>
  <c r="AU129" i="3"/>
  <c r="AT129" i="3"/>
  <c r="AS129" i="3"/>
  <c r="AR129" i="3"/>
  <c r="AQ129" i="3"/>
  <c r="AP129" i="3"/>
  <c r="AO129" i="3"/>
  <c r="AN129" i="3"/>
  <c r="AM129" i="3"/>
  <c r="AL129" i="3"/>
  <c r="F128" i="3" s="1"/>
  <c r="AH129" i="3"/>
  <c r="AG129" i="3"/>
  <c r="AF129" i="3"/>
  <c r="AC129" i="3"/>
  <c r="AD129" i="3" s="1"/>
  <c r="B128" i="3"/>
  <c r="BF126" i="3"/>
  <c r="BE126" i="3"/>
  <c r="BD126" i="3"/>
  <c r="BC126" i="3"/>
  <c r="BB126" i="3"/>
  <c r="BA126" i="3"/>
  <c r="AZ126" i="3"/>
  <c r="AY126" i="3"/>
  <c r="AX126" i="3"/>
  <c r="AW126" i="3"/>
  <c r="AV126" i="3"/>
  <c r="AU126" i="3"/>
  <c r="AT126" i="3"/>
  <c r="AS126" i="3"/>
  <c r="AR126" i="3"/>
  <c r="AQ126" i="3"/>
  <c r="AP126" i="3"/>
  <c r="AO126" i="3"/>
  <c r="AN126" i="3"/>
  <c r="AM126" i="3"/>
  <c r="AL126" i="3"/>
  <c r="AH126" i="3"/>
  <c r="AF126" i="3"/>
  <c r="AG126" i="3" s="1"/>
  <c r="AD126" i="3"/>
  <c r="AC126" i="3"/>
  <c r="BF125" i="3"/>
  <c r="BE125" i="3"/>
  <c r="BD125" i="3"/>
  <c r="BC125" i="3"/>
  <c r="BB125" i="3"/>
  <c r="BA125" i="3"/>
  <c r="AZ125" i="3"/>
  <c r="AY125" i="3"/>
  <c r="AX125" i="3"/>
  <c r="AW125" i="3"/>
  <c r="AV125" i="3"/>
  <c r="AU125" i="3"/>
  <c r="AT125" i="3"/>
  <c r="AS125" i="3"/>
  <c r="AR125" i="3"/>
  <c r="AQ125" i="3"/>
  <c r="AP125" i="3"/>
  <c r="AO125" i="3"/>
  <c r="AN125" i="3"/>
  <c r="AM125" i="3"/>
  <c r="AL125" i="3"/>
  <c r="AH125" i="3"/>
  <c r="AG125" i="3"/>
  <c r="AF125" i="3"/>
  <c r="AC125" i="3"/>
  <c r="AD125" i="3" s="1"/>
  <c r="BF124" i="3"/>
  <c r="BE124" i="3"/>
  <c r="BD124" i="3"/>
  <c r="BC124" i="3"/>
  <c r="BB124" i="3"/>
  <c r="BA124" i="3"/>
  <c r="AZ124" i="3"/>
  <c r="AY124" i="3"/>
  <c r="AX124" i="3"/>
  <c r="AW124" i="3"/>
  <c r="AV124" i="3"/>
  <c r="AU124" i="3"/>
  <c r="AT124" i="3"/>
  <c r="AS124" i="3"/>
  <c r="AR124" i="3"/>
  <c r="AQ124" i="3"/>
  <c r="AP124" i="3"/>
  <c r="AO124" i="3"/>
  <c r="AN124" i="3"/>
  <c r="AM124" i="3"/>
  <c r="AL124" i="3"/>
  <c r="AH124" i="3"/>
  <c r="AG124" i="3"/>
  <c r="AF124" i="3"/>
  <c r="AC124" i="3"/>
  <c r="AD124" i="3" s="1"/>
  <c r="BF123" i="3"/>
  <c r="BE123" i="3"/>
  <c r="BD123" i="3"/>
  <c r="BC123" i="3"/>
  <c r="BB123" i="3"/>
  <c r="BA123" i="3"/>
  <c r="AZ123" i="3"/>
  <c r="AY123" i="3"/>
  <c r="AX123" i="3"/>
  <c r="AW123" i="3"/>
  <c r="AV123" i="3"/>
  <c r="AU123" i="3"/>
  <c r="AT123" i="3"/>
  <c r="AS123" i="3"/>
  <c r="AR123" i="3"/>
  <c r="AQ123" i="3"/>
  <c r="AP123" i="3"/>
  <c r="AO123" i="3"/>
  <c r="AN123" i="3"/>
  <c r="AM123" i="3"/>
  <c r="AL123" i="3"/>
  <c r="AH123" i="3"/>
  <c r="AF123" i="3"/>
  <c r="AG123" i="3" s="1"/>
  <c r="AC123" i="3"/>
  <c r="AD123" i="3" s="1"/>
  <c r="BF122" i="3"/>
  <c r="BE122" i="3"/>
  <c r="BD122" i="3"/>
  <c r="BC122" i="3"/>
  <c r="BB122" i="3"/>
  <c r="BA122" i="3"/>
  <c r="AZ122" i="3"/>
  <c r="AY122" i="3"/>
  <c r="AX122" i="3"/>
  <c r="AW122" i="3"/>
  <c r="AV122" i="3"/>
  <c r="AU122" i="3"/>
  <c r="AT122" i="3"/>
  <c r="AS122" i="3"/>
  <c r="AR122" i="3"/>
  <c r="AQ122" i="3"/>
  <c r="AP122" i="3"/>
  <c r="AO122" i="3"/>
  <c r="AN122" i="3"/>
  <c r="AM122" i="3"/>
  <c r="AL122" i="3"/>
  <c r="AH122" i="3"/>
  <c r="AF122" i="3"/>
  <c r="AG122" i="3" s="1"/>
  <c r="AD122" i="3"/>
  <c r="AC122" i="3"/>
  <c r="BF121" i="3"/>
  <c r="BE121" i="3"/>
  <c r="BD121" i="3"/>
  <c r="BC121" i="3"/>
  <c r="BB121" i="3"/>
  <c r="BA121" i="3"/>
  <c r="AZ121" i="3"/>
  <c r="AY121" i="3"/>
  <c r="AX121" i="3"/>
  <c r="AW121" i="3"/>
  <c r="AV121" i="3"/>
  <c r="AU121" i="3"/>
  <c r="AT121" i="3"/>
  <c r="AS121" i="3"/>
  <c r="AR121" i="3"/>
  <c r="AQ121" i="3"/>
  <c r="AP121" i="3"/>
  <c r="AO121" i="3"/>
  <c r="AN121" i="3"/>
  <c r="AM121" i="3"/>
  <c r="AL121" i="3"/>
  <c r="AH121" i="3"/>
  <c r="AG121" i="3"/>
  <c r="AF121" i="3"/>
  <c r="AD121" i="3"/>
  <c r="AC121" i="3"/>
  <c r="BF120" i="3"/>
  <c r="BE120" i="3"/>
  <c r="BD120" i="3"/>
  <c r="BC120" i="3"/>
  <c r="BB120" i="3"/>
  <c r="BA120" i="3"/>
  <c r="AZ120" i="3"/>
  <c r="AY120" i="3"/>
  <c r="AX120" i="3"/>
  <c r="AW120" i="3"/>
  <c r="AV120" i="3"/>
  <c r="AU120" i="3"/>
  <c r="AT120" i="3"/>
  <c r="AS120" i="3"/>
  <c r="AR120" i="3"/>
  <c r="AQ120" i="3"/>
  <c r="AP120" i="3"/>
  <c r="AO120" i="3"/>
  <c r="AN120" i="3"/>
  <c r="AM120" i="3"/>
  <c r="AL120" i="3"/>
  <c r="AH120" i="3"/>
  <c r="AG120" i="3"/>
  <c r="AF120" i="3"/>
  <c r="AC120" i="3"/>
  <c r="AD120" i="3" s="1"/>
  <c r="BF119" i="3"/>
  <c r="BE119" i="3"/>
  <c r="BD119" i="3"/>
  <c r="BC119" i="3"/>
  <c r="BB119" i="3"/>
  <c r="BA119" i="3"/>
  <c r="AZ119" i="3"/>
  <c r="AY119" i="3"/>
  <c r="AX119" i="3"/>
  <c r="AW119" i="3"/>
  <c r="AV119" i="3"/>
  <c r="AU119" i="3"/>
  <c r="AT119" i="3"/>
  <c r="AS119" i="3"/>
  <c r="AR119" i="3"/>
  <c r="AQ119" i="3"/>
  <c r="AP119" i="3"/>
  <c r="AO119" i="3"/>
  <c r="AN119" i="3"/>
  <c r="AM119" i="3"/>
  <c r="AL119" i="3"/>
  <c r="AH119" i="3"/>
  <c r="AF119" i="3"/>
  <c r="AG119" i="3" s="1"/>
  <c r="AC119" i="3"/>
  <c r="AD119" i="3" s="1"/>
  <c r="BF118" i="3"/>
  <c r="BE118" i="3"/>
  <c r="BD118" i="3"/>
  <c r="BC118" i="3"/>
  <c r="BB118" i="3"/>
  <c r="BA118" i="3"/>
  <c r="AZ118" i="3"/>
  <c r="AY118" i="3"/>
  <c r="AX118" i="3"/>
  <c r="AW118" i="3"/>
  <c r="AV118" i="3"/>
  <c r="AU118" i="3"/>
  <c r="AT118" i="3"/>
  <c r="AS118" i="3"/>
  <c r="AR118" i="3"/>
  <c r="AQ118" i="3"/>
  <c r="AP118" i="3"/>
  <c r="AO118" i="3"/>
  <c r="AN118" i="3"/>
  <c r="AM118" i="3"/>
  <c r="AL118" i="3"/>
  <c r="AH118" i="3"/>
  <c r="AF118" i="3"/>
  <c r="AG118" i="3" s="1"/>
  <c r="AD118" i="3"/>
  <c r="AC118" i="3"/>
  <c r="BF117" i="3"/>
  <c r="BE117" i="3"/>
  <c r="BD117" i="3"/>
  <c r="BC117" i="3"/>
  <c r="BB117" i="3"/>
  <c r="BA117" i="3"/>
  <c r="AZ117" i="3"/>
  <c r="AY117" i="3"/>
  <c r="AX117" i="3"/>
  <c r="AW117" i="3"/>
  <c r="AV117" i="3"/>
  <c r="AU117" i="3"/>
  <c r="AT117" i="3"/>
  <c r="AS117" i="3"/>
  <c r="AR117" i="3"/>
  <c r="AQ117" i="3"/>
  <c r="AP117" i="3"/>
  <c r="AO117" i="3"/>
  <c r="AN117" i="3"/>
  <c r="AM117" i="3"/>
  <c r="AL117" i="3"/>
  <c r="AH117" i="3"/>
  <c r="AG117" i="3"/>
  <c r="AF117" i="3"/>
  <c r="AC117" i="3"/>
  <c r="AD117" i="3" s="1"/>
  <c r="BF116" i="3"/>
  <c r="BE116" i="3"/>
  <c r="BD116" i="3"/>
  <c r="BC116" i="3"/>
  <c r="BB116" i="3"/>
  <c r="BA116" i="3"/>
  <c r="AZ116" i="3"/>
  <c r="AY116" i="3"/>
  <c r="AX116" i="3"/>
  <c r="AW116" i="3"/>
  <c r="AV116" i="3"/>
  <c r="AU116" i="3"/>
  <c r="AT116" i="3"/>
  <c r="AS116" i="3"/>
  <c r="AR116" i="3"/>
  <c r="AQ116" i="3"/>
  <c r="AP116" i="3"/>
  <c r="AO116" i="3"/>
  <c r="AN116" i="3"/>
  <c r="AM116" i="3"/>
  <c r="AL116" i="3"/>
  <c r="AH116" i="3"/>
  <c r="AG116" i="3"/>
  <c r="AF116" i="3"/>
  <c r="AC116" i="3"/>
  <c r="AD116" i="3" s="1"/>
  <c r="BF115" i="3"/>
  <c r="BE115" i="3"/>
  <c r="BD115" i="3"/>
  <c r="BC115" i="3"/>
  <c r="BB115" i="3"/>
  <c r="BA115" i="3"/>
  <c r="AZ115" i="3"/>
  <c r="AY115" i="3"/>
  <c r="AX115" i="3"/>
  <c r="AW115" i="3"/>
  <c r="AV115" i="3"/>
  <c r="AU115" i="3"/>
  <c r="AT115" i="3"/>
  <c r="AS115" i="3"/>
  <c r="AR115" i="3"/>
  <c r="AQ115" i="3"/>
  <c r="AP115" i="3"/>
  <c r="AO115" i="3"/>
  <c r="AN115" i="3"/>
  <c r="AM115" i="3"/>
  <c r="AL115" i="3"/>
  <c r="AH115" i="3"/>
  <c r="AF115" i="3"/>
  <c r="AG115" i="3" s="1"/>
  <c r="AC115" i="3"/>
  <c r="AD115" i="3" s="1"/>
  <c r="BF114" i="3"/>
  <c r="BE114" i="3"/>
  <c r="BD114" i="3"/>
  <c r="BC114" i="3"/>
  <c r="BB114" i="3"/>
  <c r="BA114" i="3"/>
  <c r="AZ114" i="3"/>
  <c r="AY114" i="3"/>
  <c r="AX114" i="3"/>
  <c r="AW114" i="3"/>
  <c r="AV114" i="3"/>
  <c r="AU114" i="3"/>
  <c r="AT114" i="3"/>
  <c r="AS114" i="3"/>
  <c r="AR114" i="3"/>
  <c r="AQ114" i="3"/>
  <c r="AP114" i="3"/>
  <c r="AO114" i="3"/>
  <c r="AN114" i="3"/>
  <c r="AM114" i="3"/>
  <c r="AL114" i="3"/>
  <c r="AH114" i="3"/>
  <c r="AF114" i="3"/>
  <c r="AG114" i="3" s="1"/>
  <c r="AD114" i="3"/>
  <c r="AC114" i="3"/>
  <c r="BF113" i="3"/>
  <c r="BE113" i="3"/>
  <c r="BD113" i="3"/>
  <c r="BC113" i="3"/>
  <c r="BB113" i="3"/>
  <c r="BA113" i="3"/>
  <c r="AZ113" i="3"/>
  <c r="AY113" i="3"/>
  <c r="AX113" i="3"/>
  <c r="AW113" i="3"/>
  <c r="AV113" i="3"/>
  <c r="AU113" i="3"/>
  <c r="AT113" i="3"/>
  <c r="AS113" i="3"/>
  <c r="AR113" i="3"/>
  <c r="AQ113" i="3"/>
  <c r="AP113" i="3"/>
  <c r="AO113" i="3"/>
  <c r="AN113" i="3"/>
  <c r="AM113" i="3"/>
  <c r="AL113" i="3"/>
  <c r="AH113" i="3"/>
  <c r="AG113" i="3"/>
  <c r="AF113" i="3"/>
  <c r="AD113" i="3"/>
  <c r="AC113" i="3"/>
  <c r="BF112" i="3"/>
  <c r="BE112" i="3"/>
  <c r="BD112" i="3"/>
  <c r="BC112" i="3"/>
  <c r="BB112" i="3"/>
  <c r="BA112" i="3"/>
  <c r="AZ112" i="3"/>
  <c r="AY112" i="3"/>
  <c r="AX112" i="3"/>
  <c r="AW112" i="3"/>
  <c r="AV112" i="3"/>
  <c r="AU112" i="3"/>
  <c r="AT112" i="3"/>
  <c r="AS112" i="3"/>
  <c r="AR112" i="3"/>
  <c r="AQ112" i="3"/>
  <c r="AP112" i="3"/>
  <c r="AO112" i="3"/>
  <c r="AN112" i="3"/>
  <c r="AM112" i="3"/>
  <c r="AL112" i="3"/>
  <c r="AH112" i="3"/>
  <c r="AG112" i="3"/>
  <c r="AF112" i="3"/>
  <c r="AD112" i="3"/>
  <c r="AC112" i="3"/>
  <c r="BF111" i="3"/>
  <c r="BE111" i="3"/>
  <c r="BD111" i="3"/>
  <c r="BC111" i="3"/>
  <c r="BB111" i="3"/>
  <c r="BA111" i="3"/>
  <c r="AZ111" i="3"/>
  <c r="AY111" i="3"/>
  <c r="AX111" i="3"/>
  <c r="AW111" i="3"/>
  <c r="AV111" i="3"/>
  <c r="AU111" i="3"/>
  <c r="AT111" i="3"/>
  <c r="AS111" i="3"/>
  <c r="AR111" i="3"/>
  <c r="AQ111" i="3"/>
  <c r="AP111" i="3"/>
  <c r="AO111" i="3"/>
  <c r="AN111" i="3"/>
  <c r="AM111" i="3"/>
  <c r="AL111" i="3"/>
  <c r="AH111" i="3"/>
  <c r="AF111" i="3"/>
  <c r="AG111" i="3" s="1"/>
  <c r="AC111" i="3"/>
  <c r="AD111" i="3" s="1"/>
  <c r="BF110" i="3"/>
  <c r="BE110" i="3"/>
  <c r="BD110" i="3"/>
  <c r="BC110" i="3"/>
  <c r="BB110" i="3"/>
  <c r="BA110" i="3"/>
  <c r="AZ110" i="3"/>
  <c r="AY110" i="3"/>
  <c r="AX110" i="3"/>
  <c r="AW110" i="3"/>
  <c r="AV110" i="3"/>
  <c r="AU110" i="3"/>
  <c r="AT110" i="3"/>
  <c r="AS110" i="3"/>
  <c r="AR110" i="3"/>
  <c r="AQ110" i="3"/>
  <c r="AP110" i="3"/>
  <c r="AO110" i="3"/>
  <c r="AN110" i="3"/>
  <c r="AM110" i="3"/>
  <c r="AL110" i="3"/>
  <c r="AH110" i="3"/>
  <c r="AF110" i="3"/>
  <c r="AG110" i="3" s="1"/>
  <c r="AD110" i="3"/>
  <c r="AC110" i="3"/>
  <c r="BF109" i="3"/>
  <c r="BE109" i="3"/>
  <c r="BD109" i="3"/>
  <c r="BC109" i="3"/>
  <c r="BB109" i="3"/>
  <c r="BA109" i="3"/>
  <c r="AZ109" i="3"/>
  <c r="AY109" i="3"/>
  <c r="AX109" i="3"/>
  <c r="AW109" i="3"/>
  <c r="AV109" i="3"/>
  <c r="AU109" i="3"/>
  <c r="AT109" i="3"/>
  <c r="AS109" i="3"/>
  <c r="AR109" i="3"/>
  <c r="AQ109" i="3"/>
  <c r="AP109" i="3"/>
  <c r="AO109" i="3"/>
  <c r="AN109" i="3"/>
  <c r="AM109" i="3"/>
  <c r="I105" i="3" s="1"/>
  <c r="AL109" i="3"/>
  <c r="AH109" i="3"/>
  <c r="AF109" i="3"/>
  <c r="AG109" i="3" s="1"/>
  <c r="AD109" i="3"/>
  <c r="AC109" i="3"/>
  <c r="BF108" i="3"/>
  <c r="BE108" i="3"/>
  <c r="BD108" i="3"/>
  <c r="BC108" i="3"/>
  <c r="BB108" i="3"/>
  <c r="BA108" i="3"/>
  <c r="AZ108" i="3"/>
  <c r="AY108" i="3"/>
  <c r="AX108" i="3"/>
  <c r="AW108" i="3"/>
  <c r="AV108" i="3"/>
  <c r="AU108" i="3"/>
  <c r="AT108" i="3"/>
  <c r="AS108" i="3"/>
  <c r="AR108" i="3"/>
  <c r="N105" i="3" s="1"/>
  <c r="AQ108" i="3"/>
  <c r="AP108" i="3"/>
  <c r="AO108" i="3"/>
  <c r="AN108" i="3"/>
  <c r="AM108" i="3"/>
  <c r="AL108" i="3"/>
  <c r="AH108" i="3"/>
  <c r="AF108" i="3"/>
  <c r="AG108" i="3" s="1"/>
  <c r="AD108" i="3"/>
  <c r="AC108" i="3"/>
  <c r="BF107" i="3"/>
  <c r="BE107" i="3"/>
  <c r="BD107" i="3"/>
  <c r="BC107" i="3"/>
  <c r="BB107" i="3"/>
  <c r="BA107" i="3"/>
  <c r="AZ107" i="3"/>
  <c r="AY107" i="3"/>
  <c r="AX107" i="3"/>
  <c r="AW107" i="3"/>
  <c r="AV107" i="3"/>
  <c r="AU107" i="3"/>
  <c r="AT107" i="3"/>
  <c r="AS107" i="3"/>
  <c r="AR107" i="3"/>
  <c r="AQ107" i="3"/>
  <c r="AP107" i="3"/>
  <c r="AO107" i="3"/>
  <c r="AN107" i="3"/>
  <c r="AM107" i="3"/>
  <c r="AL107" i="3"/>
  <c r="AH107" i="3"/>
  <c r="AF107" i="3"/>
  <c r="AG107" i="3" s="1"/>
  <c r="AD107" i="3"/>
  <c r="AC107" i="3"/>
  <c r="BF106" i="3"/>
  <c r="BE106" i="3"/>
  <c r="BD106" i="3"/>
  <c r="BC106" i="3"/>
  <c r="BB106" i="3"/>
  <c r="BA106" i="3"/>
  <c r="AZ106" i="3"/>
  <c r="AY106" i="3"/>
  <c r="AX106" i="3"/>
  <c r="AW106" i="3"/>
  <c r="AV106" i="3"/>
  <c r="AU106" i="3"/>
  <c r="AT106" i="3"/>
  <c r="AS106" i="3"/>
  <c r="AR106" i="3"/>
  <c r="AQ106" i="3"/>
  <c r="AP106" i="3"/>
  <c r="AO106" i="3"/>
  <c r="AN106" i="3"/>
  <c r="AM106" i="3"/>
  <c r="AL106" i="3"/>
  <c r="AH106" i="3"/>
  <c r="AF106" i="3"/>
  <c r="AG106" i="3" s="1"/>
  <c r="AD106" i="3"/>
  <c r="AC106" i="3"/>
  <c r="B105" i="3"/>
  <c r="BF103" i="3"/>
  <c r="BE103" i="3"/>
  <c r="BD103" i="3"/>
  <c r="BC103" i="3"/>
  <c r="BB103" i="3"/>
  <c r="BA103" i="3"/>
  <c r="AZ103" i="3"/>
  <c r="AY103" i="3"/>
  <c r="AX103" i="3"/>
  <c r="AW103" i="3"/>
  <c r="AV103" i="3"/>
  <c r="AU103" i="3"/>
  <c r="AT103" i="3"/>
  <c r="AS103" i="3"/>
  <c r="AR103" i="3"/>
  <c r="AQ103" i="3"/>
  <c r="AP103" i="3"/>
  <c r="AO103" i="3"/>
  <c r="AN103" i="3"/>
  <c r="AM103" i="3"/>
  <c r="AL103" i="3"/>
  <c r="AH103" i="3"/>
  <c r="AG103" i="3"/>
  <c r="AF103" i="3"/>
  <c r="AC103" i="3"/>
  <c r="AD103" i="3" s="1"/>
  <c r="BF102" i="3"/>
  <c r="BE102" i="3"/>
  <c r="BD102" i="3"/>
  <c r="BC102" i="3"/>
  <c r="BB102" i="3"/>
  <c r="BA102" i="3"/>
  <c r="AZ102" i="3"/>
  <c r="AY102" i="3"/>
  <c r="AX102" i="3"/>
  <c r="AW102" i="3"/>
  <c r="AV102" i="3"/>
  <c r="AU102" i="3"/>
  <c r="AT102" i="3"/>
  <c r="AS102" i="3"/>
  <c r="AR102" i="3"/>
  <c r="AQ102" i="3"/>
  <c r="AP102" i="3"/>
  <c r="AO102" i="3"/>
  <c r="AN102" i="3"/>
  <c r="AM102" i="3"/>
  <c r="AL102" i="3"/>
  <c r="AH102" i="3"/>
  <c r="AG102" i="3"/>
  <c r="AF102" i="3"/>
  <c r="AC102" i="3"/>
  <c r="AD102" i="3" s="1"/>
  <c r="BF100" i="3"/>
  <c r="BE100" i="3"/>
  <c r="BD100" i="3"/>
  <c r="BC100" i="3"/>
  <c r="BB100" i="3"/>
  <c r="BA100" i="3"/>
  <c r="AZ100" i="3"/>
  <c r="AY100" i="3"/>
  <c r="AX100" i="3"/>
  <c r="AW100" i="3"/>
  <c r="AV100" i="3"/>
  <c r="AU100" i="3"/>
  <c r="AT100" i="3"/>
  <c r="AS100" i="3"/>
  <c r="AR100" i="3"/>
  <c r="AQ100" i="3"/>
  <c r="AP100" i="3"/>
  <c r="AO100" i="3"/>
  <c r="AN100" i="3"/>
  <c r="AM100" i="3"/>
  <c r="AL100" i="3"/>
  <c r="AH100" i="3"/>
  <c r="AG100" i="3"/>
  <c r="AF100" i="3"/>
  <c r="AD100" i="3"/>
  <c r="AC100" i="3"/>
  <c r="BF99" i="3"/>
  <c r="BE99" i="3"/>
  <c r="BD99" i="3"/>
  <c r="BC99" i="3"/>
  <c r="BB99" i="3"/>
  <c r="BA99" i="3"/>
  <c r="AZ99" i="3"/>
  <c r="AY99" i="3"/>
  <c r="AX99" i="3"/>
  <c r="AW99" i="3"/>
  <c r="AV99" i="3"/>
  <c r="AU99" i="3"/>
  <c r="AT99" i="3"/>
  <c r="AS99" i="3"/>
  <c r="AR99" i="3"/>
  <c r="AQ99" i="3"/>
  <c r="AP99" i="3"/>
  <c r="AO99" i="3"/>
  <c r="AN99" i="3"/>
  <c r="AM99" i="3"/>
  <c r="AL99" i="3"/>
  <c r="AH99" i="3"/>
  <c r="AG99" i="3"/>
  <c r="AF99" i="3"/>
  <c r="AD99" i="3"/>
  <c r="AC99" i="3"/>
  <c r="BF98" i="3"/>
  <c r="BE98" i="3"/>
  <c r="BD98" i="3"/>
  <c r="BC98" i="3"/>
  <c r="BB98" i="3"/>
  <c r="BA98" i="3"/>
  <c r="AZ98" i="3"/>
  <c r="AY98" i="3"/>
  <c r="AX98" i="3"/>
  <c r="AW98" i="3"/>
  <c r="AV98" i="3"/>
  <c r="AU98" i="3"/>
  <c r="AT98" i="3"/>
  <c r="AS98" i="3"/>
  <c r="AR98" i="3"/>
  <c r="AQ98" i="3"/>
  <c r="AP98" i="3"/>
  <c r="AO98" i="3"/>
  <c r="AN98" i="3"/>
  <c r="AM98" i="3"/>
  <c r="AL98" i="3"/>
  <c r="AH98" i="3"/>
  <c r="AG98" i="3"/>
  <c r="AF98" i="3"/>
  <c r="AD98" i="3"/>
  <c r="AC98" i="3"/>
  <c r="BF97" i="3"/>
  <c r="BE97" i="3"/>
  <c r="BD97" i="3"/>
  <c r="BC97" i="3"/>
  <c r="BB97" i="3"/>
  <c r="BA97" i="3"/>
  <c r="AZ97" i="3"/>
  <c r="AY97" i="3"/>
  <c r="AX97" i="3"/>
  <c r="AW97" i="3"/>
  <c r="AV97" i="3"/>
  <c r="AU97" i="3"/>
  <c r="AT97" i="3"/>
  <c r="AS97" i="3"/>
  <c r="AR97" i="3"/>
  <c r="AQ97" i="3"/>
  <c r="AP97" i="3"/>
  <c r="AO97" i="3"/>
  <c r="AN97" i="3"/>
  <c r="AM97" i="3"/>
  <c r="AL97" i="3"/>
  <c r="AH97" i="3"/>
  <c r="AG97" i="3"/>
  <c r="AF97" i="3"/>
  <c r="AD97" i="3"/>
  <c r="AC97" i="3"/>
  <c r="BF96" i="3"/>
  <c r="BE96" i="3"/>
  <c r="BD96" i="3"/>
  <c r="BC96" i="3"/>
  <c r="BB96" i="3"/>
  <c r="BA96" i="3"/>
  <c r="AZ96" i="3"/>
  <c r="AY96" i="3"/>
  <c r="AX96" i="3"/>
  <c r="AW96" i="3"/>
  <c r="AV96" i="3"/>
  <c r="AU96" i="3"/>
  <c r="AT96" i="3"/>
  <c r="AS96" i="3"/>
  <c r="AR96" i="3"/>
  <c r="AQ96" i="3"/>
  <c r="AP96" i="3"/>
  <c r="AO96" i="3"/>
  <c r="AN96" i="3"/>
  <c r="AM96" i="3"/>
  <c r="AL96" i="3"/>
  <c r="AH96" i="3"/>
  <c r="AG96" i="3"/>
  <c r="AF96" i="3"/>
  <c r="AC96" i="3"/>
  <c r="AD96" i="3" s="1"/>
  <c r="BF95" i="3"/>
  <c r="BE95" i="3"/>
  <c r="BD95" i="3"/>
  <c r="BC95" i="3"/>
  <c r="BB95" i="3"/>
  <c r="BA95" i="3"/>
  <c r="AZ95" i="3"/>
  <c r="AY95" i="3"/>
  <c r="AX95" i="3"/>
  <c r="AW95" i="3"/>
  <c r="AV95" i="3"/>
  <c r="AU95" i="3"/>
  <c r="AT95" i="3"/>
  <c r="AS95" i="3"/>
  <c r="AR95" i="3"/>
  <c r="AQ95" i="3"/>
  <c r="AP95" i="3"/>
  <c r="AO95" i="3"/>
  <c r="AN95" i="3"/>
  <c r="AM95" i="3"/>
  <c r="AL95" i="3"/>
  <c r="AH95" i="3"/>
  <c r="AG95" i="3"/>
  <c r="AF95" i="3"/>
  <c r="AC95" i="3"/>
  <c r="AD95" i="3" s="1"/>
  <c r="BF94" i="3"/>
  <c r="BE94" i="3"/>
  <c r="BD94" i="3"/>
  <c r="BC94" i="3"/>
  <c r="BB94" i="3"/>
  <c r="BA94" i="3"/>
  <c r="AZ94" i="3"/>
  <c r="AY94" i="3"/>
  <c r="AX94" i="3"/>
  <c r="AW94" i="3"/>
  <c r="AV94" i="3"/>
  <c r="AU94" i="3"/>
  <c r="AT94" i="3"/>
  <c r="AS94" i="3"/>
  <c r="AR94" i="3"/>
  <c r="AQ94" i="3"/>
  <c r="AP94" i="3"/>
  <c r="AO94" i="3"/>
  <c r="AN94" i="3"/>
  <c r="AM94" i="3"/>
  <c r="AL94" i="3"/>
  <c r="AH94" i="3"/>
  <c r="AF94" i="3"/>
  <c r="AG94" i="3" s="1"/>
  <c r="AD94" i="3"/>
  <c r="AC94" i="3"/>
  <c r="BF93" i="3"/>
  <c r="BE93" i="3"/>
  <c r="BD93" i="3"/>
  <c r="BC93" i="3"/>
  <c r="BB93" i="3"/>
  <c r="BA93" i="3"/>
  <c r="AZ93" i="3"/>
  <c r="AY93" i="3"/>
  <c r="AX93" i="3"/>
  <c r="AW93" i="3"/>
  <c r="AV93" i="3"/>
  <c r="AU93" i="3"/>
  <c r="AT93" i="3"/>
  <c r="AS93" i="3"/>
  <c r="AR93" i="3"/>
  <c r="AQ93" i="3"/>
  <c r="AP93" i="3"/>
  <c r="AO93" i="3"/>
  <c r="AN93" i="3"/>
  <c r="AM93" i="3"/>
  <c r="AL93" i="3"/>
  <c r="AK93" i="3"/>
  <c r="AF93" i="3"/>
  <c r="AC93" i="3"/>
  <c r="BF92" i="3"/>
  <c r="BE92" i="3"/>
  <c r="BD92" i="3"/>
  <c r="BC92" i="3"/>
  <c r="BB92" i="3"/>
  <c r="BA92" i="3"/>
  <c r="AZ92" i="3"/>
  <c r="AY92" i="3"/>
  <c r="AX92" i="3"/>
  <c r="AW92" i="3"/>
  <c r="AV92" i="3"/>
  <c r="AU92" i="3"/>
  <c r="AT92" i="3"/>
  <c r="AS92" i="3"/>
  <c r="AR92" i="3"/>
  <c r="AQ92" i="3"/>
  <c r="AP92" i="3"/>
  <c r="AO92" i="3"/>
  <c r="AN92" i="3"/>
  <c r="AM92" i="3"/>
  <c r="AL92" i="3"/>
  <c r="AH92" i="3"/>
  <c r="AG92" i="3"/>
  <c r="AF92" i="3"/>
  <c r="AC92" i="3"/>
  <c r="AD92" i="3" s="1"/>
  <c r="BF91" i="3"/>
  <c r="BE91" i="3"/>
  <c r="BD91" i="3"/>
  <c r="BC91" i="3"/>
  <c r="BB91" i="3"/>
  <c r="BA91" i="3"/>
  <c r="AZ91" i="3"/>
  <c r="AY91" i="3"/>
  <c r="AX91" i="3"/>
  <c r="AW91" i="3"/>
  <c r="AV91" i="3"/>
  <c r="AU91" i="3"/>
  <c r="AT91" i="3"/>
  <c r="AS91" i="3"/>
  <c r="AR91" i="3"/>
  <c r="AQ91" i="3"/>
  <c r="AP91" i="3"/>
  <c r="AO91" i="3"/>
  <c r="AN91" i="3"/>
  <c r="AM91" i="3"/>
  <c r="AL91" i="3"/>
  <c r="AH91" i="3"/>
  <c r="AG91" i="3"/>
  <c r="AF91" i="3"/>
  <c r="AC91" i="3"/>
  <c r="AD91" i="3" s="1"/>
  <c r="BF90" i="3"/>
  <c r="BE90" i="3"/>
  <c r="BD90" i="3"/>
  <c r="BC90" i="3"/>
  <c r="BB90" i="3"/>
  <c r="BA90" i="3"/>
  <c r="AZ90" i="3"/>
  <c r="AY90" i="3"/>
  <c r="AX90" i="3"/>
  <c r="AW90" i="3"/>
  <c r="AV90" i="3"/>
  <c r="AU90" i="3"/>
  <c r="AT90" i="3"/>
  <c r="AS90" i="3"/>
  <c r="AR90" i="3"/>
  <c r="AQ90" i="3"/>
  <c r="AP90" i="3"/>
  <c r="AO90" i="3"/>
  <c r="AN90" i="3"/>
  <c r="AM90" i="3"/>
  <c r="AL90" i="3"/>
  <c r="AH90" i="3"/>
  <c r="AF90" i="3"/>
  <c r="AG90" i="3" s="1"/>
  <c r="AC90" i="3"/>
  <c r="AD90" i="3" s="1"/>
  <c r="BF89" i="3"/>
  <c r="BE89" i="3"/>
  <c r="BD89" i="3"/>
  <c r="BC89" i="3"/>
  <c r="BB89" i="3"/>
  <c r="BA89" i="3"/>
  <c r="AZ89" i="3"/>
  <c r="AY89" i="3"/>
  <c r="AX89" i="3"/>
  <c r="AW89" i="3"/>
  <c r="AV89" i="3"/>
  <c r="AU89" i="3"/>
  <c r="AT89" i="3"/>
  <c r="AS89" i="3"/>
  <c r="AR89" i="3"/>
  <c r="AQ89" i="3"/>
  <c r="AP89" i="3"/>
  <c r="AO89" i="3"/>
  <c r="AN89" i="3"/>
  <c r="AM89" i="3"/>
  <c r="AL89" i="3"/>
  <c r="AH89" i="3"/>
  <c r="AF89" i="3"/>
  <c r="AG89" i="3" s="1"/>
  <c r="AC89" i="3"/>
  <c r="AD89" i="3" s="1"/>
  <c r="BF88" i="3"/>
  <c r="BE88" i="3"/>
  <c r="BD88" i="3"/>
  <c r="BC88" i="3"/>
  <c r="BB88" i="3"/>
  <c r="BA88" i="3"/>
  <c r="AZ88" i="3"/>
  <c r="AY88" i="3"/>
  <c r="AX88" i="3"/>
  <c r="AW88" i="3"/>
  <c r="AV88" i="3"/>
  <c r="AU88" i="3"/>
  <c r="AT88" i="3"/>
  <c r="AS88" i="3"/>
  <c r="AR88" i="3"/>
  <c r="AQ88" i="3"/>
  <c r="AP88" i="3"/>
  <c r="AO88" i="3"/>
  <c r="AN88" i="3"/>
  <c r="AM88" i="3"/>
  <c r="AL88" i="3"/>
  <c r="AH88" i="3"/>
  <c r="AF88" i="3"/>
  <c r="AG88" i="3" s="1"/>
  <c r="AD88" i="3"/>
  <c r="AC88" i="3"/>
  <c r="BF87" i="3"/>
  <c r="BE87" i="3"/>
  <c r="BD87" i="3"/>
  <c r="BC87" i="3"/>
  <c r="BB87" i="3"/>
  <c r="BA87" i="3"/>
  <c r="AZ87" i="3"/>
  <c r="AY87" i="3"/>
  <c r="AX87" i="3"/>
  <c r="AW87" i="3"/>
  <c r="AV87" i="3"/>
  <c r="AU87" i="3"/>
  <c r="AT87" i="3"/>
  <c r="AS87" i="3"/>
  <c r="AR87" i="3"/>
  <c r="AQ87" i="3"/>
  <c r="AP87" i="3"/>
  <c r="AO87" i="3"/>
  <c r="AN87" i="3"/>
  <c r="AM87" i="3"/>
  <c r="AL87" i="3"/>
  <c r="AH87" i="3"/>
  <c r="AF87" i="3"/>
  <c r="AG87" i="3" s="1"/>
  <c r="AD87" i="3"/>
  <c r="AC87" i="3"/>
  <c r="BF86" i="3"/>
  <c r="BE86" i="3"/>
  <c r="BD86" i="3"/>
  <c r="BC86" i="3"/>
  <c r="BB86" i="3"/>
  <c r="BA86" i="3"/>
  <c r="AZ86" i="3"/>
  <c r="AY86" i="3"/>
  <c r="AX86" i="3"/>
  <c r="AW86" i="3"/>
  <c r="AV86" i="3"/>
  <c r="AU86" i="3"/>
  <c r="AT86" i="3"/>
  <c r="AS86" i="3"/>
  <c r="AR86" i="3"/>
  <c r="AQ86" i="3"/>
  <c r="AP86" i="3"/>
  <c r="AO86" i="3"/>
  <c r="AN86" i="3"/>
  <c r="AM86" i="3"/>
  <c r="AL86" i="3"/>
  <c r="AH86" i="3"/>
  <c r="AG86" i="3"/>
  <c r="AF86" i="3"/>
  <c r="AD86" i="3"/>
  <c r="AC86" i="3"/>
  <c r="BF85" i="3"/>
  <c r="BE85" i="3"/>
  <c r="BD85" i="3"/>
  <c r="BC85" i="3"/>
  <c r="BB85" i="3"/>
  <c r="BA85" i="3"/>
  <c r="AZ85" i="3"/>
  <c r="AY85" i="3"/>
  <c r="AX85" i="3"/>
  <c r="AW85" i="3"/>
  <c r="AV85" i="3"/>
  <c r="AU85" i="3"/>
  <c r="AT85" i="3"/>
  <c r="AS85" i="3"/>
  <c r="AR85" i="3"/>
  <c r="AQ85" i="3"/>
  <c r="AP85" i="3"/>
  <c r="AO85" i="3"/>
  <c r="AN85" i="3"/>
  <c r="AM85" i="3"/>
  <c r="AL85" i="3"/>
  <c r="AH85" i="3"/>
  <c r="AG85" i="3"/>
  <c r="AF85" i="3"/>
  <c r="AD85" i="3"/>
  <c r="AC85" i="3"/>
  <c r="BF84" i="3"/>
  <c r="BE84" i="3"/>
  <c r="BD84" i="3"/>
  <c r="BC84" i="3"/>
  <c r="BB84" i="3"/>
  <c r="BA84" i="3"/>
  <c r="AZ84" i="3"/>
  <c r="AY84" i="3"/>
  <c r="AX84" i="3"/>
  <c r="AW84" i="3"/>
  <c r="AV84" i="3"/>
  <c r="AU84" i="3"/>
  <c r="AT84" i="3"/>
  <c r="AS84" i="3"/>
  <c r="AR84" i="3"/>
  <c r="AQ84" i="3"/>
  <c r="AP84" i="3"/>
  <c r="AO84" i="3"/>
  <c r="AN84" i="3"/>
  <c r="AM84" i="3"/>
  <c r="AL84" i="3"/>
  <c r="AH84" i="3"/>
  <c r="AG84" i="3"/>
  <c r="AF84" i="3"/>
  <c r="AD84" i="3"/>
  <c r="AC84" i="3"/>
  <c r="BF83" i="3"/>
  <c r="BE83" i="3"/>
  <c r="BD83" i="3"/>
  <c r="BC83" i="3"/>
  <c r="BB83" i="3"/>
  <c r="BA83" i="3"/>
  <c r="AZ83" i="3"/>
  <c r="AY83" i="3"/>
  <c r="AX83" i="3"/>
  <c r="AW83" i="3"/>
  <c r="AV83" i="3"/>
  <c r="AU83" i="3"/>
  <c r="AT83" i="3"/>
  <c r="AS83" i="3"/>
  <c r="AR83" i="3"/>
  <c r="AQ83" i="3"/>
  <c r="AP83" i="3"/>
  <c r="AO83" i="3"/>
  <c r="AN83" i="3"/>
  <c r="AM83" i="3"/>
  <c r="AL83" i="3"/>
  <c r="AF83" i="3"/>
  <c r="AC83" i="3"/>
  <c r="AK83" i="3" s="1"/>
  <c r="BF82" i="3"/>
  <c r="BE82" i="3"/>
  <c r="BD82" i="3"/>
  <c r="BC82" i="3"/>
  <c r="BB82" i="3"/>
  <c r="BA82" i="3"/>
  <c r="AZ82" i="3"/>
  <c r="AY82" i="3"/>
  <c r="AX82" i="3"/>
  <c r="AW82" i="3"/>
  <c r="AV82" i="3"/>
  <c r="AU82" i="3"/>
  <c r="AT82" i="3"/>
  <c r="AS82" i="3"/>
  <c r="AR82" i="3"/>
  <c r="AQ82" i="3"/>
  <c r="AP82" i="3"/>
  <c r="AO82" i="3"/>
  <c r="AN82" i="3"/>
  <c r="AM82" i="3"/>
  <c r="AL82" i="3"/>
  <c r="AH82" i="3"/>
  <c r="AG82" i="3"/>
  <c r="AF82" i="3"/>
  <c r="AC82" i="3"/>
  <c r="AD82" i="3" s="1"/>
  <c r="BF81" i="3"/>
  <c r="BE81" i="3"/>
  <c r="BD81" i="3"/>
  <c r="BC81" i="3"/>
  <c r="BB81" i="3"/>
  <c r="BA81" i="3"/>
  <c r="AZ81" i="3"/>
  <c r="AY81" i="3"/>
  <c r="AX81" i="3"/>
  <c r="AW81" i="3"/>
  <c r="AV81" i="3"/>
  <c r="AU81" i="3"/>
  <c r="AT81" i="3"/>
  <c r="AS81" i="3"/>
  <c r="AR81" i="3"/>
  <c r="AQ81" i="3"/>
  <c r="AP81" i="3"/>
  <c r="AO81" i="3"/>
  <c r="AN81" i="3"/>
  <c r="AM81" i="3"/>
  <c r="AL81" i="3"/>
  <c r="AH81" i="3"/>
  <c r="AF81" i="3"/>
  <c r="AG81" i="3" s="1"/>
  <c r="AD81" i="3"/>
  <c r="AC81" i="3"/>
  <c r="BF80" i="3"/>
  <c r="BE80" i="3"/>
  <c r="BD80" i="3"/>
  <c r="BC80" i="3"/>
  <c r="BB80" i="3"/>
  <c r="BA80" i="3"/>
  <c r="AZ80" i="3"/>
  <c r="AY80" i="3"/>
  <c r="AX80" i="3"/>
  <c r="AW80" i="3"/>
  <c r="AV80" i="3"/>
  <c r="AU80" i="3"/>
  <c r="AT80" i="3"/>
  <c r="AS80" i="3"/>
  <c r="AR80" i="3"/>
  <c r="AQ80" i="3"/>
  <c r="AP80" i="3"/>
  <c r="AO80" i="3"/>
  <c r="AN80" i="3"/>
  <c r="AM80" i="3"/>
  <c r="AL80" i="3"/>
  <c r="AH80" i="3"/>
  <c r="AG80" i="3"/>
  <c r="AF80" i="3"/>
  <c r="AD80" i="3"/>
  <c r="AC80" i="3"/>
  <c r="BF79" i="3"/>
  <c r="BE79" i="3"/>
  <c r="BD79" i="3"/>
  <c r="BC79" i="3"/>
  <c r="BB79" i="3"/>
  <c r="BA79" i="3"/>
  <c r="AZ79" i="3"/>
  <c r="AY79" i="3"/>
  <c r="AX79" i="3"/>
  <c r="AW79" i="3"/>
  <c r="AV79" i="3"/>
  <c r="AU79" i="3"/>
  <c r="AT79" i="3"/>
  <c r="AS79" i="3"/>
  <c r="AR79" i="3"/>
  <c r="AQ79" i="3"/>
  <c r="AP79" i="3"/>
  <c r="AO79" i="3"/>
  <c r="AN79" i="3"/>
  <c r="AM79" i="3"/>
  <c r="AL79" i="3"/>
  <c r="AH79" i="3"/>
  <c r="AG79" i="3"/>
  <c r="AF79" i="3"/>
  <c r="AD79" i="3"/>
  <c r="AC79" i="3"/>
  <c r="BF78" i="3"/>
  <c r="BE78" i="3"/>
  <c r="BD78" i="3"/>
  <c r="BC78" i="3"/>
  <c r="BB78" i="3"/>
  <c r="BA78" i="3"/>
  <c r="AZ78" i="3"/>
  <c r="AY78" i="3"/>
  <c r="AX78" i="3"/>
  <c r="AW78" i="3"/>
  <c r="AV78" i="3"/>
  <c r="AU78" i="3"/>
  <c r="AT78" i="3"/>
  <c r="AS78" i="3"/>
  <c r="AR78" i="3"/>
  <c r="AQ78" i="3"/>
  <c r="AP78" i="3"/>
  <c r="AO78" i="3"/>
  <c r="AN78" i="3"/>
  <c r="AM78" i="3"/>
  <c r="AL78" i="3"/>
  <c r="AH78" i="3"/>
  <c r="AG78" i="3"/>
  <c r="AF78" i="3"/>
  <c r="AC78" i="3"/>
  <c r="AD78" i="3" s="1"/>
  <c r="BF77" i="3"/>
  <c r="BE77" i="3"/>
  <c r="BD77" i="3"/>
  <c r="BC77" i="3"/>
  <c r="BB77" i="3"/>
  <c r="BA77" i="3"/>
  <c r="AZ77" i="3"/>
  <c r="AY77" i="3"/>
  <c r="AX77" i="3"/>
  <c r="AW77" i="3"/>
  <c r="AV77" i="3"/>
  <c r="AU77" i="3"/>
  <c r="AT77" i="3"/>
  <c r="AS77" i="3"/>
  <c r="AR77" i="3"/>
  <c r="AQ77" i="3"/>
  <c r="AP77" i="3"/>
  <c r="AO77" i="3"/>
  <c r="AN77" i="3"/>
  <c r="AM77" i="3"/>
  <c r="AL77" i="3"/>
  <c r="AH77" i="3"/>
  <c r="AF77" i="3"/>
  <c r="AG77" i="3" s="1"/>
  <c r="AD77" i="3"/>
  <c r="AC77" i="3"/>
  <c r="BF76" i="3"/>
  <c r="BE76" i="3"/>
  <c r="BD76" i="3"/>
  <c r="BC76" i="3"/>
  <c r="BB76" i="3"/>
  <c r="BA76" i="3"/>
  <c r="AZ76" i="3"/>
  <c r="V75" i="3" s="1"/>
  <c r="AY76" i="3"/>
  <c r="AX76" i="3"/>
  <c r="AW76" i="3"/>
  <c r="AV76" i="3"/>
  <c r="R75" i="3" s="1"/>
  <c r="AU76" i="3"/>
  <c r="AT76" i="3"/>
  <c r="AS76" i="3"/>
  <c r="AR76" i="3"/>
  <c r="N75" i="3" s="1"/>
  <c r="AQ76" i="3"/>
  <c r="AP76" i="3"/>
  <c r="AO76" i="3"/>
  <c r="AN76" i="3"/>
  <c r="J75" i="3" s="1"/>
  <c r="AM76" i="3"/>
  <c r="AL76" i="3"/>
  <c r="AH76" i="3"/>
  <c r="AG76" i="3"/>
  <c r="AF76" i="3"/>
  <c r="AD76" i="3"/>
  <c r="AC76" i="3"/>
  <c r="Z75" i="3"/>
  <c r="B75" i="3"/>
  <c r="BF73" i="3"/>
  <c r="BE73" i="3"/>
  <c r="BD73" i="3"/>
  <c r="BC73" i="3"/>
  <c r="BB73" i="3"/>
  <c r="BA73" i="3"/>
  <c r="AZ73" i="3"/>
  <c r="AY73" i="3"/>
  <c r="AX73" i="3"/>
  <c r="AW73" i="3"/>
  <c r="AV73" i="3"/>
  <c r="AU73" i="3"/>
  <c r="AT73" i="3"/>
  <c r="AS73" i="3"/>
  <c r="AR73" i="3"/>
  <c r="AQ73" i="3"/>
  <c r="AP73" i="3"/>
  <c r="AO73" i="3"/>
  <c r="AN73" i="3"/>
  <c r="AM73" i="3"/>
  <c r="AL73" i="3"/>
  <c r="AH73" i="3"/>
  <c r="AF73" i="3"/>
  <c r="AG73" i="3" s="1"/>
  <c r="AC73" i="3"/>
  <c r="AD73" i="3" s="1"/>
  <c r="BF72" i="3"/>
  <c r="BE72" i="3"/>
  <c r="BD72" i="3"/>
  <c r="BC72" i="3"/>
  <c r="BB72" i="3"/>
  <c r="BA72" i="3"/>
  <c r="AZ72" i="3"/>
  <c r="AY72" i="3"/>
  <c r="AX72" i="3"/>
  <c r="AW72" i="3"/>
  <c r="AV72" i="3"/>
  <c r="AU72" i="3"/>
  <c r="AT72" i="3"/>
  <c r="AS72" i="3"/>
  <c r="AR72" i="3"/>
  <c r="AQ72" i="3"/>
  <c r="AP72" i="3"/>
  <c r="AO72" i="3"/>
  <c r="AN72" i="3"/>
  <c r="AM72" i="3"/>
  <c r="AL72" i="3"/>
  <c r="AH72" i="3"/>
  <c r="AG72" i="3"/>
  <c r="AF72" i="3"/>
  <c r="AC72" i="3"/>
  <c r="AD72" i="3" s="1"/>
  <c r="BF71" i="3"/>
  <c r="BE71" i="3"/>
  <c r="BD71" i="3"/>
  <c r="BC71" i="3"/>
  <c r="BB71" i="3"/>
  <c r="BA71" i="3"/>
  <c r="AZ71" i="3"/>
  <c r="AY71" i="3"/>
  <c r="AX71" i="3"/>
  <c r="AW71" i="3"/>
  <c r="AV71" i="3"/>
  <c r="AU71" i="3"/>
  <c r="AT71" i="3"/>
  <c r="AS71" i="3"/>
  <c r="AR71" i="3"/>
  <c r="AQ71" i="3"/>
  <c r="AP71" i="3"/>
  <c r="AO71" i="3"/>
  <c r="AN71" i="3"/>
  <c r="AM71" i="3"/>
  <c r="AL71" i="3"/>
  <c r="AH71" i="3"/>
  <c r="AG71" i="3"/>
  <c r="AF71" i="3"/>
  <c r="AC71" i="3"/>
  <c r="AD71" i="3" s="1"/>
  <c r="BF70" i="3"/>
  <c r="BE70" i="3"/>
  <c r="BD70" i="3"/>
  <c r="BC70" i="3"/>
  <c r="BB70" i="3"/>
  <c r="BA70" i="3"/>
  <c r="AZ70" i="3"/>
  <c r="AY70" i="3"/>
  <c r="AX70" i="3"/>
  <c r="AW70" i="3"/>
  <c r="AV70" i="3"/>
  <c r="AU70" i="3"/>
  <c r="AT70" i="3"/>
  <c r="AS70" i="3"/>
  <c r="AR70" i="3"/>
  <c r="AQ70" i="3"/>
  <c r="AP70" i="3"/>
  <c r="AO70" i="3"/>
  <c r="AN70" i="3"/>
  <c r="AM70" i="3"/>
  <c r="AL70" i="3"/>
  <c r="AH70" i="3"/>
  <c r="AF70" i="3"/>
  <c r="AG70" i="3" s="1"/>
  <c r="AC70" i="3"/>
  <c r="AD70" i="3" s="1"/>
  <c r="BF69" i="3"/>
  <c r="BE69" i="3"/>
  <c r="BD69" i="3"/>
  <c r="BC69" i="3"/>
  <c r="BB69" i="3"/>
  <c r="BA69" i="3"/>
  <c r="AZ69" i="3"/>
  <c r="AY69" i="3"/>
  <c r="AX69" i="3"/>
  <c r="AW69" i="3"/>
  <c r="AV69" i="3"/>
  <c r="AU69" i="3"/>
  <c r="AT69" i="3"/>
  <c r="AS69" i="3"/>
  <c r="AR69" i="3"/>
  <c r="AQ69" i="3"/>
  <c r="AP69" i="3"/>
  <c r="AO69" i="3"/>
  <c r="AN69" i="3"/>
  <c r="AM69" i="3"/>
  <c r="AL69" i="3"/>
  <c r="AH69" i="3"/>
  <c r="AF69" i="3"/>
  <c r="AG69" i="3" s="1"/>
  <c r="AC69" i="3"/>
  <c r="AD69" i="3" s="1"/>
  <c r="BF68" i="3"/>
  <c r="BE68" i="3"/>
  <c r="BD68" i="3"/>
  <c r="BC68" i="3"/>
  <c r="BB68" i="3"/>
  <c r="BA68" i="3"/>
  <c r="AZ68" i="3"/>
  <c r="AY68" i="3"/>
  <c r="AX68" i="3"/>
  <c r="AW68" i="3"/>
  <c r="AV68" i="3"/>
  <c r="AU68" i="3"/>
  <c r="AT68" i="3"/>
  <c r="AS68" i="3"/>
  <c r="AR68" i="3"/>
  <c r="AQ68" i="3"/>
  <c r="AP68" i="3"/>
  <c r="AO68" i="3"/>
  <c r="AN68" i="3"/>
  <c r="AM68" i="3"/>
  <c r="AL68" i="3"/>
  <c r="AH68" i="3"/>
  <c r="AG68" i="3"/>
  <c r="AF68" i="3"/>
  <c r="AC68" i="3"/>
  <c r="AD68" i="3" s="1"/>
  <c r="BF67" i="3"/>
  <c r="BE67" i="3"/>
  <c r="BD67" i="3"/>
  <c r="BC67" i="3"/>
  <c r="BB67" i="3"/>
  <c r="BA67" i="3"/>
  <c r="AZ67" i="3"/>
  <c r="AY67" i="3"/>
  <c r="AX67" i="3"/>
  <c r="AW67" i="3"/>
  <c r="AV67" i="3"/>
  <c r="AU67" i="3"/>
  <c r="AT67" i="3"/>
  <c r="AS67" i="3"/>
  <c r="AR67" i="3"/>
  <c r="AQ67" i="3"/>
  <c r="AP67" i="3"/>
  <c r="AO67" i="3"/>
  <c r="AN67" i="3"/>
  <c r="AM67" i="3"/>
  <c r="AL67" i="3"/>
  <c r="AH67" i="3"/>
  <c r="AG67" i="3"/>
  <c r="AF67" i="3"/>
  <c r="AC67" i="3"/>
  <c r="AD67" i="3" s="1"/>
  <c r="BF65" i="3"/>
  <c r="BE65" i="3"/>
  <c r="BD65" i="3"/>
  <c r="BC65" i="3"/>
  <c r="BB65" i="3"/>
  <c r="BA65" i="3"/>
  <c r="AZ65" i="3"/>
  <c r="AY65" i="3"/>
  <c r="AX65" i="3"/>
  <c r="AW65" i="3"/>
  <c r="AV65" i="3"/>
  <c r="AU65" i="3"/>
  <c r="AT65" i="3"/>
  <c r="AS65" i="3"/>
  <c r="AR65" i="3"/>
  <c r="AQ65" i="3"/>
  <c r="AP65" i="3"/>
  <c r="AO65" i="3"/>
  <c r="AN65" i="3"/>
  <c r="AM65" i="3"/>
  <c r="AL65" i="3"/>
  <c r="AH65" i="3"/>
  <c r="AF65" i="3"/>
  <c r="AG65" i="3" s="1"/>
  <c r="AC65" i="3"/>
  <c r="AD65" i="3" s="1"/>
  <c r="BF64" i="3"/>
  <c r="BE64" i="3"/>
  <c r="BD64" i="3"/>
  <c r="BC64" i="3"/>
  <c r="BB64" i="3"/>
  <c r="BA64" i="3"/>
  <c r="AZ64" i="3"/>
  <c r="AY64" i="3"/>
  <c r="AX64" i="3"/>
  <c r="AW64" i="3"/>
  <c r="AV64" i="3"/>
  <c r="AU64" i="3"/>
  <c r="AT64" i="3"/>
  <c r="AS64" i="3"/>
  <c r="AR64" i="3"/>
  <c r="AQ64" i="3"/>
  <c r="AP64" i="3"/>
  <c r="AO64" i="3"/>
  <c r="AN64" i="3"/>
  <c r="AM64" i="3"/>
  <c r="AL64" i="3"/>
  <c r="AH64" i="3"/>
  <c r="AF64" i="3"/>
  <c r="AG64" i="3" s="1"/>
  <c r="AC64" i="3"/>
  <c r="AD64" i="3" s="1"/>
  <c r="BF63" i="3"/>
  <c r="BE63" i="3"/>
  <c r="BD63" i="3"/>
  <c r="BC63" i="3"/>
  <c r="BB63" i="3"/>
  <c r="BA63" i="3"/>
  <c r="AZ63" i="3"/>
  <c r="AY63" i="3"/>
  <c r="AX63" i="3"/>
  <c r="AW63" i="3"/>
  <c r="AV63" i="3"/>
  <c r="AU63" i="3"/>
  <c r="AT63" i="3"/>
  <c r="AS63" i="3"/>
  <c r="AR63" i="3"/>
  <c r="AQ63" i="3"/>
  <c r="AP63" i="3"/>
  <c r="AO63" i="3"/>
  <c r="AN63" i="3"/>
  <c r="AM63" i="3"/>
  <c r="AL63" i="3"/>
  <c r="AH63" i="3"/>
  <c r="AG63" i="3"/>
  <c r="AF63" i="3"/>
  <c r="AC63" i="3"/>
  <c r="AD63" i="3" s="1"/>
  <c r="BF62" i="3"/>
  <c r="BE62" i="3"/>
  <c r="BD62" i="3"/>
  <c r="BC62" i="3"/>
  <c r="BB62" i="3"/>
  <c r="BA62" i="3"/>
  <c r="AZ62" i="3"/>
  <c r="AY62" i="3"/>
  <c r="AX62" i="3"/>
  <c r="AW62" i="3"/>
  <c r="AV62" i="3"/>
  <c r="AU62" i="3"/>
  <c r="AT62" i="3"/>
  <c r="AS62" i="3"/>
  <c r="AR62" i="3"/>
  <c r="AQ62" i="3"/>
  <c r="AP62" i="3"/>
  <c r="AO62" i="3"/>
  <c r="AN62" i="3"/>
  <c r="AM62" i="3"/>
  <c r="AL62" i="3"/>
  <c r="AH62" i="3"/>
  <c r="AG62" i="3"/>
  <c r="AF62" i="3"/>
  <c r="AC62" i="3"/>
  <c r="AD62" i="3" s="1"/>
  <c r="BF61" i="3"/>
  <c r="BE61" i="3"/>
  <c r="BD61" i="3"/>
  <c r="BC61" i="3"/>
  <c r="BB61" i="3"/>
  <c r="BA61" i="3"/>
  <c r="AZ61" i="3"/>
  <c r="AY61" i="3"/>
  <c r="AX61" i="3"/>
  <c r="AW61" i="3"/>
  <c r="AV61" i="3"/>
  <c r="AU61" i="3"/>
  <c r="AT61" i="3"/>
  <c r="AS61" i="3"/>
  <c r="AR61" i="3"/>
  <c r="AQ61" i="3"/>
  <c r="AP61" i="3"/>
  <c r="AO61" i="3"/>
  <c r="AN61" i="3"/>
  <c r="AM61" i="3"/>
  <c r="AL61" i="3"/>
  <c r="AH61" i="3"/>
  <c r="AF61" i="3"/>
  <c r="AG61" i="3" s="1"/>
  <c r="AC61" i="3"/>
  <c r="AD61" i="3" s="1"/>
  <c r="BF60" i="3"/>
  <c r="BE60" i="3"/>
  <c r="BD60" i="3"/>
  <c r="BC60" i="3"/>
  <c r="BB60" i="3"/>
  <c r="BA60" i="3"/>
  <c r="AZ60" i="3"/>
  <c r="AY60" i="3"/>
  <c r="AX60" i="3"/>
  <c r="AW60" i="3"/>
  <c r="AV60" i="3"/>
  <c r="AU60" i="3"/>
  <c r="AT60" i="3"/>
  <c r="AS60" i="3"/>
  <c r="AR60" i="3"/>
  <c r="AQ60" i="3"/>
  <c r="AP60" i="3"/>
  <c r="AO60" i="3"/>
  <c r="AN60" i="3"/>
  <c r="AM60" i="3"/>
  <c r="AL60" i="3"/>
  <c r="AH60" i="3"/>
  <c r="AF60" i="3"/>
  <c r="AG60" i="3" s="1"/>
  <c r="AC60" i="3"/>
  <c r="AD60" i="3" s="1"/>
  <c r="BF59" i="3"/>
  <c r="BE59" i="3"/>
  <c r="BD59" i="3"/>
  <c r="BC59" i="3"/>
  <c r="BB59" i="3"/>
  <c r="BA59" i="3"/>
  <c r="AZ59" i="3"/>
  <c r="AY59" i="3"/>
  <c r="AX59" i="3"/>
  <c r="AW59" i="3"/>
  <c r="AV59" i="3"/>
  <c r="AU59" i="3"/>
  <c r="AT59" i="3"/>
  <c r="AS59" i="3"/>
  <c r="AR59" i="3"/>
  <c r="AQ59" i="3"/>
  <c r="AP59" i="3"/>
  <c r="AO59" i="3"/>
  <c r="AN59" i="3"/>
  <c r="AM59" i="3"/>
  <c r="AL59" i="3"/>
  <c r="AH59" i="3"/>
  <c r="AG59" i="3"/>
  <c r="AF59" i="3"/>
  <c r="AC59" i="3"/>
  <c r="AD59" i="3" s="1"/>
  <c r="BF58" i="3"/>
  <c r="BE58" i="3"/>
  <c r="BD58" i="3"/>
  <c r="BC58" i="3"/>
  <c r="BB58" i="3"/>
  <c r="BA58" i="3"/>
  <c r="AZ58" i="3"/>
  <c r="AY58" i="3"/>
  <c r="AX58" i="3"/>
  <c r="AW58" i="3"/>
  <c r="AV58" i="3"/>
  <c r="AU58" i="3"/>
  <c r="AT58" i="3"/>
  <c r="AS58" i="3"/>
  <c r="AR58" i="3"/>
  <c r="AQ58" i="3"/>
  <c r="AP58" i="3"/>
  <c r="AO58" i="3"/>
  <c r="AN58" i="3"/>
  <c r="AM58" i="3"/>
  <c r="AL58" i="3"/>
  <c r="AH58" i="3"/>
  <c r="AF58" i="3"/>
  <c r="AG58" i="3" s="1"/>
  <c r="AD58" i="3"/>
  <c r="AC58" i="3"/>
  <c r="BF57" i="3"/>
  <c r="BE57" i="3"/>
  <c r="BD57" i="3"/>
  <c r="BC57" i="3"/>
  <c r="BB57" i="3"/>
  <c r="BA57" i="3"/>
  <c r="AZ57" i="3"/>
  <c r="AY57" i="3"/>
  <c r="AX57" i="3"/>
  <c r="AW57" i="3"/>
  <c r="AV57" i="3"/>
  <c r="AU57" i="3"/>
  <c r="AT57" i="3"/>
  <c r="AS57" i="3"/>
  <c r="AR57" i="3"/>
  <c r="AQ57" i="3"/>
  <c r="AP57" i="3"/>
  <c r="AO57" i="3"/>
  <c r="AN57" i="3"/>
  <c r="AM57" i="3"/>
  <c r="AL57" i="3"/>
  <c r="AH57" i="3"/>
  <c r="AF57" i="3"/>
  <c r="AG57" i="3" s="1"/>
  <c r="AD57" i="3"/>
  <c r="AC57" i="3"/>
  <c r="BF56" i="3"/>
  <c r="BE56" i="3"/>
  <c r="BD56" i="3"/>
  <c r="BC56" i="3"/>
  <c r="BB56" i="3"/>
  <c r="BA56" i="3"/>
  <c r="AZ56" i="3"/>
  <c r="AY56" i="3"/>
  <c r="AX56" i="3"/>
  <c r="AW56" i="3"/>
  <c r="AV56" i="3"/>
  <c r="AU56" i="3"/>
  <c r="AT56" i="3"/>
  <c r="AS56" i="3"/>
  <c r="AR56" i="3"/>
  <c r="AQ56" i="3"/>
  <c r="AP56" i="3"/>
  <c r="AO56" i="3"/>
  <c r="AN56" i="3"/>
  <c r="AM56" i="3"/>
  <c r="AL56" i="3"/>
  <c r="AH56" i="3"/>
  <c r="AF56" i="3"/>
  <c r="AG56" i="3" s="1"/>
  <c r="AD56" i="3"/>
  <c r="AC56" i="3"/>
  <c r="BF55" i="3"/>
  <c r="BE55" i="3"/>
  <c r="AA52" i="3" s="1"/>
  <c r="BD55" i="3"/>
  <c r="BC55" i="3"/>
  <c r="BB55" i="3"/>
  <c r="BA55" i="3"/>
  <c r="AZ55" i="3"/>
  <c r="AY55" i="3"/>
  <c r="AX55" i="3"/>
  <c r="AW55" i="3"/>
  <c r="AV55" i="3"/>
  <c r="AU55" i="3"/>
  <c r="AT55" i="3"/>
  <c r="AS55" i="3"/>
  <c r="AR55" i="3"/>
  <c r="AQ55" i="3"/>
  <c r="AP55" i="3"/>
  <c r="AO55" i="3"/>
  <c r="K52" i="3" s="1"/>
  <c r="AN55" i="3"/>
  <c r="AM55" i="3"/>
  <c r="AL55" i="3"/>
  <c r="AH55" i="3"/>
  <c r="AF55" i="3"/>
  <c r="AG55" i="3" s="1"/>
  <c r="AD55" i="3"/>
  <c r="AC55" i="3"/>
  <c r="BF54" i="3"/>
  <c r="BE54" i="3"/>
  <c r="BD54" i="3"/>
  <c r="BC54" i="3"/>
  <c r="BB54" i="3"/>
  <c r="BA54" i="3"/>
  <c r="AZ54" i="3"/>
  <c r="AY54" i="3"/>
  <c r="AX54" i="3"/>
  <c r="AW54" i="3"/>
  <c r="AV54" i="3"/>
  <c r="AU54" i="3"/>
  <c r="Q52" i="3" s="1"/>
  <c r="AT54" i="3"/>
  <c r="AS54" i="3"/>
  <c r="AR54" i="3"/>
  <c r="AQ54" i="3"/>
  <c r="AP54" i="3"/>
  <c r="AO54" i="3"/>
  <c r="AN54" i="3"/>
  <c r="AM54" i="3"/>
  <c r="AL54" i="3"/>
  <c r="AH54" i="3"/>
  <c r="AF54" i="3"/>
  <c r="AG54" i="3" s="1"/>
  <c r="AD54" i="3"/>
  <c r="AC54" i="3"/>
  <c r="BF53" i="3"/>
  <c r="BE53" i="3"/>
  <c r="BD53" i="3"/>
  <c r="Z52" i="3" s="1"/>
  <c r="BC53" i="3"/>
  <c r="BB53" i="3"/>
  <c r="BA53" i="3"/>
  <c r="AZ53" i="3"/>
  <c r="AY53" i="3"/>
  <c r="AX53" i="3"/>
  <c r="AW53" i="3"/>
  <c r="AV53" i="3"/>
  <c r="AU53" i="3"/>
  <c r="AT53" i="3"/>
  <c r="AS53" i="3"/>
  <c r="AR53" i="3"/>
  <c r="N52" i="3" s="1"/>
  <c r="AQ53" i="3"/>
  <c r="AP53" i="3"/>
  <c r="AO53" i="3"/>
  <c r="AN53" i="3"/>
  <c r="J52" i="3" s="1"/>
  <c r="AM53" i="3"/>
  <c r="AL53" i="3"/>
  <c r="AH53" i="3"/>
  <c r="AF53" i="3"/>
  <c r="AG53" i="3" s="1"/>
  <c r="AD53" i="3"/>
  <c r="AC53" i="3"/>
  <c r="V52" i="3"/>
  <c r="B52" i="3"/>
  <c r="BF50" i="3"/>
  <c r="BE50" i="3"/>
  <c r="BD50" i="3"/>
  <c r="BC50" i="3"/>
  <c r="BB50" i="3"/>
  <c r="BA50" i="3"/>
  <c r="AZ50" i="3"/>
  <c r="AY50" i="3"/>
  <c r="AX50" i="3"/>
  <c r="AW50" i="3"/>
  <c r="AV50" i="3"/>
  <c r="AU50" i="3"/>
  <c r="AT50" i="3"/>
  <c r="AS50" i="3"/>
  <c r="AR50" i="3"/>
  <c r="AQ50" i="3"/>
  <c r="AP50" i="3"/>
  <c r="AO50" i="3"/>
  <c r="AN50" i="3"/>
  <c r="AM50" i="3"/>
  <c r="AL50" i="3"/>
  <c r="AH50" i="3"/>
  <c r="AF50" i="3"/>
  <c r="AG50" i="3" s="1"/>
  <c r="AC50" i="3"/>
  <c r="AD50" i="3" s="1"/>
  <c r="BF49" i="3"/>
  <c r="BE49" i="3"/>
  <c r="BD49" i="3"/>
  <c r="BC49" i="3"/>
  <c r="BB49" i="3"/>
  <c r="BA49" i="3"/>
  <c r="AZ49" i="3"/>
  <c r="AY49" i="3"/>
  <c r="AX49" i="3"/>
  <c r="AW49" i="3"/>
  <c r="AV49" i="3"/>
  <c r="AU49" i="3"/>
  <c r="AT49" i="3"/>
  <c r="AS49" i="3"/>
  <c r="AR49" i="3"/>
  <c r="AQ49" i="3"/>
  <c r="AP49" i="3"/>
  <c r="AO49" i="3"/>
  <c r="AN49" i="3"/>
  <c r="AM49" i="3"/>
  <c r="AL49" i="3"/>
  <c r="AH49" i="3"/>
  <c r="AF49" i="3"/>
  <c r="AG49" i="3" s="1"/>
  <c r="AD49" i="3"/>
  <c r="AC49" i="3"/>
  <c r="BF48" i="3"/>
  <c r="BE48" i="3"/>
  <c r="BD48" i="3"/>
  <c r="BC48" i="3"/>
  <c r="BB48" i="3"/>
  <c r="BA48" i="3"/>
  <c r="AZ48" i="3"/>
  <c r="AY48" i="3"/>
  <c r="AX48" i="3"/>
  <c r="AW48" i="3"/>
  <c r="AV48" i="3"/>
  <c r="AU48" i="3"/>
  <c r="AT48" i="3"/>
  <c r="AS48" i="3"/>
  <c r="AR48" i="3"/>
  <c r="AQ48" i="3"/>
  <c r="AP48" i="3"/>
  <c r="AO48" i="3"/>
  <c r="AN48" i="3"/>
  <c r="AM48" i="3"/>
  <c r="AL48" i="3"/>
  <c r="AH48" i="3"/>
  <c r="AG48" i="3"/>
  <c r="AF48" i="3"/>
  <c r="AD48" i="3"/>
  <c r="AC48" i="3"/>
  <c r="BF47" i="3"/>
  <c r="BE47" i="3"/>
  <c r="BD47" i="3"/>
  <c r="BC47" i="3"/>
  <c r="BB47" i="3"/>
  <c r="BA47" i="3"/>
  <c r="AZ47" i="3"/>
  <c r="AY47" i="3"/>
  <c r="AX47" i="3"/>
  <c r="AW47" i="3"/>
  <c r="AV47" i="3"/>
  <c r="AU47" i="3"/>
  <c r="AT47" i="3"/>
  <c r="AS47" i="3"/>
  <c r="AR47" i="3"/>
  <c r="AQ47" i="3"/>
  <c r="AP47" i="3"/>
  <c r="AO47" i="3"/>
  <c r="AN47" i="3"/>
  <c r="AM47" i="3"/>
  <c r="AL47" i="3"/>
  <c r="AH47" i="3"/>
  <c r="AG47" i="3"/>
  <c r="AF47" i="3"/>
  <c r="AD47" i="3"/>
  <c r="AC47" i="3"/>
  <c r="BF46" i="3"/>
  <c r="BE46" i="3"/>
  <c r="BD46" i="3"/>
  <c r="BC46" i="3"/>
  <c r="BB46" i="3"/>
  <c r="BA46" i="3"/>
  <c r="AZ46" i="3"/>
  <c r="AY46" i="3"/>
  <c r="AX46" i="3"/>
  <c r="AW46" i="3"/>
  <c r="AV46" i="3"/>
  <c r="AU46" i="3"/>
  <c r="AT46" i="3"/>
  <c r="AS46" i="3"/>
  <c r="AR46" i="3"/>
  <c r="AQ46" i="3"/>
  <c r="AP46" i="3"/>
  <c r="AO46" i="3"/>
  <c r="AN46" i="3"/>
  <c r="AM46" i="3"/>
  <c r="AL46" i="3"/>
  <c r="AH46" i="3"/>
  <c r="AG46" i="3"/>
  <c r="AF46" i="3"/>
  <c r="AC46" i="3"/>
  <c r="AD46" i="3" s="1"/>
  <c r="BF44" i="3"/>
  <c r="BE44" i="3"/>
  <c r="BD44" i="3"/>
  <c r="BC44" i="3"/>
  <c r="BB44" i="3"/>
  <c r="BA44" i="3"/>
  <c r="AZ44" i="3"/>
  <c r="AY44" i="3"/>
  <c r="AX44" i="3"/>
  <c r="AW44" i="3"/>
  <c r="AV44" i="3"/>
  <c r="AU44" i="3"/>
  <c r="AT44" i="3"/>
  <c r="AS44" i="3"/>
  <c r="AR44" i="3"/>
  <c r="AQ44" i="3"/>
  <c r="AP44" i="3"/>
  <c r="AO44" i="3"/>
  <c r="AN44" i="3"/>
  <c r="AM44" i="3"/>
  <c r="AL44" i="3"/>
  <c r="AH44" i="3"/>
  <c r="AF44" i="3"/>
  <c r="AG44" i="3" s="1"/>
  <c r="AC44" i="3"/>
  <c r="AD44" i="3" s="1"/>
  <c r="BF43" i="3"/>
  <c r="BE43" i="3"/>
  <c r="BD43" i="3"/>
  <c r="BC43" i="3"/>
  <c r="BB43" i="3"/>
  <c r="BA43" i="3"/>
  <c r="AZ43" i="3"/>
  <c r="AY43" i="3"/>
  <c r="AX43" i="3"/>
  <c r="AW43" i="3"/>
  <c r="AV43" i="3"/>
  <c r="AU43" i="3"/>
  <c r="AT43" i="3"/>
  <c r="AS43" i="3"/>
  <c r="AR43" i="3"/>
  <c r="AQ43" i="3"/>
  <c r="AP43" i="3"/>
  <c r="AO43" i="3"/>
  <c r="AN43" i="3"/>
  <c r="AM43" i="3"/>
  <c r="AL43" i="3"/>
  <c r="AH43" i="3"/>
  <c r="AF43" i="3"/>
  <c r="AG43" i="3" s="1"/>
  <c r="AD43" i="3"/>
  <c r="AC43" i="3"/>
  <c r="BF42" i="3"/>
  <c r="BE42" i="3"/>
  <c r="BD42" i="3"/>
  <c r="BC42" i="3"/>
  <c r="BB42" i="3"/>
  <c r="BA42" i="3"/>
  <c r="AZ42" i="3"/>
  <c r="AY42" i="3"/>
  <c r="AX42" i="3"/>
  <c r="AW42" i="3"/>
  <c r="AV42" i="3"/>
  <c r="AU42" i="3"/>
  <c r="AT42" i="3"/>
  <c r="AS42" i="3"/>
  <c r="AR42" i="3"/>
  <c r="AQ42" i="3"/>
  <c r="AP42" i="3"/>
  <c r="AO42" i="3"/>
  <c r="AN42" i="3"/>
  <c r="AM42" i="3"/>
  <c r="AL42" i="3"/>
  <c r="AH42" i="3"/>
  <c r="AG42" i="3"/>
  <c r="AF42" i="3"/>
  <c r="AD42" i="3"/>
  <c r="AC42" i="3"/>
  <c r="BF41" i="3"/>
  <c r="BE41" i="3"/>
  <c r="BD41" i="3"/>
  <c r="BC41" i="3"/>
  <c r="BB41" i="3"/>
  <c r="BA41" i="3"/>
  <c r="AZ41" i="3"/>
  <c r="AY41" i="3"/>
  <c r="AX41" i="3"/>
  <c r="AW41" i="3"/>
  <c r="AV41" i="3"/>
  <c r="AU41" i="3"/>
  <c r="AT41" i="3"/>
  <c r="AS41" i="3"/>
  <c r="AR41" i="3"/>
  <c r="AQ41" i="3"/>
  <c r="AP41" i="3"/>
  <c r="AO41" i="3"/>
  <c r="AN41" i="3"/>
  <c r="AM41" i="3"/>
  <c r="AL41" i="3"/>
  <c r="AH41" i="3"/>
  <c r="AG41" i="3"/>
  <c r="AF41" i="3"/>
  <c r="AC41" i="3"/>
  <c r="AD41" i="3" s="1"/>
  <c r="BF40" i="3"/>
  <c r="BE40" i="3"/>
  <c r="BD40" i="3"/>
  <c r="BC40" i="3"/>
  <c r="BB40" i="3"/>
  <c r="BA40" i="3"/>
  <c r="AZ40" i="3"/>
  <c r="AY40" i="3"/>
  <c r="AX40" i="3"/>
  <c r="AW40" i="3"/>
  <c r="AV40" i="3"/>
  <c r="AU40" i="3"/>
  <c r="AT40" i="3"/>
  <c r="AS40" i="3"/>
  <c r="AR40" i="3"/>
  <c r="AQ40" i="3"/>
  <c r="AP40" i="3"/>
  <c r="AO40" i="3"/>
  <c r="AN40" i="3"/>
  <c r="AM40" i="3"/>
  <c r="AL40" i="3"/>
  <c r="AH40" i="3"/>
  <c r="AF40" i="3"/>
  <c r="AG40" i="3" s="1"/>
  <c r="AC40" i="3"/>
  <c r="AD40" i="3" s="1"/>
  <c r="BF39" i="3"/>
  <c r="BE39" i="3"/>
  <c r="AA38" i="3" s="1"/>
  <c r="BD39" i="3"/>
  <c r="BC39" i="3"/>
  <c r="BB39" i="3"/>
  <c r="BA39" i="3"/>
  <c r="W38" i="3" s="1"/>
  <c r="AZ39" i="3"/>
  <c r="AY39" i="3"/>
  <c r="AX39" i="3"/>
  <c r="AW39" i="3"/>
  <c r="S38" i="3" s="1"/>
  <c r="AV39" i="3"/>
  <c r="AU39" i="3"/>
  <c r="AT39" i="3"/>
  <c r="AS39" i="3"/>
  <c r="O38" i="3" s="1"/>
  <c r="AR39" i="3"/>
  <c r="AQ39" i="3"/>
  <c r="AP39" i="3"/>
  <c r="AO39" i="3"/>
  <c r="K38" i="3" s="1"/>
  <c r="AN39" i="3"/>
  <c r="AM39" i="3"/>
  <c r="AL39" i="3"/>
  <c r="AH39" i="3"/>
  <c r="AF39" i="3"/>
  <c r="AG39" i="3" s="1"/>
  <c r="AD39" i="3"/>
  <c r="AC39" i="3"/>
  <c r="V38" i="3"/>
  <c r="B38" i="3"/>
  <c r="BF36" i="3"/>
  <c r="BE36" i="3"/>
  <c r="BD36" i="3"/>
  <c r="BC36" i="3"/>
  <c r="BB36" i="3"/>
  <c r="BA36" i="3"/>
  <c r="AZ36" i="3"/>
  <c r="AY36" i="3"/>
  <c r="AX36" i="3"/>
  <c r="AW36" i="3"/>
  <c r="AV36" i="3"/>
  <c r="AU36" i="3"/>
  <c r="AT36" i="3"/>
  <c r="AS36" i="3"/>
  <c r="AR36" i="3"/>
  <c r="AQ36" i="3"/>
  <c r="AP36" i="3"/>
  <c r="AO36" i="3"/>
  <c r="AN36" i="3"/>
  <c r="AM36" i="3"/>
  <c r="AL36" i="3"/>
  <c r="AH36" i="3"/>
  <c r="AF36" i="3"/>
  <c r="AG36" i="3" s="1"/>
  <c r="AC36" i="3"/>
  <c r="AD36" i="3" s="1"/>
  <c r="BF35" i="3"/>
  <c r="BE35" i="3"/>
  <c r="BD35" i="3"/>
  <c r="BC35" i="3"/>
  <c r="BB35" i="3"/>
  <c r="BA35" i="3"/>
  <c r="AZ35" i="3"/>
  <c r="AY35" i="3"/>
  <c r="AX35" i="3"/>
  <c r="AW35" i="3"/>
  <c r="AV35" i="3"/>
  <c r="AU35" i="3"/>
  <c r="AT35" i="3"/>
  <c r="AS35" i="3"/>
  <c r="AR35" i="3"/>
  <c r="AQ35" i="3"/>
  <c r="AP35" i="3"/>
  <c r="AO35" i="3"/>
  <c r="AN35" i="3"/>
  <c r="AM35" i="3"/>
  <c r="AL35" i="3"/>
  <c r="AH35" i="3"/>
  <c r="AF35" i="3"/>
  <c r="AG35" i="3" s="1"/>
  <c r="AD35" i="3"/>
  <c r="AC35" i="3"/>
  <c r="BF34" i="3"/>
  <c r="BE34" i="3"/>
  <c r="BD34" i="3"/>
  <c r="BC34" i="3"/>
  <c r="BB34" i="3"/>
  <c r="BA34" i="3"/>
  <c r="AZ34" i="3"/>
  <c r="AY34" i="3"/>
  <c r="AX34" i="3"/>
  <c r="AW34" i="3"/>
  <c r="AV34" i="3"/>
  <c r="AU34" i="3"/>
  <c r="AT34" i="3"/>
  <c r="AS34" i="3"/>
  <c r="AR34" i="3"/>
  <c r="AQ34" i="3"/>
  <c r="AP34" i="3"/>
  <c r="AO34" i="3"/>
  <c r="AN34" i="3"/>
  <c r="AM34" i="3"/>
  <c r="AL34" i="3"/>
  <c r="AH34" i="3"/>
  <c r="AG34" i="3"/>
  <c r="AF34" i="3"/>
  <c r="AD34" i="3"/>
  <c r="AC34" i="3"/>
  <c r="BF33" i="3"/>
  <c r="BE33" i="3"/>
  <c r="BD33" i="3"/>
  <c r="BC33" i="3"/>
  <c r="BB33" i="3"/>
  <c r="BA33" i="3"/>
  <c r="AZ33" i="3"/>
  <c r="AY33" i="3"/>
  <c r="AX33" i="3"/>
  <c r="AW33" i="3"/>
  <c r="AV33" i="3"/>
  <c r="AU33" i="3"/>
  <c r="AT33" i="3"/>
  <c r="AS33" i="3"/>
  <c r="AR33" i="3"/>
  <c r="AQ33" i="3"/>
  <c r="AP33" i="3"/>
  <c r="AO33" i="3"/>
  <c r="AN33" i="3"/>
  <c r="AM33" i="3"/>
  <c r="AL33" i="3"/>
  <c r="AH33" i="3"/>
  <c r="AG33" i="3"/>
  <c r="AF33" i="3"/>
  <c r="AC33" i="3"/>
  <c r="AD33" i="3" s="1"/>
  <c r="BF30" i="3"/>
  <c r="BE30" i="3"/>
  <c r="BD30" i="3"/>
  <c r="BC30" i="3"/>
  <c r="BB30" i="3"/>
  <c r="BA30" i="3"/>
  <c r="AZ30" i="3"/>
  <c r="AY30" i="3"/>
  <c r="AX30" i="3"/>
  <c r="AW30" i="3"/>
  <c r="AV30" i="3"/>
  <c r="AU30" i="3"/>
  <c r="AT30" i="3"/>
  <c r="AS30" i="3"/>
  <c r="AR30" i="3"/>
  <c r="AQ30" i="3"/>
  <c r="AP30" i="3"/>
  <c r="AO30" i="3"/>
  <c r="AN30" i="3"/>
  <c r="AM30" i="3"/>
  <c r="AL30" i="3"/>
  <c r="AH30" i="3"/>
  <c r="AF30" i="3"/>
  <c r="AG30" i="3" s="1"/>
  <c r="AC30" i="3"/>
  <c r="AD30" i="3" s="1"/>
  <c r="BF29" i="3"/>
  <c r="BE29" i="3"/>
  <c r="BD29" i="3"/>
  <c r="BC29" i="3"/>
  <c r="BB29" i="3"/>
  <c r="BA29" i="3"/>
  <c r="AZ29" i="3"/>
  <c r="AY29" i="3"/>
  <c r="AX29" i="3"/>
  <c r="AW29" i="3"/>
  <c r="AV29" i="3"/>
  <c r="AU29" i="3"/>
  <c r="AT29" i="3"/>
  <c r="AS29" i="3"/>
  <c r="AR29" i="3"/>
  <c r="AQ29" i="3"/>
  <c r="AP29" i="3"/>
  <c r="AO29" i="3"/>
  <c r="AN29" i="3"/>
  <c r="AM29" i="3"/>
  <c r="AL29" i="3"/>
  <c r="AH29" i="3"/>
  <c r="AF29" i="3"/>
  <c r="AG29" i="3" s="1"/>
  <c r="AD29" i="3"/>
  <c r="AC29" i="3"/>
  <c r="BF28" i="3"/>
  <c r="BE28" i="3"/>
  <c r="BD28" i="3"/>
  <c r="BC28" i="3"/>
  <c r="BB28" i="3"/>
  <c r="BA28" i="3"/>
  <c r="AZ28" i="3"/>
  <c r="AY28" i="3"/>
  <c r="AX28" i="3"/>
  <c r="AW28" i="3"/>
  <c r="AV28" i="3"/>
  <c r="AU28" i="3"/>
  <c r="AT28" i="3"/>
  <c r="AS28" i="3"/>
  <c r="AR28" i="3"/>
  <c r="AQ28" i="3"/>
  <c r="AP28" i="3"/>
  <c r="AO28" i="3"/>
  <c r="AN28" i="3"/>
  <c r="AM28" i="3"/>
  <c r="AL28" i="3"/>
  <c r="AH28" i="3"/>
  <c r="AG28" i="3"/>
  <c r="AF28" i="3"/>
  <c r="AD28" i="3"/>
  <c r="AC28" i="3"/>
  <c r="BF27" i="3"/>
  <c r="BE27" i="3"/>
  <c r="BD27" i="3"/>
  <c r="BC27" i="3"/>
  <c r="BB27" i="3"/>
  <c r="BA27" i="3"/>
  <c r="AZ27" i="3"/>
  <c r="AY27" i="3"/>
  <c r="AX27" i="3"/>
  <c r="AW27" i="3"/>
  <c r="AV27" i="3"/>
  <c r="AU27" i="3"/>
  <c r="AT27" i="3"/>
  <c r="AS27" i="3"/>
  <c r="AR27" i="3"/>
  <c r="AQ27" i="3"/>
  <c r="AP27" i="3"/>
  <c r="AO27" i="3"/>
  <c r="AN27" i="3"/>
  <c r="AM27" i="3"/>
  <c r="AL27" i="3"/>
  <c r="BF26" i="3"/>
  <c r="BE26" i="3"/>
  <c r="BD26" i="3"/>
  <c r="BC26" i="3"/>
  <c r="BB26" i="3"/>
  <c r="BA26" i="3"/>
  <c r="AZ26" i="3"/>
  <c r="AY26" i="3"/>
  <c r="AX26" i="3"/>
  <c r="AW26" i="3"/>
  <c r="AV26" i="3"/>
  <c r="AU26" i="3"/>
  <c r="AT26" i="3"/>
  <c r="AS26" i="3"/>
  <c r="AR26" i="3"/>
  <c r="AQ26" i="3"/>
  <c r="AP26" i="3"/>
  <c r="AO26" i="3"/>
  <c r="AN26" i="3"/>
  <c r="AM26" i="3"/>
  <c r="AL26" i="3"/>
  <c r="AH26" i="3"/>
  <c r="AG26" i="3"/>
  <c r="AF26" i="3"/>
  <c r="AD26" i="3"/>
  <c r="AC26" i="3"/>
  <c r="BF25" i="3"/>
  <c r="BE25" i="3"/>
  <c r="BD25" i="3"/>
  <c r="BC25" i="3"/>
  <c r="BB25" i="3"/>
  <c r="BA25" i="3"/>
  <c r="AZ25" i="3"/>
  <c r="AY25" i="3"/>
  <c r="AX25" i="3"/>
  <c r="AW25" i="3"/>
  <c r="AV25" i="3"/>
  <c r="AU25" i="3"/>
  <c r="AT25" i="3"/>
  <c r="AS25" i="3"/>
  <c r="AR25" i="3"/>
  <c r="AQ25" i="3"/>
  <c r="AP25" i="3"/>
  <c r="AO25" i="3"/>
  <c r="AN25" i="3"/>
  <c r="AM25" i="3"/>
  <c r="AL25" i="3"/>
  <c r="AH25" i="3"/>
  <c r="AG25" i="3"/>
  <c r="AF25" i="3"/>
  <c r="AC25" i="3"/>
  <c r="AD25" i="3" s="1"/>
  <c r="BF24" i="3"/>
  <c r="BE24" i="3"/>
  <c r="BD24" i="3"/>
  <c r="BC24" i="3"/>
  <c r="BB24" i="3"/>
  <c r="BA24" i="3"/>
  <c r="AZ24" i="3"/>
  <c r="AY24" i="3"/>
  <c r="AX24" i="3"/>
  <c r="AW24" i="3"/>
  <c r="AV24" i="3"/>
  <c r="AU24" i="3"/>
  <c r="AT24" i="3"/>
  <c r="AS24" i="3"/>
  <c r="AR24" i="3"/>
  <c r="AQ24" i="3"/>
  <c r="AP24" i="3"/>
  <c r="AO24" i="3"/>
  <c r="AN24" i="3"/>
  <c r="AM24" i="3"/>
  <c r="AL24" i="3"/>
  <c r="AH24" i="3"/>
  <c r="AF24" i="3"/>
  <c r="AG24" i="3" s="1"/>
  <c r="AC24" i="3"/>
  <c r="AD24" i="3" s="1"/>
  <c r="BF23" i="3"/>
  <c r="BE23" i="3"/>
  <c r="BD23" i="3"/>
  <c r="BC23" i="3"/>
  <c r="BB23" i="3"/>
  <c r="BA23" i="3"/>
  <c r="AZ23" i="3"/>
  <c r="AY23" i="3"/>
  <c r="AX23" i="3"/>
  <c r="AW23" i="3"/>
  <c r="AV23" i="3"/>
  <c r="AU23" i="3"/>
  <c r="AT23" i="3"/>
  <c r="AS23" i="3"/>
  <c r="AR23" i="3"/>
  <c r="AQ23" i="3"/>
  <c r="AP23" i="3"/>
  <c r="AO23" i="3"/>
  <c r="AN23" i="3"/>
  <c r="AM23" i="3"/>
  <c r="AL23" i="3"/>
  <c r="AH23" i="3"/>
  <c r="AF23" i="3"/>
  <c r="AG23" i="3" s="1"/>
  <c r="AD23" i="3"/>
  <c r="AC23" i="3"/>
  <c r="BF22" i="3"/>
  <c r="BE22" i="3"/>
  <c r="BD22" i="3"/>
  <c r="BC22" i="3"/>
  <c r="BB22" i="3"/>
  <c r="BA22" i="3"/>
  <c r="AZ22" i="3"/>
  <c r="AY22" i="3"/>
  <c r="AX22" i="3"/>
  <c r="AW22" i="3"/>
  <c r="AV22" i="3"/>
  <c r="AU22" i="3"/>
  <c r="AT22" i="3"/>
  <c r="AS22" i="3"/>
  <c r="AR22" i="3"/>
  <c r="AQ22" i="3"/>
  <c r="AP22" i="3"/>
  <c r="AO22" i="3"/>
  <c r="AN22" i="3"/>
  <c r="AM22" i="3"/>
  <c r="AL22" i="3"/>
  <c r="AH22" i="3"/>
  <c r="AG22" i="3"/>
  <c r="AF22" i="3"/>
  <c r="AD22" i="3"/>
  <c r="AC22" i="3"/>
  <c r="BF21" i="3"/>
  <c r="BE21" i="3"/>
  <c r="BD21" i="3"/>
  <c r="BC21" i="3"/>
  <c r="BB21" i="3"/>
  <c r="BA21" i="3"/>
  <c r="AZ21" i="3"/>
  <c r="AY21" i="3"/>
  <c r="AX21" i="3"/>
  <c r="AW21" i="3"/>
  <c r="AV21" i="3"/>
  <c r="AU21" i="3"/>
  <c r="AT21" i="3"/>
  <c r="AS21" i="3"/>
  <c r="AR21" i="3"/>
  <c r="AQ21" i="3"/>
  <c r="AP21" i="3"/>
  <c r="AO21" i="3"/>
  <c r="AN21" i="3"/>
  <c r="AM21" i="3"/>
  <c r="AL21" i="3"/>
  <c r="AH21" i="3"/>
  <c r="AG21" i="3"/>
  <c r="AF21" i="3"/>
  <c r="AC21" i="3"/>
  <c r="AD21" i="3" s="1"/>
  <c r="BF20" i="3"/>
  <c r="BE20" i="3"/>
  <c r="BD20" i="3"/>
  <c r="BC20" i="3"/>
  <c r="BB20" i="3"/>
  <c r="BA20" i="3"/>
  <c r="AZ20" i="3"/>
  <c r="AY20" i="3"/>
  <c r="AX20" i="3"/>
  <c r="AW20" i="3"/>
  <c r="AV20" i="3"/>
  <c r="AU20" i="3"/>
  <c r="AT20" i="3"/>
  <c r="AS20" i="3"/>
  <c r="AR20" i="3"/>
  <c r="AQ20" i="3"/>
  <c r="AP20" i="3"/>
  <c r="AO20" i="3"/>
  <c r="AN20" i="3"/>
  <c r="AM20" i="3"/>
  <c r="AL20" i="3"/>
  <c r="AH20" i="3"/>
  <c r="AF20" i="3"/>
  <c r="AG20" i="3" s="1"/>
  <c r="AC20" i="3"/>
  <c r="AD20" i="3" s="1"/>
  <c r="BF19" i="3"/>
  <c r="BE19" i="3"/>
  <c r="BD19" i="3"/>
  <c r="BC19" i="3"/>
  <c r="BB19" i="3"/>
  <c r="BA19" i="3"/>
  <c r="AZ19" i="3"/>
  <c r="AY19" i="3"/>
  <c r="AX19" i="3"/>
  <c r="AW19" i="3"/>
  <c r="AV19" i="3"/>
  <c r="AU19" i="3"/>
  <c r="AT19" i="3"/>
  <c r="AS19" i="3"/>
  <c r="AR19" i="3"/>
  <c r="AQ19" i="3"/>
  <c r="AP19" i="3"/>
  <c r="AO19" i="3"/>
  <c r="AN19" i="3"/>
  <c r="AM19" i="3"/>
  <c r="AL19" i="3"/>
  <c r="AH19" i="3"/>
  <c r="AF19" i="3"/>
  <c r="AG19" i="3" s="1"/>
  <c r="AD19" i="3"/>
  <c r="AC19" i="3"/>
  <c r="BF18" i="3"/>
  <c r="BE18" i="3"/>
  <c r="BD18" i="3"/>
  <c r="BC18" i="3"/>
  <c r="BB18" i="3"/>
  <c r="BA18" i="3"/>
  <c r="AZ18" i="3"/>
  <c r="AY18" i="3"/>
  <c r="AX18" i="3"/>
  <c r="AW18" i="3"/>
  <c r="AV18" i="3"/>
  <c r="AU18" i="3"/>
  <c r="AT18" i="3"/>
  <c r="AS18" i="3"/>
  <c r="AR18" i="3"/>
  <c r="AQ18" i="3"/>
  <c r="AP18" i="3"/>
  <c r="AO18" i="3"/>
  <c r="AN18" i="3"/>
  <c r="AM18" i="3"/>
  <c r="AL18" i="3"/>
  <c r="AH18" i="3"/>
  <c r="AG18" i="3"/>
  <c r="AF18" i="3"/>
  <c r="AD18" i="3"/>
  <c r="AC18" i="3"/>
  <c r="BF17" i="3"/>
  <c r="BE17" i="3"/>
  <c r="BD17" i="3"/>
  <c r="BC17" i="3"/>
  <c r="BB17" i="3"/>
  <c r="BA17" i="3"/>
  <c r="AZ17" i="3"/>
  <c r="AY17" i="3"/>
  <c r="AX17" i="3"/>
  <c r="AW17" i="3"/>
  <c r="AV17" i="3"/>
  <c r="AU17" i="3"/>
  <c r="AT17" i="3"/>
  <c r="AS17" i="3"/>
  <c r="AR17" i="3"/>
  <c r="AQ17" i="3"/>
  <c r="AP17" i="3"/>
  <c r="AO17" i="3"/>
  <c r="AN17" i="3"/>
  <c r="AM17" i="3"/>
  <c r="AL17" i="3"/>
  <c r="AH17" i="3"/>
  <c r="AG17" i="3"/>
  <c r="AF17" i="3"/>
  <c r="AC17" i="3"/>
  <c r="AD17" i="3" s="1"/>
  <c r="BF16" i="3"/>
  <c r="BE16" i="3"/>
  <c r="BD16" i="3"/>
  <c r="BC16" i="3"/>
  <c r="BB16" i="3"/>
  <c r="BA16" i="3"/>
  <c r="AZ16" i="3"/>
  <c r="AY16" i="3"/>
  <c r="AX16" i="3"/>
  <c r="AW16" i="3"/>
  <c r="AV16" i="3"/>
  <c r="AU16" i="3"/>
  <c r="AT16" i="3"/>
  <c r="AS16" i="3"/>
  <c r="AR16" i="3"/>
  <c r="AQ16" i="3"/>
  <c r="AP16" i="3"/>
  <c r="AO16" i="3"/>
  <c r="AN16" i="3"/>
  <c r="AM16" i="3"/>
  <c r="AL16" i="3"/>
  <c r="AH16" i="3"/>
  <c r="AF16" i="3"/>
  <c r="AG16" i="3" s="1"/>
  <c r="AC16" i="3"/>
  <c r="AD16" i="3" s="1"/>
  <c r="BF15" i="3"/>
  <c r="BE15" i="3"/>
  <c r="BD15" i="3"/>
  <c r="BC15" i="3"/>
  <c r="BB15" i="3"/>
  <c r="BA15" i="3"/>
  <c r="AZ15" i="3"/>
  <c r="AY15" i="3"/>
  <c r="AX15" i="3"/>
  <c r="AW15" i="3"/>
  <c r="AV15" i="3"/>
  <c r="AU15" i="3"/>
  <c r="AT15" i="3"/>
  <c r="AS15" i="3"/>
  <c r="AR15" i="3"/>
  <c r="AQ15" i="3"/>
  <c r="AP15" i="3"/>
  <c r="AO15" i="3"/>
  <c r="AN15" i="3"/>
  <c r="AM15" i="3"/>
  <c r="AL15" i="3"/>
  <c r="AH15" i="3"/>
  <c r="AF15" i="3"/>
  <c r="AG15" i="3" s="1"/>
  <c r="AD15" i="3"/>
  <c r="AC15" i="3"/>
  <c r="BF14" i="3"/>
  <c r="BE14" i="3"/>
  <c r="BD14" i="3"/>
  <c r="BC14" i="3"/>
  <c r="BB14" i="3"/>
  <c r="BA14" i="3"/>
  <c r="AZ14" i="3"/>
  <c r="AY14" i="3"/>
  <c r="AX14" i="3"/>
  <c r="AW14" i="3"/>
  <c r="AV14" i="3"/>
  <c r="AU14" i="3"/>
  <c r="AT14" i="3"/>
  <c r="AS14" i="3"/>
  <c r="AR14" i="3"/>
  <c r="AQ14" i="3"/>
  <c r="AP14" i="3"/>
  <c r="AO14" i="3"/>
  <c r="AN14" i="3"/>
  <c r="AM14" i="3"/>
  <c r="AL14" i="3"/>
  <c r="AH14" i="3"/>
  <c r="AG14" i="3"/>
  <c r="AF14" i="3"/>
  <c r="AD14" i="3"/>
  <c r="AC14" i="3"/>
  <c r="BF13" i="3"/>
  <c r="BE13" i="3"/>
  <c r="BD13" i="3"/>
  <c r="BC13" i="3"/>
  <c r="BB13" i="3"/>
  <c r="BA13" i="3"/>
  <c r="AZ13" i="3"/>
  <c r="AY13" i="3"/>
  <c r="AX13" i="3"/>
  <c r="AW13" i="3"/>
  <c r="AV13" i="3"/>
  <c r="AU13" i="3"/>
  <c r="AT13" i="3"/>
  <c r="AS13" i="3"/>
  <c r="AR13" i="3"/>
  <c r="AQ13" i="3"/>
  <c r="AP13" i="3"/>
  <c r="AO13" i="3"/>
  <c r="AN13" i="3"/>
  <c r="AM13" i="3"/>
  <c r="AL13" i="3"/>
  <c r="AH13" i="3"/>
  <c r="AG13" i="3"/>
  <c r="AF13" i="3"/>
  <c r="AC13" i="3"/>
  <c r="AD13" i="3" s="1"/>
  <c r="BF12" i="3"/>
  <c r="BE12" i="3"/>
  <c r="BD12" i="3"/>
  <c r="BC12" i="3"/>
  <c r="BB12" i="3"/>
  <c r="BA12" i="3"/>
  <c r="AZ12" i="3"/>
  <c r="AY12" i="3"/>
  <c r="AX12" i="3"/>
  <c r="AW12" i="3"/>
  <c r="AV12" i="3"/>
  <c r="AU12" i="3"/>
  <c r="AT12" i="3"/>
  <c r="AS12" i="3"/>
  <c r="AR12" i="3"/>
  <c r="AQ12" i="3"/>
  <c r="AP12" i="3"/>
  <c r="AO12" i="3"/>
  <c r="AN12" i="3"/>
  <c r="AM12" i="3"/>
  <c r="AL12" i="3"/>
  <c r="AH12" i="3"/>
  <c r="AF12" i="3"/>
  <c r="AG12" i="3" s="1"/>
  <c r="AC12" i="3"/>
  <c r="AD12" i="3" s="1"/>
  <c r="BF11" i="3"/>
  <c r="BE11" i="3"/>
  <c r="BD11" i="3"/>
  <c r="BC11" i="3"/>
  <c r="BB11" i="3"/>
  <c r="BA11" i="3"/>
  <c r="AZ11" i="3"/>
  <c r="AY11" i="3"/>
  <c r="AX11" i="3"/>
  <c r="AW11" i="3"/>
  <c r="AV11" i="3"/>
  <c r="AU11" i="3"/>
  <c r="AT11" i="3"/>
  <c r="AS11" i="3"/>
  <c r="AR11" i="3"/>
  <c r="AQ11" i="3"/>
  <c r="AP11" i="3"/>
  <c r="AO11" i="3"/>
  <c r="AN11" i="3"/>
  <c r="AM11" i="3"/>
  <c r="AL11" i="3"/>
  <c r="AH11" i="3"/>
  <c r="AF11" i="3"/>
  <c r="AG11" i="3" s="1"/>
  <c r="AD11" i="3"/>
  <c r="AC11" i="3"/>
  <c r="BF10" i="3"/>
  <c r="BE10" i="3"/>
  <c r="BD10" i="3"/>
  <c r="BC10" i="3"/>
  <c r="BB10" i="3"/>
  <c r="BA10" i="3"/>
  <c r="AZ10" i="3"/>
  <c r="AY10" i="3"/>
  <c r="AX10" i="3"/>
  <c r="AW10" i="3"/>
  <c r="AV10" i="3"/>
  <c r="AU10" i="3"/>
  <c r="AT10" i="3"/>
  <c r="AS10" i="3"/>
  <c r="AR10" i="3"/>
  <c r="AQ10" i="3"/>
  <c r="AP10" i="3"/>
  <c r="AO10" i="3"/>
  <c r="AN10" i="3"/>
  <c r="AM10" i="3"/>
  <c r="AL10" i="3"/>
  <c r="AH10" i="3"/>
  <c r="AG10" i="3"/>
  <c r="AF10" i="3"/>
  <c r="AD10" i="3"/>
  <c r="AC10" i="3"/>
  <c r="BF9" i="3"/>
  <c r="BE9" i="3"/>
  <c r="BD9" i="3"/>
  <c r="BC9" i="3"/>
  <c r="BB9" i="3"/>
  <c r="BA9" i="3"/>
  <c r="AZ9" i="3"/>
  <c r="AY9" i="3"/>
  <c r="AX9" i="3"/>
  <c r="AW9" i="3"/>
  <c r="AV9" i="3"/>
  <c r="AU9" i="3"/>
  <c r="AT9" i="3"/>
  <c r="AS9" i="3"/>
  <c r="AR9" i="3"/>
  <c r="AQ9" i="3"/>
  <c r="AP9" i="3"/>
  <c r="AO9" i="3"/>
  <c r="AN9" i="3"/>
  <c r="AM9" i="3"/>
  <c r="AL9" i="3"/>
  <c r="AH9" i="3"/>
  <c r="AG9" i="3"/>
  <c r="AF9" i="3"/>
  <c r="AC9" i="3"/>
  <c r="AD9" i="3" s="1"/>
  <c r="BF8" i="3"/>
  <c r="BE8" i="3"/>
  <c r="BD8" i="3"/>
  <c r="BC8" i="3"/>
  <c r="BB8" i="3"/>
  <c r="BA8" i="3"/>
  <c r="AZ8" i="3"/>
  <c r="AY8" i="3"/>
  <c r="AX8" i="3"/>
  <c r="AW8" i="3"/>
  <c r="AV8" i="3"/>
  <c r="AU8" i="3"/>
  <c r="AT8" i="3"/>
  <c r="AS8" i="3"/>
  <c r="AR8" i="3"/>
  <c r="AQ8" i="3"/>
  <c r="AP8" i="3"/>
  <c r="AO8" i="3"/>
  <c r="AN8" i="3"/>
  <c r="AM8" i="3"/>
  <c r="AL8" i="3"/>
  <c r="AH8" i="3"/>
  <c r="AF8" i="3"/>
  <c r="AG8" i="3" s="1"/>
  <c r="AC8" i="3"/>
  <c r="AD8" i="3" s="1"/>
  <c r="BF7" i="3"/>
  <c r="BE7" i="3"/>
  <c r="BD7" i="3"/>
  <c r="BC7" i="3"/>
  <c r="BB7" i="3"/>
  <c r="BA7" i="3"/>
  <c r="AZ7" i="3"/>
  <c r="AY7" i="3"/>
  <c r="AX7" i="3"/>
  <c r="AW7" i="3"/>
  <c r="AV7" i="3"/>
  <c r="AU7" i="3"/>
  <c r="AT7" i="3"/>
  <c r="AS7" i="3"/>
  <c r="AR7" i="3"/>
  <c r="AQ7" i="3"/>
  <c r="AP7" i="3"/>
  <c r="AO7" i="3"/>
  <c r="AN7" i="3"/>
  <c r="AM7" i="3"/>
  <c r="AL7" i="3"/>
  <c r="AH7" i="3"/>
  <c r="AF7" i="3"/>
  <c r="AG7" i="3" s="1"/>
  <c r="AD7" i="3"/>
  <c r="AC7" i="3"/>
  <c r="BF6" i="3"/>
  <c r="BE6" i="3"/>
  <c r="BD6" i="3"/>
  <c r="BC6" i="3"/>
  <c r="BB6" i="3"/>
  <c r="BA6" i="3"/>
  <c r="AZ6" i="3"/>
  <c r="AY6" i="3"/>
  <c r="AX6" i="3"/>
  <c r="AW6" i="3"/>
  <c r="AV6" i="3"/>
  <c r="AU6" i="3"/>
  <c r="AT6" i="3"/>
  <c r="AS6" i="3"/>
  <c r="AR6" i="3"/>
  <c r="AQ6" i="3"/>
  <c r="AP6" i="3"/>
  <c r="AO6" i="3"/>
  <c r="AN6" i="3"/>
  <c r="AM6" i="3"/>
  <c r="AL6" i="3"/>
  <c r="AH6" i="3"/>
  <c r="AG6" i="3"/>
  <c r="AF6" i="3"/>
  <c r="AD6" i="3"/>
  <c r="AC6" i="3"/>
  <c r="BF5" i="3"/>
  <c r="BE5" i="3"/>
  <c r="BD5" i="3"/>
  <c r="BC5" i="3"/>
  <c r="BB5" i="3"/>
  <c r="BA5" i="3"/>
  <c r="AZ5" i="3"/>
  <c r="AY5" i="3"/>
  <c r="AX5" i="3"/>
  <c r="AW5" i="3"/>
  <c r="AV5" i="3"/>
  <c r="AU5" i="3"/>
  <c r="AT5" i="3"/>
  <c r="AS5" i="3"/>
  <c r="AR5" i="3"/>
  <c r="AQ5" i="3"/>
  <c r="AP5" i="3"/>
  <c r="AO5" i="3"/>
  <c r="AN5" i="3"/>
  <c r="AM5" i="3"/>
  <c r="AL5" i="3"/>
  <c r="AH5" i="3"/>
  <c r="AG5" i="3"/>
  <c r="AF5" i="3"/>
  <c r="AC5" i="3"/>
  <c r="AD5" i="3" s="1"/>
  <c r="BF4" i="3"/>
  <c r="BE4" i="3"/>
  <c r="BD4" i="3"/>
  <c r="BC4" i="3"/>
  <c r="BB4" i="3"/>
  <c r="BA4" i="3"/>
  <c r="AZ4" i="3"/>
  <c r="AY4" i="3"/>
  <c r="AX4" i="3"/>
  <c r="AW4" i="3"/>
  <c r="AV4" i="3"/>
  <c r="AU4" i="3"/>
  <c r="AT4" i="3"/>
  <c r="AS4" i="3"/>
  <c r="AR4" i="3"/>
  <c r="AQ4" i="3"/>
  <c r="AP4" i="3"/>
  <c r="AO4" i="3"/>
  <c r="AN4" i="3"/>
  <c r="AM4" i="3"/>
  <c r="AL4" i="3"/>
  <c r="AH4" i="3"/>
  <c r="AF4" i="3"/>
  <c r="AG4" i="3" s="1"/>
  <c r="AC4" i="3"/>
  <c r="AD4" i="3" s="1"/>
  <c r="BF3" i="3"/>
  <c r="BE3" i="3"/>
  <c r="BD3" i="3"/>
  <c r="BC3" i="3"/>
  <c r="BB3" i="3"/>
  <c r="BA3" i="3"/>
  <c r="AZ3" i="3"/>
  <c r="AY3" i="3"/>
  <c r="AX3" i="3"/>
  <c r="AW3" i="3"/>
  <c r="AV3" i="3"/>
  <c r="AU3" i="3"/>
  <c r="AT3" i="3"/>
  <c r="AS3" i="3"/>
  <c r="AR3" i="3"/>
  <c r="AQ3" i="3"/>
  <c r="AP3" i="3"/>
  <c r="AO3" i="3"/>
  <c r="AN3" i="3"/>
  <c r="AM3" i="3"/>
  <c r="AL3" i="3"/>
  <c r="AH3" i="3"/>
  <c r="AF3" i="3"/>
  <c r="AG3" i="3" s="1"/>
  <c r="AG236" i="3" s="1"/>
  <c r="AD3" i="3"/>
  <c r="AC3" i="3"/>
  <c r="O2" i="3"/>
  <c r="B2" i="3"/>
  <c r="AB71" i="2"/>
  <c r="AC66" i="2"/>
  <c r="O66" i="2"/>
  <c r="AC65" i="2"/>
  <c r="AC63" i="2"/>
  <c r="AC62" i="2"/>
  <c r="AI85" i="3" s="1"/>
  <c r="K62" i="2"/>
  <c r="AC61" i="2"/>
  <c r="AC60" i="2"/>
  <c r="AC59" i="2"/>
  <c r="N23" i="2" s="1"/>
  <c r="E57" i="2"/>
  <c r="I56" i="2"/>
  <c r="E56" i="2" s="1"/>
  <c r="D51" i="2"/>
  <c r="D50" i="2"/>
  <c r="B50" i="2"/>
  <c r="D49" i="2"/>
  <c r="D48" i="2"/>
  <c r="O44" i="2"/>
  <c r="D44" i="2"/>
  <c r="V41" i="2"/>
  <c r="V40" i="2"/>
  <c r="N36" i="2"/>
  <c r="M36" i="2"/>
  <c r="H36" i="2"/>
  <c r="C36" i="2"/>
  <c r="E36" i="2" s="1"/>
  <c r="J36" i="2" s="1"/>
  <c r="Q36" i="2" s="1"/>
  <c r="I35" i="2"/>
  <c r="L35" i="2" s="1"/>
  <c r="H35" i="2"/>
  <c r="C35" i="2"/>
  <c r="A35" i="2"/>
  <c r="M34" i="2"/>
  <c r="I34" i="2"/>
  <c r="L34" i="2" s="1"/>
  <c r="H34" i="2"/>
  <c r="C34" i="2"/>
  <c r="A34" i="2"/>
  <c r="M33" i="2"/>
  <c r="I33" i="2"/>
  <c r="L33" i="2" s="1"/>
  <c r="H33" i="2"/>
  <c r="E33" i="2"/>
  <c r="J33" i="2" s="1"/>
  <c r="C33" i="2"/>
  <c r="A33" i="2"/>
  <c r="N33" i="2" s="1"/>
  <c r="L32" i="2"/>
  <c r="I32" i="2"/>
  <c r="H32" i="2"/>
  <c r="C32" i="2"/>
  <c r="E32" i="2" s="1"/>
  <c r="J32" i="2" s="1"/>
  <c r="A32" i="2"/>
  <c r="N32" i="2" s="1"/>
  <c r="I31" i="2"/>
  <c r="L31" i="2" s="1"/>
  <c r="H31" i="2"/>
  <c r="C31" i="2"/>
  <c r="A31" i="2"/>
  <c r="I30" i="2"/>
  <c r="L30" i="2" s="1"/>
  <c r="H30" i="2"/>
  <c r="E30" i="2"/>
  <c r="J30" i="2" s="1"/>
  <c r="C30" i="2"/>
  <c r="A30" i="2"/>
  <c r="M30" i="2" s="1"/>
  <c r="M29" i="2"/>
  <c r="L29" i="2"/>
  <c r="I29" i="2"/>
  <c r="H29" i="2"/>
  <c r="C29" i="2"/>
  <c r="E29" i="2" s="1"/>
  <c r="J29" i="2" s="1"/>
  <c r="M28" i="2"/>
  <c r="J28" i="2"/>
  <c r="I28" i="2"/>
  <c r="L28" i="2" s="1"/>
  <c r="H28" i="2"/>
  <c r="E28" i="2"/>
  <c r="C28" i="2"/>
  <c r="M27" i="2"/>
  <c r="L27" i="2"/>
  <c r="K27" i="2"/>
  <c r="I27" i="2"/>
  <c r="H27" i="2"/>
  <c r="C27" i="2"/>
  <c r="E27" i="2" s="1"/>
  <c r="J27" i="2" s="1"/>
  <c r="Q27" i="2" s="1"/>
  <c r="J12" i="4" s="1"/>
  <c r="M26" i="2"/>
  <c r="I26" i="2"/>
  <c r="L26" i="2" s="1"/>
  <c r="H26" i="2"/>
  <c r="C26" i="2"/>
  <c r="E26" i="2" s="1"/>
  <c r="J26" i="2" s="1"/>
  <c r="M25" i="2"/>
  <c r="I25" i="2"/>
  <c r="L25" i="2" s="1"/>
  <c r="H25" i="2"/>
  <c r="E25" i="2"/>
  <c r="J25" i="2" s="1"/>
  <c r="C25" i="2"/>
  <c r="M24" i="2"/>
  <c r="J24" i="2"/>
  <c r="I24" i="2"/>
  <c r="L24" i="2" s="1"/>
  <c r="H24" i="2"/>
  <c r="E24" i="2"/>
  <c r="C24" i="2"/>
  <c r="M23" i="2"/>
  <c r="I23" i="2"/>
  <c r="L23" i="2" s="1"/>
  <c r="H23" i="2"/>
  <c r="E23" i="2"/>
  <c r="J23" i="2" s="1"/>
  <c r="C23" i="2"/>
  <c r="N22" i="2"/>
  <c r="M22" i="2"/>
  <c r="J22" i="2"/>
  <c r="I22" i="2"/>
  <c r="L22" i="2" s="1"/>
  <c r="H22" i="2"/>
  <c r="E22" i="2"/>
  <c r="C22" i="2"/>
  <c r="N21" i="2"/>
  <c r="M21" i="2"/>
  <c r="I21" i="2"/>
  <c r="L21" i="2" s="1"/>
  <c r="H21" i="2"/>
  <c r="E21" i="2"/>
  <c r="J21" i="2" s="1"/>
  <c r="C21" i="2"/>
  <c r="N20" i="2"/>
  <c r="M20" i="2"/>
  <c r="J20" i="2"/>
  <c r="I20" i="2"/>
  <c r="L20" i="2" s="1"/>
  <c r="H20" i="2"/>
  <c r="E20" i="2"/>
  <c r="C20" i="2"/>
  <c r="M19" i="2"/>
  <c r="L19" i="2"/>
  <c r="I19" i="2"/>
  <c r="H19" i="2"/>
  <c r="C19" i="2"/>
  <c r="E19" i="2" s="1"/>
  <c r="J19" i="2" s="1"/>
  <c r="M18" i="2"/>
  <c r="L18" i="2"/>
  <c r="I18" i="2"/>
  <c r="H18" i="2"/>
  <c r="E18" i="2"/>
  <c r="J18" i="2" s="1"/>
  <c r="C18" i="2"/>
  <c r="M17" i="2"/>
  <c r="J17" i="2"/>
  <c r="I17" i="2"/>
  <c r="L17" i="2" s="1"/>
  <c r="H17" i="2"/>
  <c r="E17" i="2"/>
  <c r="C17" i="2"/>
  <c r="M16" i="2"/>
  <c r="J16" i="2"/>
  <c r="I16" i="2"/>
  <c r="L16" i="2" s="1"/>
  <c r="H16" i="2"/>
  <c r="E16" i="2"/>
  <c r="C16" i="2"/>
  <c r="S15" i="2"/>
  <c r="M15" i="2"/>
  <c r="L15" i="2"/>
  <c r="I15" i="2"/>
  <c r="H15" i="2"/>
  <c r="C15" i="2"/>
  <c r="E15" i="2" s="1"/>
  <c r="J15" i="2" s="1"/>
  <c r="AB14" i="2"/>
  <c r="AA14" i="2"/>
  <c r="V14" i="2"/>
  <c r="H14" i="2"/>
  <c r="AC13" i="2"/>
  <c r="Z13" i="2"/>
  <c r="Y13" i="2"/>
  <c r="J13" i="2"/>
  <c r="Q13" i="2" s="1"/>
  <c r="B47" i="2" s="1"/>
  <c r="D47" i="2" s="1"/>
  <c r="I13" i="2"/>
  <c r="H13" i="2"/>
  <c r="E13" i="2"/>
  <c r="C13" i="2"/>
  <c r="AC12" i="2"/>
  <c r="Z12" i="2"/>
  <c r="Y12" i="2"/>
  <c r="W12" i="2"/>
  <c r="I12" i="2"/>
  <c r="H12" i="2"/>
  <c r="C12" i="2"/>
  <c r="E12" i="2" s="1"/>
  <c r="J12" i="2" s="1"/>
  <c r="Q12" i="2" s="1"/>
  <c r="B46" i="2" s="1"/>
  <c r="D46" i="2" s="1"/>
  <c r="Z11" i="2"/>
  <c r="Y11" i="2"/>
  <c r="AC11" i="2" s="1"/>
  <c r="W11" i="2"/>
  <c r="S11" i="2"/>
  <c r="M11" i="2"/>
  <c r="I11" i="2"/>
  <c r="L11" i="2" s="1"/>
  <c r="H11" i="2"/>
  <c r="E11" i="2"/>
  <c r="J11" i="2" s="1"/>
  <c r="C11" i="2"/>
  <c r="AC10" i="2"/>
  <c r="B58" i="2" s="1"/>
  <c r="Z10" i="2"/>
  <c r="Y10" i="2"/>
  <c r="W10" i="2"/>
  <c r="M10" i="2"/>
  <c r="I10" i="2"/>
  <c r="L10" i="2" s="1"/>
  <c r="H10" i="2"/>
  <c r="E10" i="2"/>
  <c r="J10" i="2" s="1"/>
  <c r="C10" i="2"/>
  <c r="AC9" i="2"/>
  <c r="AE87" i="3" s="1"/>
  <c r="Z9" i="2"/>
  <c r="V44" i="2" s="1"/>
  <c r="Y9" i="2"/>
  <c r="W9" i="2"/>
  <c r="S9" i="2"/>
  <c r="M9" i="2"/>
  <c r="K9" i="2"/>
  <c r="J9" i="2"/>
  <c r="Q9" i="2" s="1"/>
  <c r="I9" i="2"/>
  <c r="L9" i="2" s="1"/>
  <c r="H9" i="2"/>
  <c r="E9" i="2"/>
  <c r="C9" i="2"/>
  <c r="AC8" i="2"/>
  <c r="K22" i="2" s="1"/>
  <c r="Z8" i="2"/>
  <c r="Y8" i="2"/>
  <c r="W8" i="2"/>
  <c r="M8" i="2"/>
  <c r="I8" i="2"/>
  <c r="L8" i="2" s="1"/>
  <c r="H8" i="2"/>
  <c r="E8" i="2"/>
  <c r="J8" i="2" s="1"/>
  <c r="Q8" i="2" s="1"/>
  <c r="C8" i="2"/>
  <c r="AC7" i="2"/>
  <c r="Z7" i="2"/>
  <c r="Y7" i="2"/>
  <c r="W7" i="2"/>
  <c r="M7" i="2"/>
  <c r="I7" i="2"/>
  <c r="L7" i="2" s="1"/>
  <c r="H7" i="2"/>
  <c r="E7" i="2"/>
  <c r="J7" i="2" s="1"/>
  <c r="Q7" i="2" s="1"/>
  <c r="J5" i="4" s="1"/>
  <c r="C7" i="2"/>
  <c r="Z6" i="2"/>
  <c r="Y6" i="2"/>
  <c r="AC6" i="2" s="1"/>
  <c r="W6" i="2"/>
  <c r="M6" i="2"/>
  <c r="I6" i="2"/>
  <c r="L6" i="2" s="1"/>
  <c r="H6" i="2"/>
  <c r="E6" i="2"/>
  <c r="J6" i="2" s="1"/>
  <c r="C6" i="2"/>
  <c r="Z5" i="2"/>
  <c r="AC5" i="2" s="1"/>
  <c r="Y5" i="2"/>
  <c r="W5" i="2"/>
  <c r="M5" i="2"/>
  <c r="I5" i="2"/>
  <c r="L5" i="2" s="1"/>
  <c r="H5" i="2"/>
  <c r="E5" i="2"/>
  <c r="J5" i="2" s="1"/>
  <c r="C5" i="2"/>
  <c r="Z4" i="2"/>
  <c r="AC4" i="2" s="1"/>
  <c r="Y4" i="2"/>
  <c r="W4" i="2"/>
  <c r="M4" i="2"/>
  <c r="I4" i="2"/>
  <c r="L4" i="2" s="1"/>
  <c r="H4" i="2"/>
  <c r="E4" i="2"/>
  <c r="J4" i="2" s="1"/>
  <c r="C4" i="2"/>
  <c r="Z3" i="2"/>
  <c r="AC3" i="2" s="1"/>
  <c r="Y3" i="2"/>
  <c r="W3" i="2"/>
  <c r="M3" i="2"/>
  <c r="J3" i="2"/>
  <c r="I3" i="2"/>
  <c r="L3" i="2" s="1"/>
  <c r="H3" i="2"/>
  <c r="E3" i="2"/>
  <c r="C3" i="2"/>
  <c r="A2" i="2"/>
  <c r="B42" i="3" s="1"/>
  <c r="Q22" i="2" l="1"/>
  <c r="K2" i="3"/>
  <c r="M75" i="3"/>
  <c r="B16" i="2"/>
  <c r="F16" i="2" s="1"/>
  <c r="AC24" i="2"/>
  <c r="B28" i="2"/>
  <c r="F28" i="2" s="1"/>
  <c r="AC36" i="2"/>
  <c r="F38" i="3"/>
  <c r="L38" i="3"/>
  <c r="P38" i="3"/>
  <c r="T38" i="3"/>
  <c r="X38" i="3"/>
  <c r="AB38" i="3"/>
  <c r="Z105" i="3"/>
  <c r="J105" i="3"/>
  <c r="J128" i="3"/>
  <c r="N128" i="3"/>
  <c r="R128" i="3"/>
  <c r="V128" i="3"/>
  <c r="Z128" i="3"/>
  <c r="L128" i="3"/>
  <c r="P128" i="3"/>
  <c r="T128" i="3"/>
  <c r="AB128" i="3"/>
  <c r="I155" i="3"/>
  <c r="M155" i="3"/>
  <c r="Q155" i="3"/>
  <c r="U155" i="3"/>
  <c r="Y155" i="3"/>
  <c r="R155" i="3"/>
  <c r="V155" i="3"/>
  <c r="Z155" i="3"/>
  <c r="F192" i="3"/>
  <c r="X192" i="3"/>
  <c r="J192" i="3"/>
  <c r="N192" i="3"/>
  <c r="R192" i="3"/>
  <c r="V192" i="3"/>
  <c r="Z192" i="3"/>
  <c r="B9" i="2"/>
  <c r="F9" i="2" s="1"/>
  <c r="AC32" i="2"/>
  <c r="B85" i="3"/>
  <c r="D85" i="3" s="1"/>
  <c r="AC23" i="2"/>
  <c r="N2" i="3"/>
  <c r="Z2" i="3"/>
  <c r="O52" i="3"/>
  <c r="S52" i="3"/>
  <c r="Q170" i="3"/>
  <c r="I192" i="3"/>
  <c r="M192" i="3"/>
  <c r="Q192" i="3"/>
  <c r="U192" i="3"/>
  <c r="Y192" i="3"/>
  <c r="K192" i="3"/>
  <c r="AA192" i="3"/>
  <c r="J204" i="3"/>
  <c r="N204" i="3"/>
  <c r="R204" i="3"/>
  <c r="V204" i="3"/>
  <c r="Z204" i="3"/>
  <c r="U214" i="3"/>
  <c r="B223" i="3"/>
  <c r="C223" i="3" s="1"/>
  <c r="U75" i="3"/>
  <c r="U105" i="3"/>
  <c r="N170" i="3"/>
  <c r="P192" i="3"/>
  <c r="B12" i="2"/>
  <c r="F12" i="2" s="1"/>
  <c r="B32" i="2"/>
  <c r="F32" i="2" s="1"/>
  <c r="AC33" i="2"/>
  <c r="B14" i="3"/>
  <c r="J2" i="3"/>
  <c r="R2" i="3"/>
  <c r="V2" i="3"/>
  <c r="B34" i="3"/>
  <c r="J38" i="3"/>
  <c r="N38" i="3"/>
  <c r="R38" i="3"/>
  <c r="Z38" i="3"/>
  <c r="I52" i="3"/>
  <c r="M52" i="3"/>
  <c r="U52" i="3"/>
  <c r="Y52" i="3"/>
  <c r="W52" i="3"/>
  <c r="S105" i="3"/>
  <c r="M128" i="3"/>
  <c r="U128" i="3"/>
  <c r="L204" i="3"/>
  <c r="AB204" i="3"/>
  <c r="H19" i="8"/>
  <c r="B61" i="2"/>
  <c r="N57" i="2"/>
  <c r="O57" i="2" s="1"/>
  <c r="AC14" i="2"/>
  <c r="AE58" i="3"/>
  <c r="N58" i="2"/>
  <c r="O58" i="2" s="1"/>
  <c r="AE135" i="3"/>
  <c r="AK135" i="3" s="1"/>
  <c r="AE55" i="3"/>
  <c r="B60" i="2"/>
  <c r="N59" i="2"/>
  <c r="O59" i="2" s="1"/>
  <c r="H21" i="8"/>
  <c r="H17" i="8"/>
  <c r="H24" i="8"/>
  <c r="H20" i="8"/>
  <c r="AE230" i="3"/>
  <c r="AE231" i="3"/>
  <c r="AE218" i="3"/>
  <c r="AE140" i="3"/>
  <c r="AE136" i="3"/>
  <c r="AK136" i="3" s="1"/>
  <c r="AE132" i="3"/>
  <c r="AE145" i="3"/>
  <c r="AE141" i="3"/>
  <c r="AK141" i="3" s="1"/>
  <c r="AE147" i="3"/>
  <c r="AK147" i="3" s="1"/>
  <c r="L25" i="4" s="1"/>
  <c r="AE139" i="3"/>
  <c r="AE138" i="3"/>
  <c r="AE131" i="3"/>
  <c r="AE107" i="3"/>
  <c r="AE102" i="3"/>
  <c r="AE95" i="3"/>
  <c r="AE82" i="3"/>
  <c r="AE78" i="3"/>
  <c r="AK78" i="3" s="1"/>
  <c r="AE73" i="3"/>
  <c r="AE72" i="3"/>
  <c r="AE69" i="3"/>
  <c r="AE68" i="3"/>
  <c r="AE67" i="3"/>
  <c r="AE64" i="3"/>
  <c r="AE63" i="3"/>
  <c r="AE60" i="3"/>
  <c r="AE108" i="3"/>
  <c r="AE91" i="3"/>
  <c r="AE79" i="3"/>
  <c r="AE81" i="3"/>
  <c r="AK81" i="3" s="1"/>
  <c r="AE77" i="3"/>
  <c r="AK77" i="3" s="1"/>
  <c r="K29" i="2"/>
  <c r="K21" i="2"/>
  <c r="Q21" i="2" s="1"/>
  <c r="AE103" i="3"/>
  <c r="AK103" i="3" s="1"/>
  <c r="AE57" i="3"/>
  <c r="AE54" i="3"/>
  <c r="AE42" i="3"/>
  <c r="AE109" i="3"/>
  <c r="AE86" i="3"/>
  <c r="K11" i="2"/>
  <c r="AE80" i="3"/>
  <c r="AE85" i="3"/>
  <c r="AE48" i="3"/>
  <c r="AK48" i="3" s="1"/>
  <c r="AE106" i="3"/>
  <c r="AE160" i="3"/>
  <c r="K28" i="2"/>
  <c r="K20" i="2"/>
  <c r="K19" i="2"/>
  <c r="K3" i="2"/>
  <c r="AE99" i="3"/>
  <c r="K16" i="2"/>
  <c r="K15" i="2"/>
  <c r="Q15" i="2" s="1"/>
  <c r="AE201" i="3"/>
  <c r="AE202" i="3"/>
  <c r="AE198" i="3"/>
  <c r="AE182" i="3"/>
  <c r="AE124" i="3"/>
  <c r="AK124" i="3" s="1"/>
  <c r="AE120" i="3"/>
  <c r="AK120" i="3" s="1"/>
  <c r="AE116" i="3"/>
  <c r="AE112" i="3"/>
  <c r="AK112" i="3" s="1"/>
  <c r="AE228" i="3"/>
  <c r="AK228" i="3" s="1"/>
  <c r="AE168" i="3"/>
  <c r="AK168" i="3" s="1"/>
  <c r="AE125" i="3"/>
  <c r="AE117" i="3"/>
  <c r="AE126" i="3"/>
  <c r="AE119" i="3"/>
  <c r="AK119" i="3" s="1"/>
  <c r="AE118" i="3"/>
  <c r="AE122" i="3"/>
  <c r="AE56" i="3"/>
  <c r="AE111" i="3"/>
  <c r="AK111" i="3" s="1"/>
  <c r="AE46" i="3"/>
  <c r="AE123" i="3"/>
  <c r="AK123" i="3" s="1"/>
  <c r="AE115" i="3"/>
  <c r="AE94" i="3"/>
  <c r="AK94" i="3" s="1"/>
  <c r="C24" i="4" s="1"/>
  <c r="B62" i="2"/>
  <c r="V43" i="2"/>
  <c r="F4" i="4" s="1"/>
  <c r="Q20" i="2"/>
  <c r="C21" i="4"/>
  <c r="B40" i="2"/>
  <c r="Q10" i="2"/>
  <c r="Q16" i="2"/>
  <c r="K69" i="2"/>
  <c r="K71" i="2"/>
  <c r="K68" i="2"/>
  <c r="K66" i="2"/>
  <c r="K67" i="2"/>
  <c r="K70" i="2"/>
  <c r="Q26" i="2"/>
  <c r="J10" i="4" s="1"/>
  <c r="AE226" i="3"/>
  <c r="AE217" i="3"/>
  <c r="AE229" i="3"/>
  <c r="AK229" i="3" s="1"/>
  <c r="AE194" i="3"/>
  <c r="AE189" i="3"/>
  <c r="AK189" i="3" s="1"/>
  <c r="AE186" i="3"/>
  <c r="AE171" i="3"/>
  <c r="AE167" i="3"/>
  <c r="AE149" i="3"/>
  <c r="AE133" i="3"/>
  <c r="AK133" i="3" s="1"/>
  <c r="AE121" i="3"/>
  <c r="AE232" i="3"/>
  <c r="AK232" i="3" s="1"/>
  <c r="AE146" i="3"/>
  <c r="AK146" i="3" s="1"/>
  <c r="AE164" i="3"/>
  <c r="AK164" i="3" s="1"/>
  <c r="AE49" i="3"/>
  <c r="AE30" i="3"/>
  <c r="AE20" i="3"/>
  <c r="AK20" i="3" s="1"/>
  <c r="L16" i="4" s="1"/>
  <c r="AE16" i="3"/>
  <c r="AE4" i="3"/>
  <c r="AE173" i="3"/>
  <c r="AK173" i="3" s="1"/>
  <c r="AE26" i="3"/>
  <c r="AE14" i="3"/>
  <c r="AK14" i="3" s="1"/>
  <c r="L7" i="4" s="1"/>
  <c r="AE33" i="3"/>
  <c r="AE25" i="3"/>
  <c r="AK25" i="3" s="1"/>
  <c r="AE17" i="3"/>
  <c r="AK17" i="3" s="1"/>
  <c r="L11" i="4" s="1"/>
  <c r="AE13" i="3"/>
  <c r="AK13" i="3" s="1"/>
  <c r="AE9" i="3"/>
  <c r="AE5" i="3"/>
  <c r="AE22" i="3"/>
  <c r="AK22" i="3" s="1"/>
  <c r="AE18" i="3"/>
  <c r="AK18" i="3" s="1"/>
  <c r="AE10" i="3"/>
  <c r="AE6" i="3"/>
  <c r="G9" i="2"/>
  <c r="Z14" i="2"/>
  <c r="G16" i="2"/>
  <c r="AK79" i="3"/>
  <c r="AE110" i="3"/>
  <c r="AK110" i="3" s="1"/>
  <c r="D223" i="3"/>
  <c r="B233" i="3"/>
  <c r="B229" i="3"/>
  <c r="B225" i="3"/>
  <c r="B220" i="3"/>
  <c r="B216" i="3"/>
  <c r="B230" i="3"/>
  <c r="B226" i="3"/>
  <c r="B221" i="3"/>
  <c r="B217" i="3"/>
  <c r="B209" i="3"/>
  <c r="B212" i="3"/>
  <c r="B200" i="3"/>
  <c r="B196" i="3"/>
  <c r="B187" i="3"/>
  <c r="B183" i="3"/>
  <c r="B179" i="3"/>
  <c r="B177" i="3"/>
  <c r="B173" i="3"/>
  <c r="B208" i="3"/>
  <c r="B205" i="3"/>
  <c r="B201" i="3"/>
  <c r="B193" i="3"/>
  <c r="B188" i="3"/>
  <c r="B184" i="3"/>
  <c r="B180" i="3"/>
  <c r="B178" i="3"/>
  <c r="B174" i="3"/>
  <c r="B165" i="3"/>
  <c r="B161" i="3"/>
  <c r="B227" i="3"/>
  <c r="B224" i="3"/>
  <c r="B207" i="3"/>
  <c r="B206" i="3"/>
  <c r="B186" i="3"/>
  <c r="B182" i="3"/>
  <c r="B176" i="3"/>
  <c r="B171" i="3"/>
  <c r="B167" i="3"/>
  <c r="B166" i="3"/>
  <c r="B160" i="3"/>
  <c r="B152" i="3"/>
  <c r="B147" i="3"/>
  <c r="B143" i="3"/>
  <c r="B139" i="3"/>
  <c r="B135" i="3"/>
  <c r="B131" i="3"/>
  <c r="B123" i="3"/>
  <c r="B119" i="3"/>
  <c r="B115" i="3"/>
  <c r="B111" i="3"/>
  <c r="B103" i="3"/>
  <c r="B102" i="3"/>
  <c r="B231" i="3"/>
  <c r="B228" i="3"/>
  <c r="B218" i="3"/>
  <c r="B215" i="3"/>
  <c r="B210" i="3"/>
  <c r="B202" i="3"/>
  <c r="B198" i="3"/>
  <c r="B163" i="3"/>
  <c r="B162" i="3"/>
  <c r="B156" i="3"/>
  <c r="B153" i="3"/>
  <c r="B149" i="3"/>
  <c r="B144" i="3"/>
  <c r="B140" i="3"/>
  <c r="B136" i="3"/>
  <c r="B132" i="3"/>
  <c r="B124" i="3"/>
  <c r="B120" i="3"/>
  <c r="B116" i="3"/>
  <c r="B219" i="3"/>
  <c r="B195" i="3"/>
  <c r="B189" i="3"/>
  <c r="B181" i="3"/>
  <c r="B175" i="3"/>
  <c r="B159" i="3"/>
  <c r="B146" i="3"/>
  <c r="B138" i="3"/>
  <c r="B130" i="3"/>
  <c r="B126" i="3"/>
  <c r="B118" i="3"/>
  <c r="B110" i="3"/>
  <c r="B106" i="3"/>
  <c r="B94" i="3"/>
  <c r="B88" i="3"/>
  <c r="B87" i="3"/>
  <c r="B81" i="3"/>
  <c r="B77" i="3"/>
  <c r="B59" i="3"/>
  <c r="B50" i="3"/>
  <c r="B164" i="3"/>
  <c r="B150" i="3"/>
  <c r="B141" i="3"/>
  <c r="B133" i="3"/>
  <c r="B121" i="3"/>
  <c r="B113" i="3"/>
  <c r="B112" i="3"/>
  <c r="B107" i="3"/>
  <c r="B95" i="3"/>
  <c r="B90" i="3"/>
  <c r="B89" i="3"/>
  <c r="B82" i="3"/>
  <c r="B78" i="3"/>
  <c r="B73" i="3"/>
  <c r="B72" i="3"/>
  <c r="B71" i="3"/>
  <c r="B70" i="3"/>
  <c r="B69" i="3"/>
  <c r="B68" i="3"/>
  <c r="B67" i="3"/>
  <c r="B65" i="3"/>
  <c r="B64" i="3"/>
  <c r="B63" i="3"/>
  <c r="B62" i="3"/>
  <c r="B61" i="3"/>
  <c r="B60" i="3"/>
  <c r="B199" i="3"/>
  <c r="B168" i="3"/>
  <c r="B145" i="3"/>
  <c r="B134" i="3"/>
  <c r="B125" i="3"/>
  <c r="B114" i="3"/>
  <c r="B108" i="3"/>
  <c r="B96" i="3"/>
  <c r="B92" i="3"/>
  <c r="B55" i="3"/>
  <c r="B48" i="3"/>
  <c r="B43" i="3"/>
  <c r="B39" i="3"/>
  <c r="B35" i="3"/>
  <c r="B29" i="3"/>
  <c r="B23" i="3"/>
  <c r="B19" i="3"/>
  <c r="B15" i="3"/>
  <c r="B11" i="3"/>
  <c r="B7" i="3"/>
  <c r="B3" i="3"/>
  <c r="B36" i="2"/>
  <c r="AC34" i="2"/>
  <c r="B33" i="2"/>
  <c r="AC30" i="2"/>
  <c r="B29" i="2"/>
  <c r="AC26" i="2"/>
  <c r="B26" i="2"/>
  <c r="B23" i="2"/>
  <c r="B21" i="2"/>
  <c r="AC18" i="2"/>
  <c r="B18" i="2"/>
  <c r="B7" i="2"/>
  <c r="B185" i="3"/>
  <c r="B151" i="3"/>
  <c r="B129" i="3"/>
  <c r="B98" i="3"/>
  <c r="B80" i="3"/>
  <c r="B53" i="3"/>
  <c r="B46" i="3"/>
  <c r="B33" i="3"/>
  <c r="B21" i="3"/>
  <c r="B17" i="3"/>
  <c r="B5" i="3"/>
  <c r="B211" i="3"/>
  <c r="B137" i="3"/>
  <c r="B117" i="3"/>
  <c r="B109" i="3"/>
  <c r="B100" i="3"/>
  <c r="B97" i="3"/>
  <c r="B93" i="3"/>
  <c r="B86" i="3"/>
  <c r="B84" i="3"/>
  <c r="B83" i="3"/>
  <c r="B79" i="3"/>
  <c r="B58" i="3"/>
  <c r="B56" i="3"/>
  <c r="B49" i="3"/>
  <c r="B44" i="3"/>
  <c r="B40" i="3"/>
  <c r="B36" i="3"/>
  <c r="B30" i="3"/>
  <c r="B24" i="3"/>
  <c r="B20" i="3"/>
  <c r="B16" i="3"/>
  <c r="B12" i="3"/>
  <c r="B8" i="3"/>
  <c r="B4" i="3"/>
  <c r="AC35" i="2"/>
  <c r="B34" i="2"/>
  <c r="AC31" i="2"/>
  <c r="B30" i="2"/>
  <c r="AC28" i="2"/>
  <c r="AC25" i="2"/>
  <c r="B25" i="2"/>
  <c r="AC22" i="2"/>
  <c r="AC20" i="2"/>
  <c r="AC17" i="2"/>
  <c r="B11" i="2"/>
  <c r="B10" i="2"/>
  <c r="B8" i="2"/>
  <c r="B6" i="2"/>
  <c r="B5" i="2"/>
  <c r="B4" i="2"/>
  <c r="B232" i="3"/>
  <c r="B194" i="3"/>
  <c r="B76" i="3"/>
  <c r="B57" i="3"/>
  <c r="B41" i="3"/>
  <c r="B25" i="3"/>
  <c r="B13" i="3"/>
  <c r="B9" i="3"/>
  <c r="AE221" i="3"/>
  <c r="AK221" i="3" s="1"/>
  <c r="AE223" i="3"/>
  <c r="AE193" i="3"/>
  <c r="AE184" i="3"/>
  <c r="AK184" i="3" s="1"/>
  <c r="AE180" i="3"/>
  <c r="AK180" i="3" s="1"/>
  <c r="AE185" i="3"/>
  <c r="AE224" i="3"/>
  <c r="AK224" i="3" s="1"/>
  <c r="AE200" i="3"/>
  <c r="AK200" i="3" s="1"/>
  <c r="AE176" i="3"/>
  <c r="AK176" i="3" s="1"/>
  <c r="AE163" i="3"/>
  <c r="AE113" i="3"/>
  <c r="AE62" i="3"/>
  <c r="AE44" i="3"/>
  <c r="AK44" i="3" s="1"/>
  <c r="AE40" i="3"/>
  <c r="AE179" i="3"/>
  <c r="AK179" i="3" s="1"/>
  <c r="AE28" i="3"/>
  <c r="AK28" i="3" s="1"/>
  <c r="AE114" i="3"/>
  <c r="AK114" i="3" s="1"/>
  <c r="AE41" i="3"/>
  <c r="K25" i="2"/>
  <c r="Q25" i="2" s="1"/>
  <c r="J9" i="4" s="1"/>
  <c r="B31" i="2"/>
  <c r="K34" i="2"/>
  <c r="N34" i="2"/>
  <c r="AI89" i="3"/>
  <c r="AI96" i="3"/>
  <c r="AK96" i="3" s="1"/>
  <c r="AK4" i="3"/>
  <c r="I2" i="3"/>
  <c r="M2" i="3"/>
  <c r="Q2" i="3"/>
  <c r="U2" i="3"/>
  <c r="Y2" i="3"/>
  <c r="AK5" i="3"/>
  <c r="AK10" i="3"/>
  <c r="AE11" i="3"/>
  <c r="AK11" i="3" s="1"/>
  <c r="B18" i="3"/>
  <c r="AK21" i="3"/>
  <c r="L17" i="4" s="1"/>
  <c r="AK26" i="3"/>
  <c r="AE29" i="3"/>
  <c r="AK29" i="3" s="1"/>
  <c r="AE39" i="3"/>
  <c r="AK39" i="3" s="1"/>
  <c r="I75" i="3"/>
  <c r="Q75" i="3"/>
  <c r="Y75" i="3"/>
  <c r="AK122" i="3"/>
  <c r="C9" i="4" s="1"/>
  <c r="B3" i="2"/>
  <c r="AE210" i="3"/>
  <c r="AK210" i="3" s="1"/>
  <c r="AE206" i="3"/>
  <c r="AE209" i="3"/>
  <c r="AK209" i="3" s="1"/>
  <c r="L18" i="4" s="1"/>
  <c r="AE208" i="3"/>
  <c r="AE188" i="3"/>
  <c r="AE174" i="3"/>
  <c r="AE205" i="3"/>
  <c r="AK205" i="3" s="1"/>
  <c r="AE181" i="3"/>
  <c r="AE175" i="3"/>
  <c r="AK175" i="3" s="1"/>
  <c r="AE162" i="3"/>
  <c r="AK162" i="3" s="1"/>
  <c r="AE158" i="3"/>
  <c r="AK158" i="3" s="1"/>
  <c r="AE211" i="3"/>
  <c r="AE207" i="3"/>
  <c r="AK207" i="3" s="1"/>
  <c r="L14" i="4" s="1"/>
  <c r="AE153" i="3"/>
  <c r="AK153" i="3" s="1"/>
  <c r="L24" i="4" s="1"/>
  <c r="AE150" i="3"/>
  <c r="AK150" i="3" s="1"/>
  <c r="L4" i="4" s="1"/>
  <c r="AE137" i="3"/>
  <c r="AE129" i="3"/>
  <c r="AK129" i="3" s="1"/>
  <c r="AE195" i="3"/>
  <c r="AK195" i="3" s="1"/>
  <c r="C11" i="4" s="1"/>
  <c r="AE183" i="3"/>
  <c r="AK183" i="3" s="1"/>
  <c r="AE177" i="3"/>
  <c r="AK177" i="3" s="1"/>
  <c r="AE130" i="3"/>
  <c r="AE90" i="3"/>
  <c r="AK90" i="3" s="1"/>
  <c r="AE212" i="3"/>
  <c r="AK212" i="3" s="1"/>
  <c r="L22" i="4" s="1"/>
  <c r="AE161" i="3"/>
  <c r="AK161" i="3" s="1"/>
  <c r="AE159" i="3"/>
  <c r="AE187" i="3"/>
  <c r="AK187" i="3" s="1"/>
  <c r="AE142" i="3"/>
  <c r="AK142" i="3" s="1"/>
  <c r="AE36" i="3"/>
  <c r="AE24" i="3"/>
  <c r="AE12" i="3"/>
  <c r="AE8" i="3"/>
  <c r="AK8" i="3" s="1"/>
  <c r="K26" i="2"/>
  <c r="AE34" i="3"/>
  <c r="AE152" i="3"/>
  <c r="AK152" i="3" s="1"/>
  <c r="L20" i="4" s="1"/>
  <c r="AE134" i="3"/>
  <c r="AK134" i="3" s="1"/>
  <c r="B56" i="2"/>
  <c r="K10" i="2"/>
  <c r="AE143" i="3"/>
  <c r="AK143" i="3" s="1"/>
  <c r="L19" i="4" s="1"/>
  <c r="AE47" i="3"/>
  <c r="AK47" i="3" s="1"/>
  <c r="G12" i="2"/>
  <c r="B13" i="2"/>
  <c r="Q19" i="2"/>
  <c r="B20" i="2"/>
  <c r="B22" i="2"/>
  <c r="AC29" i="2"/>
  <c r="G32" i="2"/>
  <c r="M35" i="2"/>
  <c r="E35" i="2"/>
  <c r="J35" i="2" s="1"/>
  <c r="S2" i="3"/>
  <c r="W2" i="3"/>
  <c r="AA2" i="3"/>
  <c r="B6" i="3"/>
  <c r="AK9" i="3"/>
  <c r="AE15" i="3"/>
  <c r="AK15" i="3" s="1"/>
  <c r="L8" i="4" s="1"/>
  <c r="B22" i="3"/>
  <c r="AK24" i="3"/>
  <c r="AK34" i="3"/>
  <c r="L21" i="4" s="1"/>
  <c r="AE35" i="3"/>
  <c r="AK35" i="3" s="1"/>
  <c r="AK42" i="3"/>
  <c r="AE43" i="3"/>
  <c r="AK43" i="3" s="1"/>
  <c r="B54" i="3"/>
  <c r="R52" i="3"/>
  <c r="AK58" i="3"/>
  <c r="AK76" i="3"/>
  <c r="AK80" i="3"/>
  <c r="AK86" i="3"/>
  <c r="Y105" i="3"/>
  <c r="AK115" i="3"/>
  <c r="AK132" i="3"/>
  <c r="AK151" i="3"/>
  <c r="L15" i="4" s="1"/>
  <c r="G28" i="2"/>
  <c r="M31" i="2"/>
  <c r="E31" i="2"/>
  <c r="J31" i="2" s="1"/>
  <c r="K31" i="2"/>
  <c r="AK6" i="3"/>
  <c r="AE7" i="3"/>
  <c r="AK7" i="3" s="1"/>
  <c r="C14" i="3"/>
  <c r="D14" i="3"/>
  <c r="AK16" i="3"/>
  <c r="L10" i="4" s="1"/>
  <c r="AE23" i="3"/>
  <c r="AK23" i="3" s="1"/>
  <c r="D34" i="3"/>
  <c r="C34" i="3"/>
  <c r="AK36" i="3"/>
  <c r="C42" i="3"/>
  <c r="D42" i="3"/>
  <c r="AK46" i="3"/>
  <c r="AK163" i="3"/>
  <c r="B19" i="2"/>
  <c r="AC19" i="2"/>
  <c r="AC21" i="2"/>
  <c r="B24" i="2"/>
  <c r="K24" i="2"/>
  <c r="Q24" i="2" s="1"/>
  <c r="B47" i="3"/>
  <c r="B91" i="3"/>
  <c r="B99" i="3"/>
  <c r="B158" i="3"/>
  <c r="Y14" i="2"/>
  <c r="H16" i="8"/>
  <c r="H23" i="8"/>
  <c r="K35" i="2" s="1"/>
  <c r="H15" i="8"/>
  <c r="H22" i="8"/>
  <c r="K33" i="2" s="1"/>
  <c r="Q33" i="2" s="1"/>
  <c r="H18" i="8"/>
  <c r="K32" i="2" s="1"/>
  <c r="Q32" i="2" s="1"/>
  <c r="C6" i="4" s="1"/>
  <c r="AE144" i="3"/>
  <c r="AE89" i="3"/>
  <c r="AK89" i="3" s="1"/>
  <c r="AE71" i="3"/>
  <c r="AE70" i="3"/>
  <c r="AE61" i="3"/>
  <c r="AE98" i="3"/>
  <c r="AK98" i="3" s="1"/>
  <c r="C7" i="4" s="1"/>
  <c r="AE97" i="3"/>
  <c r="AE96" i="3"/>
  <c r="AE92" i="3"/>
  <c r="AK92" i="3" s="1"/>
  <c r="C8" i="4" s="1"/>
  <c r="K23" i="2"/>
  <c r="Q23" i="2" s="1"/>
  <c r="N3" i="2" s="1"/>
  <c r="K18" i="2"/>
  <c r="Q18" i="2" s="1"/>
  <c r="AE76" i="3"/>
  <c r="AE53" i="3"/>
  <c r="K6" i="2"/>
  <c r="K4" i="2"/>
  <c r="Q4" i="2" s="1"/>
  <c r="AE65" i="3"/>
  <c r="AE100" i="3"/>
  <c r="AE88" i="3"/>
  <c r="AK88" i="3" s="1"/>
  <c r="B67" i="2" s="1"/>
  <c r="AE84" i="3"/>
  <c r="B42" i="2"/>
  <c r="AE227" i="3"/>
  <c r="AK227" i="3" s="1"/>
  <c r="AE233" i="3"/>
  <c r="AK233" i="3" s="1"/>
  <c r="AE225" i="3"/>
  <c r="AK225" i="3" s="1"/>
  <c r="AE220" i="3"/>
  <c r="AK220" i="3" s="1"/>
  <c r="L13" i="4" s="1"/>
  <c r="AE216" i="3"/>
  <c r="AK216" i="3" s="1"/>
  <c r="AE166" i="3"/>
  <c r="AK166" i="3" s="1"/>
  <c r="AE215" i="3"/>
  <c r="AK215" i="3" s="1"/>
  <c r="L6" i="4" s="1"/>
  <c r="AE219" i="3"/>
  <c r="AK219" i="3" s="1"/>
  <c r="AE50" i="3"/>
  <c r="AK50" i="3" s="1"/>
  <c r="AE199" i="3"/>
  <c r="AK199" i="3" s="1"/>
  <c r="AE21" i="3"/>
  <c r="B15" i="2"/>
  <c r="B17" i="2"/>
  <c r="K17" i="2"/>
  <c r="Q17" i="2" s="1"/>
  <c r="J7" i="4" s="1"/>
  <c r="B27" i="2"/>
  <c r="AC27" i="2"/>
  <c r="K30" i="2"/>
  <c r="N30" i="2"/>
  <c r="E34" i="2"/>
  <c r="J34" i="2" s="1"/>
  <c r="B35" i="2"/>
  <c r="N35" i="2"/>
  <c r="B57" i="2"/>
  <c r="AE3" i="3"/>
  <c r="F2" i="3"/>
  <c r="L2" i="3"/>
  <c r="P2" i="3"/>
  <c r="T2" i="3"/>
  <c r="X2" i="3"/>
  <c r="AB2" i="3"/>
  <c r="B10" i="3"/>
  <c r="AK12" i="3"/>
  <c r="AE19" i="3"/>
  <c r="AK19" i="3" s="1"/>
  <c r="B26" i="3"/>
  <c r="B28" i="3"/>
  <c r="AK30" i="3"/>
  <c r="AK33" i="3"/>
  <c r="AK40" i="3"/>
  <c r="I38" i="3"/>
  <c r="M38" i="3"/>
  <c r="Q38" i="3"/>
  <c r="U38" i="3"/>
  <c r="Y38" i="3"/>
  <c r="AK41" i="3"/>
  <c r="AK49" i="3"/>
  <c r="O105" i="3"/>
  <c r="B122" i="3"/>
  <c r="AK125" i="3"/>
  <c r="AK139" i="3"/>
  <c r="B142" i="3"/>
  <c r="AK145" i="3"/>
  <c r="AE151" i="3"/>
  <c r="AE165" i="3"/>
  <c r="AK165" i="3" s="1"/>
  <c r="AK186" i="3"/>
  <c r="O75" i="3"/>
  <c r="S75" i="3"/>
  <c r="AA75" i="3"/>
  <c r="K128" i="3"/>
  <c r="O128" i="3"/>
  <c r="S128" i="3"/>
  <c r="W128" i="3"/>
  <c r="AA128" i="3"/>
  <c r="AK130" i="3"/>
  <c r="L5" i="4" s="1"/>
  <c r="AK140" i="3"/>
  <c r="AK193" i="3"/>
  <c r="Y359" i="5"/>
  <c r="H8" i="8"/>
  <c r="M32" i="2"/>
  <c r="AC236" i="3"/>
  <c r="F52" i="3"/>
  <c r="L52" i="3"/>
  <c r="P52" i="3"/>
  <c r="T52" i="3"/>
  <c r="X52" i="3"/>
  <c r="AB52" i="3"/>
  <c r="AK95" i="3"/>
  <c r="V105" i="3"/>
  <c r="AK113" i="3"/>
  <c r="AK118" i="3"/>
  <c r="AK138" i="3"/>
  <c r="AK149" i="3"/>
  <c r="AK167" i="3"/>
  <c r="AK171" i="3"/>
  <c r="AK198" i="3"/>
  <c r="C10" i="4" s="1"/>
  <c r="AK201" i="3"/>
  <c r="AF236" i="3"/>
  <c r="K75" i="3"/>
  <c r="W75" i="3"/>
  <c r="AK82" i="3"/>
  <c r="AD236" i="3"/>
  <c r="AH236" i="3"/>
  <c r="F75" i="3"/>
  <c r="L75" i="3"/>
  <c r="P75" i="3"/>
  <c r="T75" i="3"/>
  <c r="X75" i="3"/>
  <c r="AB75" i="3"/>
  <c r="AK85" i="3"/>
  <c r="K105" i="3"/>
  <c r="W105" i="3"/>
  <c r="AA105" i="3"/>
  <c r="M105" i="3"/>
  <c r="Q105" i="3"/>
  <c r="R105" i="3"/>
  <c r="F105" i="3"/>
  <c r="L105" i="3"/>
  <c r="P105" i="3"/>
  <c r="T105" i="3"/>
  <c r="X105" i="3"/>
  <c r="AB105" i="3"/>
  <c r="AK117" i="3"/>
  <c r="AK121" i="3"/>
  <c r="AK126" i="3"/>
  <c r="I128" i="3"/>
  <c r="Q128" i="3"/>
  <c r="Y128" i="3"/>
  <c r="AK131" i="3"/>
  <c r="AK137" i="3"/>
  <c r="N155" i="3"/>
  <c r="AK159" i="3"/>
  <c r="I170" i="3"/>
  <c r="Y170" i="3"/>
  <c r="AK181" i="3"/>
  <c r="O39" i="2" s="1"/>
  <c r="O42" i="2" s="1"/>
  <c r="F5" i="4" s="1"/>
  <c r="J170" i="3"/>
  <c r="R170" i="3"/>
  <c r="Z170" i="3"/>
  <c r="AK185" i="3"/>
  <c r="AK202" i="3"/>
  <c r="F204" i="3"/>
  <c r="P204" i="3"/>
  <c r="X204" i="3"/>
  <c r="AK211" i="3"/>
  <c r="AK116" i="3"/>
  <c r="AK144" i="3"/>
  <c r="AK160" i="3"/>
  <c r="M170" i="3"/>
  <c r="U170" i="3"/>
  <c r="AK182" i="3"/>
  <c r="L192" i="3"/>
  <c r="T192" i="3"/>
  <c r="AB192" i="3"/>
  <c r="O192" i="3"/>
  <c r="W192" i="3"/>
  <c r="M214" i="3"/>
  <c r="K214" i="3"/>
  <c r="O214" i="3"/>
  <c r="S214" i="3"/>
  <c r="W214" i="3"/>
  <c r="AA214" i="3"/>
  <c r="AK217" i="3"/>
  <c r="I214" i="3"/>
  <c r="Q214" i="3"/>
  <c r="Y214" i="3"/>
  <c r="J214" i="3"/>
  <c r="R214" i="3"/>
  <c r="Z214" i="3"/>
  <c r="AK223" i="3"/>
  <c r="AK230" i="3"/>
  <c r="AB358" i="5"/>
  <c r="K155" i="3"/>
  <c r="O155" i="3"/>
  <c r="S155" i="3"/>
  <c r="W155" i="3"/>
  <c r="AA155" i="3"/>
  <c r="K170" i="3"/>
  <c r="O170" i="3"/>
  <c r="S170" i="3"/>
  <c r="W170" i="3"/>
  <c r="AA170" i="3"/>
  <c r="AK174" i="3"/>
  <c r="AK188" i="3"/>
  <c r="AC67" i="2" s="1"/>
  <c r="AC69" i="2" s="1"/>
  <c r="E60" i="2" s="1"/>
  <c r="E62" i="2" s="1"/>
  <c r="AK194" i="3"/>
  <c r="I204" i="3"/>
  <c r="M204" i="3"/>
  <c r="Q204" i="3"/>
  <c r="U204" i="3"/>
  <c r="Y204" i="3"/>
  <c r="AK208" i="3"/>
  <c r="AK226" i="3"/>
  <c r="G7" i="4"/>
  <c r="F214" i="3"/>
  <c r="L214" i="3"/>
  <c r="P214" i="3"/>
  <c r="T214" i="3"/>
  <c r="X214" i="3"/>
  <c r="AB214" i="3"/>
  <c r="AK206" i="3"/>
  <c r="AK218" i="3"/>
  <c r="AK231" i="3"/>
  <c r="AC358" i="5"/>
  <c r="AA358" i="5"/>
  <c r="Q30" i="2" l="1"/>
  <c r="C4" i="4" s="1"/>
  <c r="Q34" i="2"/>
  <c r="C85" i="3"/>
  <c r="Q3" i="2"/>
  <c r="AK64" i="3"/>
  <c r="AI106" i="3"/>
  <c r="AK106" i="3" s="1"/>
  <c r="AI102" i="3"/>
  <c r="AK102" i="3" s="1"/>
  <c r="AI73" i="3"/>
  <c r="AK73" i="3" s="1"/>
  <c r="L23" i="4" s="1"/>
  <c r="AI72" i="3"/>
  <c r="AK72" i="3" s="1"/>
  <c r="AI71" i="3"/>
  <c r="AK71" i="3" s="1"/>
  <c r="AI70" i="3"/>
  <c r="AK70" i="3" s="1"/>
  <c r="AI69" i="3"/>
  <c r="AK69" i="3" s="1"/>
  <c r="AI68" i="3"/>
  <c r="AI67" i="3"/>
  <c r="AK67" i="3" s="1"/>
  <c r="AI65" i="3"/>
  <c r="AK65" i="3" s="1"/>
  <c r="AI64" i="3"/>
  <c r="AI63" i="3"/>
  <c r="AK63" i="3" s="1"/>
  <c r="AI62" i="3"/>
  <c r="AK62" i="3" s="1"/>
  <c r="AI61" i="3"/>
  <c r="AK61" i="3" s="1"/>
  <c r="AI60" i="3"/>
  <c r="AI59" i="3"/>
  <c r="AK59" i="3" s="1"/>
  <c r="AI107" i="3"/>
  <c r="AK107" i="3" s="1"/>
  <c r="AI97" i="3"/>
  <c r="AK97" i="3" s="1"/>
  <c r="AI91" i="3"/>
  <c r="AK91" i="3" s="1"/>
  <c r="AI87" i="3"/>
  <c r="AK87" i="3" s="1"/>
  <c r="AI55" i="3"/>
  <c r="AK55" i="3" s="1"/>
  <c r="AI53" i="3"/>
  <c r="AK53" i="3" s="1"/>
  <c r="AI100" i="3"/>
  <c r="AI84" i="3"/>
  <c r="AK84" i="3" s="1"/>
  <c r="AI56" i="3"/>
  <c r="AK56" i="3" s="1"/>
  <c r="N29" i="2"/>
  <c r="Q29" i="2" s="1"/>
  <c r="J13" i="4" s="1"/>
  <c r="AI109" i="3"/>
  <c r="AK109" i="3" s="1"/>
  <c r="AI57" i="3"/>
  <c r="AK57" i="3" s="1"/>
  <c r="AI54" i="3"/>
  <c r="AK54" i="3" s="1"/>
  <c r="N11" i="2"/>
  <c r="Q11" i="2" s="1"/>
  <c r="J6" i="4" s="1"/>
  <c r="AI108" i="3"/>
  <c r="AK108" i="3" s="1"/>
  <c r="N28" i="2"/>
  <c r="Q28" i="2" s="1"/>
  <c r="J11" i="4" s="1"/>
  <c r="N6" i="2"/>
  <c r="Q6" i="2" s="1"/>
  <c r="N31" i="2"/>
  <c r="N5" i="2"/>
  <c r="Q5" i="2" s="1"/>
  <c r="B45" i="2" s="1"/>
  <c r="D45" i="2" s="1"/>
  <c r="AI99" i="3"/>
  <c r="AK99" i="3" s="1"/>
  <c r="B66" i="2"/>
  <c r="B72" i="2" s="1"/>
  <c r="F6" i="4" s="1"/>
  <c r="AK60" i="3"/>
  <c r="AK68" i="3"/>
  <c r="AK100" i="3"/>
  <c r="L12" i="4"/>
  <c r="L9" i="4"/>
  <c r="H10" i="8"/>
  <c r="S17" i="2"/>
  <c r="AE236" i="3"/>
  <c r="AK3" i="3"/>
  <c r="D41" i="3"/>
  <c r="C41" i="3"/>
  <c r="C16" i="3"/>
  <c r="D16" i="3"/>
  <c r="C36" i="3"/>
  <c r="D36" i="3"/>
  <c r="D84" i="3"/>
  <c r="C84" i="3"/>
  <c r="D100" i="3"/>
  <c r="C100" i="3"/>
  <c r="G7" i="2"/>
  <c r="F7" i="2"/>
  <c r="D3" i="3"/>
  <c r="C3" i="3"/>
  <c r="D199" i="3"/>
  <c r="C199" i="3"/>
  <c r="C63" i="3"/>
  <c r="D63" i="3"/>
  <c r="C72" i="3"/>
  <c r="D72" i="3"/>
  <c r="D141" i="3"/>
  <c r="C141" i="3"/>
  <c r="D88" i="3"/>
  <c r="C88" i="3"/>
  <c r="D118" i="3"/>
  <c r="C118" i="3"/>
  <c r="D146" i="3"/>
  <c r="C146" i="3"/>
  <c r="C120" i="3"/>
  <c r="D120" i="3"/>
  <c r="D156" i="3"/>
  <c r="C156" i="3"/>
  <c r="D202" i="3"/>
  <c r="C202" i="3"/>
  <c r="D228" i="3"/>
  <c r="C228" i="3"/>
  <c r="D111" i="3"/>
  <c r="C111" i="3"/>
  <c r="D131" i="3"/>
  <c r="C131" i="3"/>
  <c r="C147" i="3"/>
  <c r="D147" i="3"/>
  <c r="D167" i="3"/>
  <c r="C167" i="3"/>
  <c r="D227" i="3"/>
  <c r="C227" i="3"/>
  <c r="C178" i="3"/>
  <c r="D178" i="3"/>
  <c r="D173" i="3"/>
  <c r="C173" i="3"/>
  <c r="D187" i="3"/>
  <c r="C187" i="3"/>
  <c r="C230" i="3"/>
  <c r="D230" i="3"/>
  <c r="D142" i="3"/>
  <c r="C142" i="3"/>
  <c r="F27" i="2"/>
  <c r="G27" i="2"/>
  <c r="G24" i="2"/>
  <c r="F24" i="2"/>
  <c r="D22" i="3"/>
  <c r="C22" i="3"/>
  <c r="D57" i="3"/>
  <c r="C57" i="3"/>
  <c r="G10" i="2"/>
  <c r="F10" i="2"/>
  <c r="D46" i="3"/>
  <c r="C46" i="3"/>
  <c r="D129" i="3"/>
  <c r="C129" i="3"/>
  <c r="G26" i="2"/>
  <c r="F26" i="2"/>
  <c r="D7" i="3"/>
  <c r="C7" i="3"/>
  <c r="D23" i="3"/>
  <c r="C23" i="3"/>
  <c r="D96" i="3"/>
  <c r="C96" i="3"/>
  <c r="C60" i="3"/>
  <c r="D60" i="3"/>
  <c r="C69" i="3"/>
  <c r="D69" i="3"/>
  <c r="D113" i="3"/>
  <c r="C113" i="3"/>
  <c r="C77" i="3"/>
  <c r="D77" i="3"/>
  <c r="D94" i="3"/>
  <c r="C94" i="3"/>
  <c r="D126" i="3"/>
  <c r="C126" i="3"/>
  <c r="C124" i="3"/>
  <c r="D124" i="3"/>
  <c r="C210" i="3"/>
  <c r="D210" i="3"/>
  <c r="D135" i="3"/>
  <c r="C135" i="3"/>
  <c r="D152" i="3"/>
  <c r="C152" i="3"/>
  <c r="D171" i="3"/>
  <c r="C171" i="3"/>
  <c r="D161" i="3"/>
  <c r="C161" i="3"/>
  <c r="C180" i="3"/>
  <c r="D180" i="3"/>
  <c r="D177" i="3"/>
  <c r="C177" i="3"/>
  <c r="D196" i="3"/>
  <c r="C196" i="3"/>
  <c r="D216" i="3"/>
  <c r="C216" i="3"/>
  <c r="F15" i="2"/>
  <c r="G15" i="2"/>
  <c r="D6" i="3"/>
  <c r="C6" i="3"/>
  <c r="G13" i="2"/>
  <c r="F13" i="2"/>
  <c r="D13" i="3"/>
  <c r="C13" i="3"/>
  <c r="D76" i="3"/>
  <c r="C76" i="3"/>
  <c r="G5" i="2"/>
  <c r="F5" i="2"/>
  <c r="G11" i="2"/>
  <c r="F11" i="2"/>
  <c r="D17" i="3"/>
  <c r="C17" i="3"/>
  <c r="D151" i="3"/>
  <c r="C151" i="3"/>
  <c r="D11" i="3"/>
  <c r="C11" i="3"/>
  <c r="D29" i="3"/>
  <c r="C29" i="3"/>
  <c r="D48" i="3"/>
  <c r="C48" i="3"/>
  <c r="D145" i="3"/>
  <c r="C145" i="3"/>
  <c r="C70" i="3"/>
  <c r="D70" i="3"/>
  <c r="C78" i="3"/>
  <c r="D78" i="3"/>
  <c r="D164" i="3"/>
  <c r="C164" i="3"/>
  <c r="D130" i="3"/>
  <c r="C130" i="3"/>
  <c r="D219" i="3"/>
  <c r="C219" i="3"/>
  <c r="C149" i="3"/>
  <c r="D149" i="3"/>
  <c r="D163" i="3"/>
  <c r="C163" i="3"/>
  <c r="D102" i="3"/>
  <c r="C102" i="3"/>
  <c r="D119" i="3"/>
  <c r="C119" i="3"/>
  <c r="D160" i="3"/>
  <c r="C160" i="3"/>
  <c r="D176" i="3"/>
  <c r="C176" i="3"/>
  <c r="D207" i="3"/>
  <c r="C207" i="3"/>
  <c r="D165" i="3"/>
  <c r="C165" i="3"/>
  <c r="C184" i="3"/>
  <c r="D184" i="3"/>
  <c r="C205" i="3"/>
  <c r="D205" i="3"/>
  <c r="D179" i="3"/>
  <c r="C179" i="3"/>
  <c r="C200" i="3"/>
  <c r="D200" i="3"/>
  <c r="C221" i="3"/>
  <c r="D221" i="3"/>
  <c r="D220" i="3"/>
  <c r="C220" i="3"/>
  <c r="D122" i="3"/>
  <c r="C122" i="3"/>
  <c r="C26" i="3"/>
  <c r="D26" i="3"/>
  <c r="D91" i="3"/>
  <c r="C91" i="3"/>
  <c r="F19" i="2"/>
  <c r="G19" i="2"/>
  <c r="F20" i="2"/>
  <c r="G20" i="2"/>
  <c r="D232" i="3"/>
  <c r="C232" i="3"/>
  <c r="G8" i="2"/>
  <c r="F8" i="2"/>
  <c r="C56" i="3"/>
  <c r="D56" i="3"/>
  <c r="D211" i="3"/>
  <c r="C211" i="3"/>
  <c r="D33" i="3"/>
  <c r="C33" i="3"/>
  <c r="D98" i="3"/>
  <c r="C98" i="3"/>
  <c r="G23" i="2"/>
  <c r="F23" i="2"/>
  <c r="D19" i="3"/>
  <c r="C19" i="3"/>
  <c r="D39" i="3"/>
  <c r="C39" i="3"/>
  <c r="D92" i="3"/>
  <c r="C92" i="3"/>
  <c r="D125" i="3"/>
  <c r="C125" i="3"/>
  <c r="C68" i="3"/>
  <c r="D68" i="3"/>
  <c r="C89" i="3"/>
  <c r="D89" i="3"/>
  <c r="C112" i="3"/>
  <c r="D112" i="3"/>
  <c r="C59" i="3"/>
  <c r="D59" i="3"/>
  <c r="D189" i="3"/>
  <c r="C189" i="3"/>
  <c r="C140" i="3"/>
  <c r="D140" i="3"/>
  <c r="D186" i="3"/>
  <c r="C186" i="3"/>
  <c r="C193" i="3"/>
  <c r="D193" i="3"/>
  <c r="C209" i="3"/>
  <c r="D209" i="3"/>
  <c r="D229" i="3"/>
  <c r="C229" i="3"/>
  <c r="D10" i="3"/>
  <c r="C10" i="3"/>
  <c r="G17" i="2"/>
  <c r="F17" i="2"/>
  <c r="C158" i="3"/>
  <c r="D158" i="3"/>
  <c r="C54" i="3"/>
  <c r="D54" i="3"/>
  <c r="F31" i="2"/>
  <c r="G31" i="2"/>
  <c r="D9" i="3"/>
  <c r="C9" i="3"/>
  <c r="G4" i="2"/>
  <c r="F4" i="2"/>
  <c r="G30" i="2"/>
  <c r="F30" i="2"/>
  <c r="C4" i="3"/>
  <c r="D4" i="3"/>
  <c r="C20" i="3"/>
  <c r="D20" i="3"/>
  <c r="C40" i="3"/>
  <c r="D40" i="3"/>
  <c r="D58" i="3"/>
  <c r="C58" i="3"/>
  <c r="D86" i="3"/>
  <c r="C86" i="3"/>
  <c r="D109" i="3"/>
  <c r="C109" i="3"/>
  <c r="D5" i="3"/>
  <c r="C5" i="3"/>
  <c r="G18" i="2"/>
  <c r="F18" i="2"/>
  <c r="G33" i="2"/>
  <c r="F33" i="2"/>
  <c r="D43" i="3"/>
  <c r="C43" i="3"/>
  <c r="D134" i="3"/>
  <c r="C134" i="3"/>
  <c r="C64" i="3"/>
  <c r="D64" i="3"/>
  <c r="C73" i="3"/>
  <c r="D73" i="3"/>
  <c r="C90" i="3"/>
  <c r="D90" i="3"/>
  <c r="D150" i="3"/>
  <c r="C150" i="3"/>
  <c r="D159" i="3"/>
  <c r="C159" i="3"/>
  <c r="D195" i="3"/>
  <c r="C195" i="3"/>
  <c r="C144" i="3"/>
  <c r="D144" i="3"/>
  <c r="C162" i="3"/>
  <c r="D162" i="3"/>
  <c r="D231" i="3"/>
  <c r="C231" i="3"/>
  <c r="D115" i="3"/>
  <c r="C115" i="3"/>
  <c r="C206" i="3"/>
  <c r="D206" i="3"/>
  <c r="C201" i="3"/>
  <c r="D201" i="3"/>
  <c r="C217" i="3"/>
  <c r="D217" i="3"/>
  <c r="D233" i="3"/>
  <c r="C233" i="3"/>
  <c r="D42" i="2"/>
  <c r="D53" i="2" s="1"/>
  <c r="B53" i="2"/>
  <c r="C22" i="4" s="1"/>
  <c r="Q31" i="2"/>
  <c r="C5" i="4" s="1"/>
  <c r="G25" i="2"/>
  <c r="F25" i="2"/>
  <c r="C8" i="3"/>
  <c r="D8" i="3"/>
  <c r="C24" i="3"/>
  <c r="D24" i="3"/>
  <c r="C44" i="3"/>
  <c r="D44" i="3"/>
  <c r="D79" i="3"/>
  <c r="C79" i="3"/>
  <c r="D93" i="3"/>
  <c r="C93" i="3"/>
  <c r="D117" i="3"/>
  <c r="C117" i="3"/>
  <c r="D53" i="3"/>
  <c r="C53" i="3"/>
  <c r="D108" i="3"/>
  <c r="C108" i="3"/>
  <c r="C61" i="3"/>
  <c r="D61" i="3"/>
  <c r="C65" i="3"/>
  <c r="D65" i="3"/>
  <c r="C95" i="3"/>
  <c r="D95" i="3"/>
  <c r="D121" i="3"/>
  <c r="C121" i="3"/>
  <c r="C81" i="3"/>
  <c r="D81" i="3"/>
  <c r="D106" i="3"/>
  <c r="C106" i="3"/>
  <c r="D175" i="3"/>
  <c r="C175" i="3"/>
  <c r="C132" i="3"/>
  <c r="D132" i="3"/>
  <c r="D215" i="3"/>
  <c r="C215" i="3"/>
  <c r="D139" i="3"/>
  <c r="C139" i="3"/>
  <c r="C28" i="3"/>
  <c r="D28" i="3"/>
  <c r="G35" i="2"/>
  <c r="F35" i="2"/>
  <c r="D99" i="3"/>
  <c r="C99" i="3"/>
  <c r="D47" i="3"/>
  <c r="C47" i="3"/>
  <c r="Q35" i="2"/>
  <c r="F22" i="2"/>
  <c r="G22" i="2"/>
  <c r="B59" i="2"/>
  <c r="G3" i="2"/>
  <c r="F3" i="2"/>
  <c r="C18" i="3"/>
  <c r="D18" i="3"/>
  <c r="D25" i="3"/>
  <c r="C25" i="3"/>
  <c r="D194" i="3"/>
  <c r="C194" i="3"/>
  <c r="G6" i="2"/>
  <c r="F6" i="2"/>
  <c r="G34" i="2"/>
  <c r="F34" i="2"/>
  <c r="C12" i="3"/>
  <c r="D12" i="3"/>
  <c r="C30" i="3"/>
  <c r="D30" i="3"/>
  <c r="C49" i="3"/>
  <c r="D49" i="3"/>
  <c r="D83" i="3"/>
  <c r="C83" i="3"/>
  <c r="D97" i="3"/>
  <c r="C97" i="3"/>
  <c r="D137" i="3"/>
  <c r="C137" i="3"/>
  <c r="D21" i="3"/>
  <c r="C21" i="3"/>
  <c r="D80" i="3"/>
  <c r="C80" i="3"/>
  <c r="D185" i="3"/>
  <c r="C185" i="3"/>
  <c r="G21" i="2"/>
  <c r="F21" i="2"/>
  <c r="G29" i="2"/>
  <c r="F29" i="2"/>
  <c r="G36" i="2"/>
  <c r="F36" i="2"/>
  <c r="D15" i="3"/>
  <c r="C15" i="3"/>
  <c r="D35" i="3"/>
  <c r="C35" i="3"/>
  <c r="D55" i="3"/>
  <c r="C55" i="3"/>
  <c r="D114" i="3"/>
  <c r="C114" i="3"/>
  <c r="D168" i="3"/>
  <c r="C168" i="3"/>
  <c r="C62" i="3"/>
  <c r="D62" i="3"/>
  <c r="C67" i="3"/>
  <c r="D67" i="3"/>
  <c r="C71" i="3"/>
  <c r="D71" i="3"/>
  <c r="C82" i="3"/>
  <c r="D82" i="3"/>
  <c r="C107" i="3"/>
  <c r="D107" i="3"/>
  <c r="D133" i="3"/>
  <c r="C133" i="3"/>
  <c r="D50" i="3"/>
  <c r="C50" i="3"/>
  <c r="D87" i="3"/>
  <c r="C87" i="3"/>
  <c r="D110" i="3"/>
  <c r="C110" i="3"/>
  <c r="D138" i="3"/>
  <c r="C138" i="3"/>
  <c r="D181" i="3"/>
  <c r="C181" i="3"/>
  <c r="C116" i="3"/>
  <c r="D116" i="3"/>
  <c r="C136" i="3"/>
  <c r="D136" i="3"/>
  <c r="C153" i="3"/>
  <c r="D153" i="3"/>
  <c r="D198" i="3"/>
  <c r="C198" i="3"/>
  <c r="D218" i="3"/>
  <c r="C218" i="3"/>
  <c r="D103" i="3"/>
  <c r="C103" i="3"/>
  <c r="D123" i="3"/>
  <c r="C123" i="3"/>
  <c r="D143" i="3"/>
  <c r="C143" i="3"/>
  <c r="C166" i="3"/>
  <c r="D166" i="3"/>
  <c r="D182" i="3"/>
  <c r="C182" i="3"/>
  <c r="D224" i="3"/>
  <c r="C224" i="3"/>
  <c r="C174" i="3"/>
  <c r="D174" i="3"/>
  <c r="C188" i="3"/>
  <c r="D188" i="3"/>
  <c r="C208" i="3"/>
  <c r="D208" i="3"/>
  <c r="D183" i="3"/>
  <c r="C183" i="3"/>
  <c r="D212" i="3"/>
  <c r="C212" i="3"/>
  <c r="C226" i="3"/>
  <c r="D226" i="3"/>
  <c r="D225" i="3"/>
  <c r="C225" i="3"/>
  <c r="J8" i="4" l="1"/>
  <c r="J4" i="4"/>
  <c r="AK236" i="3"/>
  <c r="C26" i="4"/>
  <c r="B25" i="4"/>
  <c r="B26" i="4"/>
  <c r="C28" i="4"/>
  <c r="C27" i="4"/>
  <c r="C29" i="4" s="1"/>
  <c r="C25" i="4"/>
  <c r="C30" i="4"/>
  <c r="AI236" i="3"/>
</calcChain>
</file>

<file path=xl/sharedStrings.xml><?xml version="1.0" encoding="utf-8"?>
<sst xmlns="http://schemas.openxmlformats.org/spreadsheetml/2006/main" count="28218" uniqueCount="2177">
  <si>
    <t>Character gen ver 2.0 Middle-Earth Edition</t>
  </si>
  <si>
    <t>Removed all macros and converted to Google Sheet. Works splending in Excel also,</t>
  </si>
  <si>
    <t>just download the .xlsx file.</t>
  </si>
  <si>
    <t>Character generator, ver 1.0 Middle-Earth edition</t>
  </si>
  <si>
    <t>Jag tog den av Charlie och förädlade den. Välkommen till 2011, nu kan vi göra rollpersoner i datan. Jag har ändrat och lagt till mycket och glömt bort att skriva versioninfo tyvärr, så ja…  men allt funkar. Tror jag.</t>
  </si>
  <si>
    <t>NPC-generator, ver 0.6 Georgetown edition</t>
  </si>
  <si>
    <t>Är du less på att göra NPCs och försöka klura ut en rimlig OB? Det hoppas jag att du slipper. Den här kalkylen genererar en NPC utan namn, de NPC som har namn bör göras lika noggrant som en vanlig karaktär.</t>
  </si>
  <si>
    <t>Vad behöver du?</t>
  </si>
  <si>
    <t xml:space="preserve">Ett kalkylprogram </t>
  </si>
  <si>
    <t>Troligtvis behöver du ha spelat RoleMaster i Spelföreningen Stonehenge också…</t>
  </si>
  <si>
    <t>En skärmupplösning som är 1024 x 768 eller ett fönster som är så stort…</t>
  </si>
  <si>
    <t>Hjälp, jag fattar ingenting av det här!</t>
  </si>
  <si>
    <t>Cost</t>
  </si>
  <si>
    <t>Hur ofta sätter du ut kryss?</t>
  </si>
  <si>
    <t>Rank</t>
  </si>
  <si>
    <t>Cost1</t>
  </si>
  <si>
    <t>Cost2</t>
  </si>
  <si>
    <t>Skill</t>
  </si>
  <si>
    <t>Stat</t>
  </si>
  <si>
    <t>Lvl</t>
  </si>
  <si>
    <t>Ras</t>
  </si>
  <si>
    <t>Armor</t>
  </si>
  <si>
    <t>Special</t>
  </si>
  <si>
    <t>Item</t>
  </si>
  <si>
    <t>Total</t>
  </si>
  <si>
    <t>Character name</t>
  </si>
  <si>
    <t>Temp</t>
  </si>
  <si>
    <t>Dev</t>
  </si>
  <si>
    <t>Pot</t>
  </si>
  <si>
    <t>B.O</t>
  </si>
  <si>
    <t>Spec</t>
  </si>
  <si>
    <t>Tot</t>
  </si>
  <si>
    <t>AM Speed</t>
  </si>
  <si>
    <t>Inget</t>
  </si>
  <si>
    <t>Yrke</t>
  </si>
  <si>
    <t>Constitution</t>
  </si>
  <si>
    <t>AM Strength</t>
  </si>
  <si>
    <t>Alchemist</t>
  </si>
  <si>
    <t>Agility</t>
  </si>
  <si>
    <t>Adrenal Defense</t>
  </si>
  <si>
    <t>Self Discipline</t>
  </si>
  <si>
    <t>Jumping</t>
  </si>
  <si>
    <t>Reasoning</t>
  </si>
  <si>
    <t>Ambush</t>
  </si>
  <si>
    <t>Beijabar</t>
  </si>
  <si>
    <t>Eloquence</t>
  </si>
  <si>
    <t>Sniping</t>
  </si>
  <si>
    <t>Strength</t>
  </si>
  <si>
    <t>Body Development</t>
  </si>
  <si>
    <t>Quickness</t>
  </si>
  <si>
    <t>Channeling</t>
  </si>
  <si>
    <t>Presence</t>
  </si>
  <si>
    <t>Climbing</t>
  </si>
  <si>
    <t>Intuition</t>
  </si>
  <si>
    <t>Defensive Technique</t>
  </si>
  <si>
    <t>Empathy</t>
  </si>
  <si>
    <t>Defensive Weaving</t>
  </si>
  <si>
    <t>Appearance</t>
  </si>
  <si>
    <t>Directed Spells</t>
  </si>
  <si>
    <t>Disarm Traps</t>
  </si>
  <si>
    <t>Spell lists Aqcuisition</t>
  </si>
  <si>
    <t>General Perception</t>
  </si>
  <si>
    <t>SL (closed, A)</t>
  </si>
  <si>
    <t>MA Strikes</t>
  </si>
  <si>
    <t>SL (closed, B)</t>
  </si>
  <si>
    <t>MA Sweeps</t>
  </si>
  <si>
    <t>SL (closed, C)</t>
  </si>
  <si>
    <t>Man. Soft L</t>
  </si>
  <si>
    <t>Primär vapentyp</t>
  </si>
  <si>
    <t>SL (closed, D)</t>
  </si>
  <si>
    <t>Man. Rigid L</t>
  </si>
  <si>
    <t>1H Slash</t>
  </si>
  <si>
    <t>SL (closed, E)</t>
  </si>
  <si>
    <t>Man. Chain</t>
  </si>
  <si>
    <t>SL (open, A)</t>
  </si>
  <si>
    <t>Man. Plate</t>
  </si>
  <si>
    <t>Sekundär vapentyp</t>
  </si>
  <si>
    <t>SL (open, B)</t>
  </si>
  <si>
    <t>Pick locks</t>
  </si>
  <si>
    <t>Bow</t>
  </si>
  <si>
    <t>SL (open, C)</t>
  </si>
  <si>
    <t>Riding</t>
  </si>
  <si>
    <t>SL (open, D)</t>
  </si>
  <si>
    <t>Runes</t>
  </si>
  <si>
    <t>Tertiär vapentyp</t>
  </si>
  <si>
    <t>SL (open, E)</t>
  </si>
  <si>
    <t>Staves &amp; Wands</t>
  </si>
  <si>
    <t>2 Handed</t>
  </si>
  <si>
    <t>SL (oth realm, base, A)</t>
  </si>
  <si>
    <t>Stalk &amp; Hide</t>
  </si>
  <si>
    <t>SL (oth realm, cl, A)</t>
  </si>
  <si>
    <t>Swimming</t>
  </si>
  <si>
    <t>Fjärde vapentyp</t>
  </si>
  <si>
    <t>SL (oth realm, cl, B)</t>
  </si>
  <si>
    <t>Polearm</t>
  </si>
  <si>
    <t>SL (oth realm, op, A)</t>
  </si>
  <si>
    <t>SL (oth realm, op, C)</t>
  </si>
  <si>
    <t>Femte vapentyp</t>
  </si>
  <si>
    <t>SL (oth realm, op, D)</t>
  </si>
  <si>
    <t>Crossbow</t>
  </si>
  <si>
    <t>SL (other base, A)</t>
  </si>
  <si>
    <t>SL (other base, C)</t>
  </si>
  <si>
    <t>Sjätte vapentyp</t>
  </si>
  <si>
    <t>SL (other base, D)</t>
  </si>
  <si>
    <t>Shield</t>
  </si>
  <si>
    <t>Staff</t>
  </si>
  <si>
    <t>SL (other base, E)</t>
  </si>
  <si>
    <t>Defensive Bonus</t>
  </si>
  <si>
    <t>Power Points</t>
  </si>
  <si>
    <t>Background Options</t>
  </si>
  <si>
    <t>General Information</t>
  </si>
  <si>
    <t>w/shield</t>
  </si>
  <si>
    <t>w/other</t>
  </si>
  <si>
    <t>Developed</t>
  </si>
  <si>
    <t>Namn:</t>
  </si>
  <si>
    <t>Shield skill</t>
  </si>
  <si>
    <t>Added</t>
  </si>
  <si>
    <t>Yrke:</t>
  </si>
  <si>
    <t>Magic shield</t>
  </si>
  <si>
    <t>Multiplier</t>
  </si>
  <si>
    <t>Ras:</t>
  </si>
  <si>
    <t>Level:</t>
  </si>
  <si>
    <t>Spent</t>
  </si>
  <si>
    <t>Total hits:</t>
  </si>
  <si>
    <t>Magical</t>
  </si>
  <si>
    <t>Recovery (hour)</t>
  </si>
  <si>
    <t>Baserate</t>
  </si>
  <si>
    <t>Realm:</t>
  </si>
  <si>
    <t>Def. Technique</t>
  </si>
  <si>
    <t>Character Traits</t>
  </si>
  <si>
    <t>XP:</t>
  </si>
  <si>
    <t>Def. Weaving</t>
  </si>
  <si>
    <t>Height:</t>
  </si>
  <si>
    <t>cm</t>
  </si>
  <si>
    <t>Campaign:</t>
  </si>
  <si>
    <t>BO</t>
  </si>
  <si>
    <t>Weight:</t>
  </si>
  <si>
    <t>kg</t>
  </si>
  <si>
    <t>Year of birth:</t>
  </si>
  <si>
    <t>Spells</t>
  </si>
  <si>
    <t>Hair:</t>
  </si>
  <si>
    <t>S. Expertise vs frontal</t>
  </si>
  <si>
    <t>Eyes:</t>
  </si>
  <si>
    <t>Racial Abilities/Special bonuses</t>
  </si>
  <si>
    <t>Inherent from Armor</t>
  </si>
  <si>
    <t>Scars:</t>
  </si>
  <si>
    <t>Tattoos:</t>
  </si>
  <si>
    <t>Resistances</t>
  </si>
  <si>
    <t>Base Spell Casting</t>
  </si>
  <si>
    <t>Hit Point Recovery</t>
  </si>
  <si>
    <t>BAR</t>
  </si>
  <si>
    <t>Hr</t>
  </si>
  <si>
    <t>Day</t>
  </si>
  <si>
    <t>Essence</t>
  </si>
  <si>
    <t>Power Man.</t>
  </si>
  <si>
    <t>Working:</t>
  </si>
  <si>
    <t>Armor Type and Weaponry</t>
  </si>
  <si>
    <t>Mentalism</t>
  </si>
  <si>
    <t>Resting:</t>
  </si>
  <si>
    <t>Armor Type</t>
  </si>
  <si>
    <t>Arcane</t>
  </si>
  <si>
    <t>Other</t>
  </si>
  <si>
    <t>Sleeping:</t>
  </si>
  <si>
    <t>Max Maneuver Penalty</t>
  </si>
  <si>
    <t>Poison</t>
  </si>
  <si>
    <t>Armor penalty</t>
  </si>
  <si>
    <t>Min Maneuver Penalty</t>
  </si>
  <si>
    <t>Disease</t>
  </si>
  <si>
    <t>Quickness Penalty</t>
  </si>
  <si>
    <t>Fear (Will)</t>
  </si>
  <si>
    <t>Språk</t>
  </si>
  <si>
    <t>Spoken/Written</t>
  </si>
  <si>
    <t>Missile Attack Penalty</t>
  </si>
  <si>
    <t>Westron 8/8</t>
  </si>
  <si>
    <t>Reverse Armor mod.</t>
  </si>
  <si>
    <t>Initiative</t>
  </si>
  <si>
    <t>Movement</t>
  </si>
  <si>
    <t>Difficulty</t>
  </si>
  <si>
    <t>Exhaustion</t>
  </si>
  <si>
    <t>Shield Type:</t>
  </si>
  <si>
    <t>Armor ESF</t>
  </si>
  <si>
    <t>QU minus MMP</t>
  </si>
  <si>
    <t>Walk (x1)</t>
  </si>
  <si>
    <t>None</t>
  </si>
  <si>
    <t>1/30 rnds</t>
  </si>
  <si>
    <t>Helm Type:</t>
  </si>
  <si>
    <t>Helm ESF</t>
  </si>
  <si>
    <t>Instinctive Man.</t>
  </si>
  <si>
    <t>Fast walk (x1,5)</t>
  </si>
  <si>
    <t>Routine</t>
  </si>
  <si>
    <t>1/6 rnds</t>
  </si>
  <si>
    <t>Neck prot:</t>
  </si>
  <si>
    <t>Transcend Armor</t>
  </si>
  <si>
    <t>Run (x2)</t>
  </si>
  <si>
    <t>Easy</t>
  </si>
  <si>
    <t>1/2 rnds</t>
  </si>
  <si>
    <t>Nose guard:</t>
  </si>
  <si>
    <t>Sprint (x3)</t>
  </si>
  <si>
    <t>Light</t>
  </si>
  <si>
    <t>5/rnd</t>
  </si>
  <si>
    <t>Throat prot:</t>
  </si>
  <si>
    <t>Total ESF</t>
  </si>
  <si>
    <t>Fast sprint (x4)</t>
  </si>
  <si>
    <t>Medium</t>
  </si>
  <si>
    <t>25/rnd</t>
  </si>
  <si>
    <t>Dash (x5)</t>
  </si>
  <si>
    <t>Hard</t>
  </si>
  <si>
    <t>40/rnd</t>
  </si>
  <si>
    <t>Unencumbered</t>
  </si>
  <si>
    <t>QU-Limit</t>
  </si>
  <si>
    <t>Movement = (Base Rate) x (Pace Multiplier) x (Maneuver Roll Result) /100</t>
  </si>
  <si>
    <t>Secondary Skills</t>
  </si>
  <si>
    <t>Dev.pts per level</t>
  </si>
  <si>
    <t>Cost 1</t>
  </si>
  <si>
    <t>Cost 2</t>
  </si>
  <si>
    <t>Grupp</t>
  </si>
  <si>
    <t>Adolescence</t>
  </si>
  <si>
    <t>Annat</t>
  </si>
  <si>
    <t>Level 1</t>
  </si>
  <si>
    <t>Level 2</t>
  </si>
  <si>
    <t>Level 3</t>
  </si>
  <si>
    <t>Level 4</t>
  </si>
  <si>
    <t>Level 5</t>
  </si>
  <si>
    <t>Level 6</t>
  </si>
  <si>
    <t>Level 7</t>
  </si>
  <si>
    <t>Level 8</t>
  </si>
  <si>
    <t>Level 9</t>
  </si>
  <si>
    <t>Level 10</t>
  </si>
  <si>
    <t>Level 11</t>
  </si>
  <si>
    <t>Level 12</t>
  </si>
  <si>
    <t>Level 13</t>
  </si>
  <si>
    <t>Level 14</t>
  </si>
  <si>
    <t>Level 15</t>
  </si>
  <si>
    <t>Level 16</t>
  </si>
  <si>
    <t>Level 17</t>
  </si>
  <si>
    <t>Level 18</t>
  </si>
  <si>
    <t>Level 19</t>
  </si>
  <si>
    <t>Level 20</t>
  </si>
  <si>
    <t>Total ranks</t>
  </si>
  <si>
    <t>Levelbonus</t>
  </si>
  <si>
    <t>Level</t>
  </si>
  <si>
    <t>Racial</t>
  </si>
  <si>
    <t>Armor mods.</t>
  </si>
  <si>
    <t>Items</t>
  </si>
  <si>
    <t>Academic</t>
  </si>
  <si>
    <t>Race</t>
  </si>
  <si>
    <t>Administration</t>
  </si>
  <si>
    <t>Alchemy</t>
  </si>
  <si>
    <t>Architecture</t>
  </si>
  <si>
    <t>Basic Mathematics</t>
  </si>
  <si>
    <t>Boat Pilot</t>
  </si>
  <si>
    <t>Cryptography</t>
  </si>
  <si>
    <t>Demon/Devil Lore</t>
  </si>
  <si>
    <t>Drafting</t>
  </si>
  <si>
    <t>Dragon Lore</t>
  </si>
  <si>
    <t>Engineering</t>
  </si>
  <si>
    <t>Faerie Lore</t>
  </si>
  <si>
    <t>Fauna Lore</t>
  </si>
  <si>
    <t>Flora Lore</t>
  </si>
  <si>
    <t>Heraldry</t>
  </si>
  <si>
    <t>Herb Lore</t>
  </si>
  <si>
    <t>Lock Lore</t>
  </si>
  <si>
    <t>Mapping</t>
  </si>
  <si>
    <t>Metal Lore</t>
  </si>
  <si>
    <t>Military Organization</t>
  </si>
  <si>
    <t>Mining</t>
  </si>
  <si>
    <t>Navigation</t>
  </si>
  <si>
    <t>Phil/Relig. Doctrine</t>
  </si>
  <si>
    <t>Poison Lore</t>
  </si>
  <si>
    <t>Racial History</t>
  </si>
  <si>
    <t>Sanity Healing Lore</t>
  </si>
  <si>
    <t>Siege Engineer</t>
  </si>
  <si>
    <t>Spec. know. Lore</t>
  </si>
  <si>
    <t>Stone Lore</t>
  </si>
  <si>
    <t>Tactics</t>
  </si>
  <si>
    <t>Trading lore</t>
  </si>
  <si>
    <t>Weather Watching</t>
  </si>
  <si>
    <t>Animal &amp; Survival</t>
  </si>
  <si>
    <t>Animal handling</t>
  </si>
  <si>
    <t>Animal</t>
  </si>
  <si>
    <t>Animal training</t>
  </si>
  <si>
    <t>Beast Master</t>
  </si>
  <si>
    <t>Driving</t>
  </si>
  <si>
    <t>Herding</t>
  </si>
  <si>
    <t>Loading</t>
  </si>
  <si>
    <t>Caving</t>
  </si>
  <si>
    <t>Survivial</t>
  </si>
  <si>
    <t>Foraging</t>
  </si>
  <si>
    <t>Hostile Environment</t>
  </si>
  <si>
    <t>Region Lore</t>
  </si>
  <si>
    <t>Streetwise</t>
  </si>
  <si>
    <t>Athletic &amp; Gymnastic</t>
  </si>
  <si>
    <t>Athletic Games</t>
  </si>
  <si>
    <t>Athletic</t>
  </si>
  <si>
    <t>Dancing</t>
  </si>
  <si>
    <t>Distance Running</t>
  </si>
  <si>
    <t>Diving</t>
  </si>
  <si>
    <t>Flying/Gliding</t>
  </si>
  <si>
    <t>Holding Breath</t>
  </si>
  <si>
    <t>Portaging</t>
  </si>
  <si>
    <t>Rappelling</t>
  </si>
  <si>
    <t>Rowing</t>
  </si>
  <si>
    <t>Sailing</t>
  </si>
  <si>
    <t>Skating</t>
  </si>
  <si>
    <t>Skiing</t>
  </si>
  <si>
    <t>Sprinting</t>
  </si>
  <si>
    <t>Acrobatics</t>
  </si>
  <si>
    <t>Gymnastic</t>
  </si>
  <si>
    <t>Contortions</t>
  </si>
  <si>
    <t>Juggling</t>
  </si>
  <si>
    <t>Pole Vaulting</t>
  </si>
  <si>
    <t>Stilt Walking</t>
  </si>
  <si>
    <t>Tightrope Walking</t>
  </si>
  <si>
    <t>Tumbling</t>
  </si>
  <si>
    <t>Combat &amp; Deadly</t>
  </si>
  <si>
    <t>Brawling</t>
  </si>
  <si>
    <t>Combat</t>
  </si>
  <si>
    <t>Disarm, Armed</t>
  </si>
  <si>
    <t>Disarm, Unarmed</t>
  </si>
  <si>
    <t>Donning/Doffing Chain</t>
  </si>
  <si>
    <t>Donning/Doffing Plate</t>
  </si>
  <si>
    <t>Donning/Doffing RL</t>
  </si>
  <si>
    <t>Donning/Doffing SL</t>
  </si>
  <si>
    <t>Expertise</t>
  </si>
  <si>
    <t>Feinting</t>
  </si>
  <si>
    <t>Grappling Hook</t>
  </si>
  <si>
    <t>Honing</t>
  </si>
  <si>
    <t>Iai</t>
  </si>
  <si>
    <t>Instinctive Maneuver</t>
  </si>
  <si>
    <t>Melee Scuffle</t>
  </si>
  <si>
    <t>Missile Artillery</t>
  </si>
  <si>
    <t>SeaBorn Combat</t>
  </si>
  <si>
    <t>Shield Bash</t>
  </si>
  <si>
    <t>Shield Expertise</t>
  </si>
  <si>
    <t>Stunned Maneuver</t>
  </si>
  <si>
    <t>Subduing</t>
  </si>
  <si>
    <t>Tackling</t>
  </si>
  <si>
    <t>Unarmed Expertise</t>
  </si>
  <si>
    <t>Weapon Brawling</t>
  </si>
  <si>
    <t>Weapon Kata</t>
  </si>
  <si>
    <t>Yado</t>
  </si>
  <si>
    <t>Silent Kill</t>
  </si>
  <si>
    <t>Deadly</t>
  </si>
  <si>
    <t>Use/Remove Poison</t>
  </si>
  <si>
    <t>Concentration</t>
  </si>
  <si>
    <t>AM Balance</t>
  </si>
  <si>
    <t>AM Landing</t>
  </si>
  <si>
    <t>AM Leaping</t>
  </si>
  <si>
    <t>AM Quickdraw</t>
  </si>
  <si>
    <t>Blind Fighting</t>
  </si>
  <si>
    <t>Body Damage Stabilization</t>
  </si>
  <si>
    <t>Control Lycantrophy</t>
  </si>
  <si>
    <t>Dowsing</t>
  </si>
  <si>
    <t>Frenzy</t>
  </si>
  <si>
    <t>Meditation Cleansing</t>
  </si>
  <si>
    <t>Meditation Death</t>
  </si>
  <si>
    <t>Meditation Healing</t>
  </si>
  <si>
    <t>Meditation Ki</t>
  </si>
  <si>
    <t>Meditation Sleep</t>
  </si>
  <si>
    <t>Meditation Trance</t>
  </si>
  <si>
    <t>Mnemonics</t>
  </si>
  <si>
    <t>Prepared Shot</t>
  </si>
  <si>
    <t>WOW Fatigue</t>
  </si>
  <si>
    <t>WOW Pain</t>
  </si>
  <si>
    <t>WOW Unconsciousness</t>
  </si>
  <si>
    <t>WOW Will</t>
  </si>
  <si>
    <t>General &amp; Evaluation</t>
  </si>
  <si>
    <t>Advertising</t>
  </si>
  <si>
    <t>General</t>
  </si>
  <si>
    <t>Cookery</t>
  </si>
  <si>
    <t>Crafting</t>
  </si>
  <si>
    <t>Fletching</t>
  </si>
  <si>
    <t>Gimmickry</t>
  </si>
  <si>
    <t>Horticulture</t>
  </si>
  <si>
    <t>Hygien</t>
  </si>
  <si>
    <t>Leatherworking</t>
  </si>
  <si>
    <t>Painting</t>
  </si>
  <si>
    <t>Play instrument #1</t>
  </si>
  <si>
    <t>Play instrument #2</t>
  </si>
  <si>
    <t>Play instrument #3</t>
  </si>
  <si>
    <t>Rope Mastery</t>
  </si>
  <si>
    <t>Sculpting</t>
  </si>
  <si>
    <t>Skinning</t>
  </si>
  <si>
    <t>Smithing</t>
  </si>
  <si>
    <t>Stonecrafts</t>
  </si>
  <si>
    <t>Tactical Games</t>
  </si>
  <si>
    <t>Woodcrafts</t>
  </si>
  <si>
    <t>Appraisal</t>
  </si>
  <si>
    <t>Evaluation</t>
  </si>
  <si>
    <t>Armor Evaluation</t>
  </si>
  <si>
    <t>Metal Evaluation</t>
  </si>
  <si>
    <t>Stone Evaluation</t>
  </si>
  <si>
    <t>Weapon Evaluation</t>
  </si>
  <si>
    <t>Linguistic</t>
  </si>
  <si>
    <t>Language</t>
  </si>
  <si>
    <t>Lip Reading</t>
  </si>
  <si>
    <t>Mimicry</t>
  </si>
  <si>
    <t>Music</t>
  </si>
  <si>
    <t>Poetic Improvisation</t>
  </si>
  <si>
    <t>Propaganda</t>
  </si>
  <si>
    <t>Public Speaking</t>
  </si>
  <si>
    <t>Signaling</t>
  </si>
  <si>
    <t>Singing</t>
  </si>
  <si>
    <t>Tale Telling</t>
  </si>
  <si>
    <t>Trading</t>
  </si>
  <si>
    <t>Ventriloquism</t>
  </si>
  <si>
    <t>Circle Lore (Protecting)</t>
  </si>
  <si>
    <t>Undead</t>
  </si>
  <si>
    <t>Circle Lore (Fortitude)</t>
  </si>
  <si>
    <t>Divination</t>
  </si>
  <si>
    <t>Magical Rituals</t>
  </si>
  <si>
    <t>Magnitude</t>
  </si>
  <si>
    <t>Overcasting</t>
  </si>
  <si>
    <t>Power Manipulation</t>
  </si>
  <si>
    <t>Power Perception</t>
  </si>
  <si>
    <t>Power Projection</t>
  </si>
  <si>
    <t>PP Development</t>
  </si>
  <si>
    <t>Rejuvenation</t>
  </si>
  <si>
    <t>Scrying</t>
  </si>
  <si>
    <t>Spell Mastery</t>
  </si>
  <si>
    <t>Summoning</t>
  </si>
  <si>
    <t>Symbol Lore</t>
  </si>
  <si>
    <t>Targeting Skill</t>
  </si>
  <si>
    <t>Warding Lore</t>
  </si>
  <si>
    <t>Medical</t>
  </si>
  <si>
    <t>Animal healing</t>
  </si>
  <si>
    <t>Dentistry</t>
  </si>
  <si>
    <t>Diagnostics</t>
  </si>
  <si>
    <t>Drug Tolerance</t>
  </si>
  <si>
    <t>Alcohol</t>
  </si>
  <si>
    <t>First Aid</t>
  </si>
  <si>
    <t>Hypnosis</t>
  </si>
  <si>
    <t>Midwifery</t>
  </si>
  <si>
    <t>Second Aid</t>
  </si>
  <si>
    <t>Surgery</t>
  </si>
  <si>
    <t>Perception</t>
  </si>
  <si>
    <t>Awakening</t>
  </si>
  <si>
    <t>Direction Sense</t>
  </si>
  <si>
    <t>Lie Perception</t>
  </si>
  <si>
    <t>Poison Perception</t>
  </si>
  <si>
    <t>Sense Ambush</t>
  </si>
  <si>
    <t>Surveillance</t>
  </si>
  <si>
    <t>Time Sense</t>
  </si>
  <si>
    <t>Tracking</t>
  </si>
  <si>
    <t>Social &amp; Subterfuge</t>
  </si>
  <si>
    <t>Diplomacy</t>
  </si>
  <si>
    <t>Social</t>
  </si>
  <si>
    <t>Duping</t>
  </si>
  <si>
    <t>Gambling</t>
  </si>
  <si>
    <t>Interrogation</t>
  </si>
  <si>
    <t>Intimidation</t>
  </si>
  <si>
    <t>Leadership</t>
  </si>
  <si>
    <t>Seduction</t>
  </si>
  <si>
    <t>Acting</t>
  </si>
  <si>
    <t>Subterfuge</t>
  </si>
  <si>
    <t>Begging</t>
  </si>
  <si>
    <t>Bribery</t>
  </si>
  <si>
    <t>Camouflage</t>
  </si>
  <si>
    <t>Disguise</t>
  </si>
  <si>
    <t>Falsification</t>
  </si>
  <si>
    <t>Hide Item</t>
  </si>
  <si>
    <t>Mimery</t>
  </si>
  <si>
    <t>Pick Pockets</t>
  </si>
  <si>
    <t>Set Traps</t>
  </si>
  <si>
    <t>Trickery</t>
  </si>
  <si>
    <t>Combat (Attacks)</t>
  </si>
  <si>
    <t>Statistics</t>
  </si>
  <si>
    <t>Most used skills</t>
  </si>
  <si>
    <t>Abilities &amp; Drawbacks</t>
  </si>
  <si>
    <t>Attack</t>
  </si>
  <si>
    <t>With what?</t>
  </si>
  <si>
    <t>OB</t>
  </si>
  <si>
    <t>Statistic</t>
  </si>
  <si>
    <t>Current</t>
  </si>
  <si>
    <t>Bonus</t>
  </si>
  <si>
    <t>Ability</t>
  </si>
  <si>
    <t>Description</t>
  </si>
  <si>
    <t>Primary Attack</t>
  </si>
  <si>
    <t>My magical mace</t>
  </si>
  <si>
    <t>Hit Points</t>
  </si>
  <si>
    <t>Secondary Attack</t>
  </si>
  <si>
    <t>My extraordinary warhammer</t>
  </si>
  <si>
    <t>PP (incl. adder/multiplier)</t>
  </si>
  <si>
    <t>Tert. Attack</t>
  </si>
  <si>
    <t>My horrible crossbow</t>
  </si>
  <si>
    <t xml:space="preserve">Diplomacy </t>
  </si>
  <si>
    <t>Hunting</t>
  </si>
  <si>
    <t>Please feel free to change the</t>
  </si>
  <si>
    <t>above attacks to those favored</t>
  </si>
  <si>
    <t>Military organization</t>
  </si>
  <si>
    <t>Combat (Defenses)</t>
  </si>
  <si>
    <t>Defense</t>
  </si>
  <si>
    <t>Shield skill (incl. Shield expertise)</t>
  </si>
  <si>
    <t>Total DB (incl. Inherent)</t>
  </si>
  <si>
    <t>Inherent DB</t>
  </si>
  <si>
    <t>Front vs 2 opp</t>
  </si>
  <si>
    <t>Vs 3</t>
  </si>
  <si>
    <t>Stunned</t>
  </si>
  <si>
    <t>Stunned no parry</t>
  </si>
  <si>
    <t>Stunned vs 2</t>
  </si>
  <si>
    <t>Full parry</t>
  </si>
  <si>
    <t xml:space="preserve">above defensive skills to those </t>
  </si>
  <si>
    <t>favored</t>
  </si>
  <si>
    <t>#</t>
  </si>
  <si>
    <t>lbs</t>
  </si>
  <si>
    <t>Item (not carried)</t>
  </si>
  <si>
    <t>Antal</t>
  </si>
  <si>
    <t>Herb</t>
  </si>
  <si>
    <t>Form/Prep</t>
  </si>
  <si>
    <t>Effect</t>
  </si>
  <si>
    <t>Sideeffects/drawbacks</t>
  </si>
  <si>
    <t>Risk</t>
  </si>
  <si>
    <t>CL</t>
  </si>
  <si>
    <t>Max effect</t>
  </si>
  <si>
    <t>Time</t>
  </si>
  <si>
    <t>Finding</t>
  </si>
  <si>
    <t>Value of herbs</t>
  </si>
  <si>
    <t>Example Dagger</t>
  </si>
  <si>
    <t>Delicious Cookie</t>
  </si>
  <si>
    <t>Example gold coins</t>
  </si>
  <si>
    <t>Horse</t>
  </si>
  <si>
    <t>Concussion Relief</t>
  </si>
  <si>
    <t>Gold</t>
  </si>
  <si>
    <t>Silver</t>
  </si>
  <si>
    <t>Bronze</t>
  </si>
  <si>
    <t>Copper</t>
  </si>
  <si>
    <t>Example Waterskin</t>
  </si>
  <si>
    <t>Example Torches</t>
  </si>
  <si>
    <t>Abaas</t>
  </si>
  <si>
    <t>Leaf/Ingest</t>
  </si>
  <si>
    <t>3 bp</t>
  </si>
  <si>
    <t>Heals 2-12 hit points.</t>
  </si>
  <si>
    <t xml:space="preserve"> </t>
  </si>
  <si>
    <t>20 rnds</t>
  </si>
  <si>
    <t>Akbutege</t>
  </si>
  <si>
    <t>2 bp</t>
  </si>
  <si>
    <t>Heals 1-10 hit points.</t>
  </si>
  <si>
    <t>Arkasu</t>
  </si>
  <si>
    <t>Sap/Apply</t>
  </si>
  <si>
    <t>6 bp</t>
  </si>
  <si>
    <t>Heals 2-12 hit points. Doubles rate of healing for major wounds if used once per day during the healing process.</t>
  </si>
  <si>
    <t>Arlan</t>
  </si>
  <si>
    <t>Leaf/Apply</t>
  </si>
  <si>
    <t>Grown and prepared by healer it heals 4-9 hit points. Wild it will heal 1-6 hit points. The price is for the garden grown species.</t>
  </si>
  <si>
    <t>Caranan</t>
  </si>
  <si>
    <t>Leaves/Ingest</t>
  </si>
  <si>
    <t>1 bp</t>
  </si>
  <si>
    <t>Heals 2-4 hits. Relieves swelling.</t>
  </si>
  <si>
    <t>Carefree Mustard</t>
  </si>
  <si>
    <t>Leaves/Brew</t>
  </si>
  <si>
    <t>100 sp</t>
  </si>
  <si>
    <t>Heals all concussion hits in 1 hour. I.e after 20 minutes of drinking the brew the imbiber has been relieved of 1/3 of his taken hits.</t>
  </si>
  <si>
    <t>—</t>
  </si>
  <si>
    <t>1 hour continous effect</t>
  </si>
  <si>
    <t>Carneyar</t>
  </si>
  <si>
    <t>Flower/Brew</t>
  </si>
  <si>
    <t>1200 sp</t>
  </si>
  <si>
    <t>Instantly heals all hits and stops all bleeding.</t>
  </si>
  <si>
    <t>If drawback occurs, user is sluggish and slow (acts at -10) for 11-20 minutes after taking the herb.</t>
  </si>
  <si>
    <t>Instant</t>
  </si>
  <si>
    <t>Absurd</t>
  </si>
  <si>
    <t>Cusamar</t>
  </si>
  <si>
    <t>Flower/Ingest</t>
  </si>
  <si>
    <t>12 sp</t>
  </si>
  <si>
    <t>Heals 15-60 (10+5d10) hit points. Takes 2 rounds to take effect.</t>
  </si>
  <si>
    <t>2 rounds</t>
  </si>
  <si>
    <t>Extremely hard</t>
  </si>
  <si>
    <t>Darsurion</t>
  </si>
  <si>
    <t xml:space="preserve">Heals 1-6 hit points. </t>
  </si>
  <si>
    <t>Draaf</t>
  </si>
  <si>
    <t>1 sp</t>
  </si>
  <si>
    <t xml:space="preserve">Heals 1-10 for each of 2 consecutive rounds (i.e 2-20 hits total). </t>
  </si>
  <si>
    <t>Dugmuthur</t>
  </si>
  <si>
    <t>Berry/Ingest</t>
  </si>
  <si>
    <t>5 sp</t>
  </si>
  <si>
    <t>Heals 10 hit points instantly.</t>
  </si>
  <si>
    <t>Fiis</t>
  </si>
  <si>
    <t>Resin/Apply</t>
  </si>
  <si>
    <t>5 bp</t>
  </si>
  <si>
    <t>Heals 1-6 hit points.</t>
  </si>
  <si>
    <t>Gariig</t>
  </si>
  <si>
    <t>Cactus/Ingest</t>
  </si>
  <si>
    <t>40 sp</t>
  </si>
  <si>
    <t>Instantly heal 30 hit points.</t>
  </si>
  <si>
    <t>Magical Items</t>
  </si>
  <si>
    <t>Location</t>
  </si>
  <si>
    <t>Notes &amp; Abilities</t>
  </si>
  <si>
    <t>Gefnul</t>
  </si>
  <si>
    <t>Lichen/Ingest</t>
  </si>
  <si>
    <t>150 sp</t>
  </si>
  <si>
    <t>Heals 100 hit points instantly.</t>
  </si>
  <si>
    <t>Example Broadsword</t>
  </si>
  <si>
    <t>Side scabbard</t>
  </si>
  <si>
    <t>Magical +10</t>
  </si>
  <si>
    <t>Harwite</t>
  </si>
  <si>
    <t>Moss/Ingest</t>
  </si>
  <si>
    <t>10 sp</t>
  </si>
  <si>
    <t>Heals 1-50 hit points in one hour. Also mends small wounds (remove the penalty from one wound, up to -10).</t>
  </si>
  <si>
    <t>1 hour</t>
  </si>
  <si>
    <t>Kargijak</t>
  </si>
  <si>
    <t>Berry/Paste</t>
  </si>
  <si>
    <t xml:space="preserve">Berries from Mordor. Healing and rejuvenating effect: user instantly regains 20 hit points. </t>
  </si>
  <si>
    <t>If drawback occurs, any non-orc user will be stunned for 1-2 rounds due to severe pain. The wound is certain to leave a scar in either case.</t>
  </si>
  <si>
    <t>Madarch</t>
  </si>
  <si>
    <t>Mushroom/Brew</t>
  </si>
  <si>
    <t>Heals all cuts and restores blood vessels in 2 hours. User is relieved of all hits taken. The herb requires user to rest or healing time will be prolonged until user rests properly.</t>
  </si>
  <si>
    <t>2 hours</t>
  </si>
  <si>
    <t>Very Hard</t>
  </si>
  <si>
    <t>Mirenna</t>
  </si>
  <si>
    <t>6 sp</t>
  </si>
  <si>
    <t>Red berry. Heals 10 hits. Instant effect.</t>
  </si>
  <si>
    <t>Reglen</t>
  </si>
  <si>
    <t>Moss/Brew</t>
  </si>
  <si>
    <t>24 sp</t>
  </si>
  <si>
    <t>This is the cultivated variant which lacks some of the potency of the ancient moss that grows wild. It heals 5-50 hit points instantly. Since it is less potent up to 4 doses per day will have effect.</t>
  </si>
  <si>
    <t>45 sp</t>
  </si>
  <si>
    <t>Found wild and prepared by a skilled healer, the Reglen moss heals 50 hit points instantly.</t>
  </si>
  <si>
    <t>Rewk</t>
  </si>
  <si>
    <t>Nodule/Brew</t>
  </si>
  <si>
    <t>8 bp</t>
  </si>
  <si>
    <t>Heals 2-20 hit points over 20 rounds.</t>
  </si>
  <si>
    <t>20 rounds</t>
  </si>
  <si>
    <t>Telperion</t>
  </si>
  <si>
    <t>70 sp</t>
  </si>
  <si>
    <t xml:space="preserve">Heals 10-100 hit points. </t>
  </si>
  <si>
    <t>Thurl</t>
  </si>
  <si>
    <t>Clove/Brew</t>
  </si>
  <si>
    <t>1 cp</t>
  </si>
  <si>
    <t>Heals 1-4 hit points. Brew keeps 1-2 weeks.</t>
  </si>
  <si>
    <t>Winclamit</t>
  </si>
  <si>
    <t>Fruit/Ingest</t>
  </si>
  <si>
    <t>90 sp</t>
  </si>
  <si>
    <t>Heals 3-300 hit points instantly upon ingestion.</t>
  </si>
  <si>
    <t>Yavethalion</t>
  </si>
  <si>
    <t>65 sp</t>
  </si>
  <si>
    <t>Heals 5-50 hit points</t>
  </si>
  <si>
    <t>Time/ Duration</t>
  </si>
  <si>
    <t>Circulatory Repair</t>
  </si>
  <si>
    <t>Anserke</t>
  </si>
  <si>
    <t>Root/Apply</t>
  </si>
  <si>
    <t>Stops bleeding on the wound applied to. Bleedings of 1-3 hits/rnd close in 1 rnd, 4-6 hits/rnd close in 2 rnds and 7+ hits/rnd close in 3 rnds. Require 1 hour immobility or bleeding resumes.</t>
  </si>
  <si>
    <t>1-3 rnds/   1 hr</t>
  </si>
  <si>
    <t>Belan</t>
  </si>
  <si>
    <t>Nut/Ingest</t>
  </si>
  <si>
    <t>15 sp</t>
  </si>
  <si>
    <t>Stops all bleeding wounds in one body. Take 1-10 rounds to take effect. Patient cannot be moved for 1 hour or bleeding will resume at half rate.</t>
  </si>
  <si>
    <t>1-10 rnds/ 1 hr</t>
  </si>
  <si>
    <t>Fek</t>
  </si>
  <si>
    <t>Nut/Brew</t>
  </si>
  <si>
    <t>Stops all bleeding wounds in one body. Take 1-10 rounds to take effect. Patient cannot be moved for 1 hour or bleeding will resume at half rate. The nut will keep a long time, but once brewed it will only have full effect for 1 week.</t>
  </si>
  <si>
    <t>Each week after the first provide a -10 penalty to the Herb Lore roll when using.</t>
  </si>
  <si>
    <t>Golden Cress</t>
  </si>
  <si>
    <t>Fern/Apply</t>
  </si>
  <si>
    <t>Stops bleeding up to 5 hits/rnd. Take 1-5 rounds to permanently seal one wound. If used on a wound bleeding more than 5 hits/rnd the Golden Cress will halve the bleeding for as long as the target remains still.</t>
  </si>
  <si>
    <t>1-5 rnds</t>
  </si>
  <si>
    <t>Harfy</t>
  </si>
  <si>
    <t>120 sp</t>
  </si>
  <si>
    <t>Powerful herb that immediately and permanently closes one bleeding wound.</t>
  </si>
  <si>
    <t>Hugburtun</t>
  </si>
  <si>
    <t>Fruit/Brew</t>
  </si>
  <si>
    <t>180 sp</t>
  </si>
  <si>
    <t>Immediately stops any form of bleeding. All wounds will close and stops internal bleeding stops. Hugburtun restores blood vessels to normality.</t>
  </si>
  <si>
    <t>Miretars Crown</t>
  </si>
  <si>
    <t>Flower/Apply</t>
  </si>
  <si>
    <t>30 sp</t>
  </si>
  <si>
    <t>Instantly stops bleeding of any one wound. Bleeding resumes if flowers are removed before 10 minutes have passed.</t>
  </si>
  <si>
    <t>Instant/   10 min</t>
  </si>
  <si>
    <t>Rumareth</t>
  </si>
  <si>
    <t>Often used by the Angmarim. Stops bleeding from all wounds bleeding less than or equal to 2 hits per round. Causes bad scaring. Once the leaves have been brewed, the brew will keep for 1 week.</t>
  </si>
  <si>
    <t>Drawback causes user to be drowsy (-30 to all actions) for 1 hour after imbibing. Each week of storage, after the first) provide a -10 penalty to Herb Lore roll when using.</t>
  </si>
  <si>
    <t>Sindoluin</t>
  </si>
  <si>
    <t>Anti-coagulant. Will stop bleeding from one wound that bleeds up to 3 hits per round. The patient may walk and move without the bleeding reopening so long as the Sindoluin plant remains attached to the wound.</t>
  </si>
  <si>
    <t>Tulaxar</t>
  </si>
  <si>
    <t xml:space="preserve">Stops all bleeding in one body. Take 3-6 rounds to take effect. Wounds will not reopen. </t>
  </si>
  <si>
    <t>If drawback occurs, user must RR vs a 12th level poison. Failure by 1-25 causes drowsiness (-30) for 1 hour, failure by 26+ causes heart attack, unconsciousness and possibly death (25%).</t>
  </si>
  <si>
    <t>3-6 rnds</t>
  </si>
  <si>
    <t>Antidotes</t>
  </si>
  <si>
    <t>Arduvaar</t>
  </si>
  <si>
    <t>Plant/Brew</t>
  </si>
  <si>
    <t>250 sp</t>
  </si>
  <si>
    <t xml:space="preserve">Universal antidote. Reverse the effect of any known poison (unless target is dead). Magical herb, requires preparation of skilled alchemist. </t>
  </si>
  <si>
    <t>Argsbargie</t>
  </si>
  <si>
    <t>3 sp</t>
  </si>
  <si>
    <t>Antidote for muscle poisons. Does not reverse any effects, but effectively stop any further damage.</t>
  </si>
  <si>
    <t>3 rnds</t>
  </si>
  <si>
    <t>Baranie</t>
  </si>
  <si>
    <t>Reduces nausea. Cures stomach disease and reduces the effects of certain poisons. Lower the effects of conversion poisons by 1 degree of severity.</t>
  </si>
  <si>
    <t>Varies</t>
  </si>
  <si>
    <t>Carnerem</t>
  </si>
  <si>
    <t>8 sp</t>
  </si>
  <si>
    <t>Delays any poison for 24 hours.</t>
  </si>
  <si>
    <t>24 hours</t>
  </si>
  <si>
    <t>Cashdir</t>
  </si>
  <si>
    <t>16 sp</t>
  </si>
  <si>
    <t>Antidote for muscle poison. Does not reverse any effects already taken, but stops any further damage.</t>
  </si>
  <si>
    <t>Culan</t>
  </si>
  <si>
    <t>Leaf/Brew</t>
  </si>
  <si>
    <t>Anti spasmodic. Reduce the effects of any poison. Every dose of Culan lowers the result by 1 degree of severity; i.e extreme become severe, severe become moderate etc. Mild effects are cured immediately. Culan take 3 rounds to take effect.</t>
  </si>
  <si>
    <t>3 rounds</t>
  </si>
  <si>
    <t>Eldaana</t>
  </si>
  <si>
    <t>25 sp</t>
  </si>
  <si>
    <t>Antidote for reduction poisons. Will reverse any effects of a reduction poison over the course of 1 hour. Also reverses the effects of ‘Ugliness of Orn’ curse.</t>
  </si>
  <si>
    <t>Elendils Basket</t>
  </si>
  <si>
    <t>Root/Brew</t>
  </si>
  <si>
    <t>2 sp</t>
  </si>
  <si>
    <t>Purifies foul, tainted water and slows the effects of poisons by x10.</t>
  </si>
  <si>
    <t>x10</t>
  </si>
  <si>
    <t>Flur-rort</t>
  </si>
  <si>
    <t>Flower/Liquid</t>
  </si>
  <si>
    <t>Antidote for nerve poisons. Will reverse all effects. The reversal take 1-10 minutes depending severity. This antidote cannot bring back anyone that has died as a result of poison.</t>
  </si>
  <si>
    <t>1-10 mins</t>
  </si>
  <si>
    <t>Maiana</t>
  </si>
  <si>
    <t>7 sp</t>
  </si>
  <si>
    <t>Halves the negative effects of lung afflications and respiratory disease (i.e halves the penalties from respiratory poisons and diseases). Take 4 hours for full effect.</t>
  </si>
  <si>
    <t>4 hours</t>
  </si>
  <si>
    <t>Menelar</t>
  </si>
  <si>
    <t>Cone/Brew</t>
  </si>
  <si>
    <t>Cures infections and functions as an antidote for circulatory poisons. Stops any further damage but do not reverse effects already taken place.</t>
  </si>
  <si>
    <t>Mir-Melellen</t>
  </si>
  <si>
    <t>Nectar/Apply</t>
  </si>
  <si>
    <t>175 sp</t>
  </si>
  <si>
    <t>Cures and reverses the effects of any poison. Full reversion take 20 rounds.</t>
  </si>
  <si>
    <t>Mook</t>
  </si>
  <si>
    <t>Antidote for respiratory poisons. Stops any further damage. Effects that have already taken effect is not reversed.</t>
  </si>
  <si>
    <t>Naza</t>
  </si>
  <si>
    <t>210 sp</t>
  </si>
  <si>
    <t>Aka Ul-Naza. Universal antidote with immediate effect. The Naza will cleanse the body of poisons and reverse all ill effects. Must be taken within 24 hours of poisoning.</t>
  </si>
  <si>
    <t>Quilmufur</t>
  </si>
  <si>
    <t>50 sp</t>
  </si>
  <si>
    <t>Antidote for conversion poisons. Reverse the effect of any conversion poison.</t>
  </si>
  <si>
    <t>Shen</t>
  </si>
  <si>
    <t>Antidote for nerve poison. Will reverse any effects from nerve poisons in 20 rounds.</t>
  </si>
  <si>
    <t>Sorel nut</t>
  </si>
  <si>
    <t>5 cp</t>
  </si>
  <si>
    <t>Antidote for Nur-Oiolosse</t>
  </si>
  <si>
    <t>Sweet Sorrel</t>
  </si>
  <si>
    <t>Leaves/Inhale</t>
  </si>
  <si>
    <t>Incense that acts as antidote for poisonous gases. Will instantly stop the effect of any poison in gasform, but damage already done must be healed by other means.</t>
  </si>
  <si>
    <t>Taynaga</t>
  </si>
  <si>
    <t>Bark/Powder</t>
  </si>
  <si>
    <t>Multipurpose herb. Brownish powder sterilizes and gives 5-50 hit points within 6-12 minutes. Can also be used to neutralize Jegga poison that not yet have had effect on target. For additional description see Hands of the Healer p. 139.</t>
  </si>
  <si>
    <t>N/A</t>
  </si>
  <si>
    <t>6-12 mins</t>
  </si>
  <si>
    <t>Ul-Naza</t>
  </si>
  <si>
    <t>Legendary antidote said to grow only in the wasteland were a Vala has walked. Will reverse the effects of any poison (even death) if taken within 1 day.</t>
  </si>
  <si>
    <t>Sheer Folly</t>
  </si>
  <si>
    <t>Valanar</t>
  </si>
  <si>
    <t>80 sp</t>
  </si>
  <si>
    <t>Antidote for Karfar. Will reverse the effects, even death, if given within 24 hours of poisoning.</t>
  </si>
  <si>
    <t>1-10 rnds</t>
  </si>
  <si>
    <t>Vipersweed</t>
  </si>
  <si>
    <t>Antidote for Asgurath and most other snake venoms. Will reverse the effects instantly.</t>
  </si>
  <si>
    <t>Yuth</t>
  </si>
  <si>
    <t>11 sp</t>
  </si>
  <si>
    <t>Antidote for nerve venoms. Will only stop the poison from doing further damage, not reverse the effects already taken.</t>
  </si>
  <si>
    <t>Bone, Nerve, Muscle and Organ Repair</t>
  </si>
  <si>
    <t>Arfandas</t>
  </si>
  <si>
    <t>Stem/Apply</t>
  </si>
  <si>
    <t>Double healing rate for fractures. 1 dose per day of recovery needed.</t>
  </si>
  <si>
    <t>Active for 24 hrs</t>
  </si>
  <si>
    <t>Arnuminas</t>
  </si>
  <si>
    <t>Doubles rate of healing for sprains, torn ligaments and cartilage damage. 1 dose per day needed for effect.</t>
  </si>
  <si>
    <t>Drawback means healing has been faulty and user will have a permanent detriment of sorts.</t>
  </si>
  <si>
    <t>Arpsusar</t>
  </si>
  <si>
    <t>Stalk/Brew</t>
  </si>
  <si>
    <t>Mends muscle damage. Will heal all damaged muscles in one body. Add 8 hours recovery time for each additional muscle damage.</t>
  </si>
  <si>
    <t>8 hrs</t>
  </si>
  <si>
    <t>Baalak</t>
  </si>
  <si>
    <t>Reed/Brew</t>
  </si>
  <si>
    <t>220 sp</t>
  </si>
  <si>
    <t>Shatter repairs. Magical herb, mends shattered bones without need of surgery. The herb will only heal one shattered bone so if there are many in the users body it will target the gravest injury (usually the one that provide most penalty).</t>
  </si>
  <si>
    <t>8 hours</t>
  </si>
  <si>
    <t>Baldakur</t>
  </si>
  <si>
    <t>Restores sight. Can repair one eye-damage as long as the eye is not completely destroyed.</t>
  </si>
  <si>
    <t>Belramba</t>
  </si>
  <si>
    <t>Lichen/Brew</t>
  </si>
  <si>
    <t>60 sp</t>
  </si>
  <si>
    <t>Nerve repair. Will heal all damaged nerves in one body.</t>
  </si>
  <si>
    <t>Boneset</t>
  </si>
  <si>
    <t>Root/Ingest</t>
  </si>
  <si>
    <t>Triple healing rate for fractures. Affects all fractures in a body. All fractures must be set before ingestion of the herbs.</t>
  </si>
  <si>
    <t>Drawback mean that bones set incorrect and may confer a permanent disability.</t>
  </si>
  <si>
    <t>Bursthelas</t>
  </si>
  <si>
    <t>12 hrs</t>
  </si>
  <si>
    <t>Curfalka</t>
  </si>
  <si>
    <t>120 sp/ 60 sp</t>
  </si>
  <si>
    <t>Fresh fruits will heal 1 muscle damage in 3-30 minutes, but the herb is only fresh for 3 days. If preserved it heals one muscle damage in 8 hours. If the body contains more than one damaged muscle the herb will affect the most severe injury first.</t>
  </si>
  <si>
    <t>3-30 mins or 8 hours</t>
  </si>
  <si>
    <t>Dagmather</t>
  </si>
  <si>
    <t>Spine/Brew</t>
  </si>
  <si>
    <t>Heals all cartilage damage in one damaged body. Healing take 8 hours of rest for full effect. If target continue to work or travel during the healing it take 12 hours for full effect.</t>
  </si>
  <si>
    <t>Ebur</t>
  </si>
  <si>
    <t>Repairs sprains. All sprains, even if ligament is completely torn, will heal over a time period of 8 hours. Smaller sprains, causing a penalty of less than or equal to -15 will heal in 1 hour.</t>
  </si>
  <si>
    <t>1-8 hrs</t>
  </si>
  <si>
    <t>Edram</t>
  </si>
  <si>
    <t>110 sp/ 55 sp</t>
  </si>
  <si>
    <t>Mends broken bones. The injured bone(s) must be set before ingestion of the herb. If herb is fresh (i.e picked within a minute) the healing time is 2 hours). If herb is preserved healing time is 8 hours. For every additional bone injury to be healed, add another 8 hour to total recovery time. Edram targets the worst wound first, usually the one with highest penalty to it.</t>
  </si>
  <si>
    <t>2-8 hrs</t>
  </si>
  <si>
    <t xml:space="preserve">Febfendu </t>
  </si>
  <si>
    <t>42 sp</t>
  </si>
  <si>
    <t xml:space="preserve">Restores hearing regardless of how severe the damage to the ear is. Recovery time is between 8 hours and 1 week, depending on the severity of the damage (GM discretion). </t>
  </si>
  <si>
    <t>Drawback indicate a permanent reduction of hearing ability even though hearing is restored.</t>
  </si>
  <si>
    <t>Gildarion</t>
  </si>
  <si>
    <t>Leaf/Paste</t>
  </si>
  <si>
    <t>110 sp</t>
  </si>
  <si>
    <t xml:space="preserve">Major organ repair. Recovery time is 1-10 days depending on the severity of the wound. </t>
  </si>
  <si>
    <t>Drawback indicate a lowered function of the healed organ, such as persistent pain causing a permanent -5 penalty.</t>
  </si>
  <si>
    <t>1-10 days</t>
  </si>
  <si>
    <t>Gorfon</t>
  </si>
  <si>
    <t>38 sp</t>
  </si>
  <si>
    <t>Heals one nerve damage.</t>
  </si>
  <si>
    <t>Drawback causes user to go into sleep lasting for 11-20 hours.</t>
  </si>
  <si>
    <t>8 hours/ 11-20 hrs</t>
  </si>
  <si>
    <t>Gursamel</t>
  </si>
  <si>
    <t>Stalk/Apply</t>
  </si>
  <si>
    <t>66 sp</t>
  </si>
  <si>
    <t>Mends one broken bone. It take 6 hours of total rest (immobility) for full effect. If the victim is moved the herb will not take full effect (i.e some penalty will remain even when 6 hours has passed).</t>
  </si>
  <si>
    <t>6 hours</t>
  </si>
  <si>
    <t>Hegheg</t>
  </si>
  <si>
    <t>Root/Paste</t>
  </si>
  <si>
    <t>14 sp</t>
  </si>
  <si>
    <t>Heals one damaged cartilage in 8 hours.</t>
  </si>
  <si>
    <t>Hoak-Foer</t>
  </si>
  <si>
    <t xml:space="preserve">Cures mental diseases in 1-6 days depending on severity. Will also cure mind loss (i.e stat loss in any non-physical stat). Stats temporary lowered by Stat Gain rolls or spells are increased by 1 point per day after the herb is ingested until it reach its former value. </t>
  </si>
  <si>
    <t>If drawback occurs, the ingester of the herb suffer a temporary loss of movement for 1-10 weeks. During this period user is at -15 to all moving maneuvers.</t>
  </si>
  <si>
    <t>1-6 days</t>
  </si>
  <si>
    <t>Kakduram</t>
  </si>
  <si>
    <t>130 sp</t>
  </si>
  <si>
    <t xml:space="preserve">Restores hearing unless the ear is totally destroyed. </t>
  </si>
  <si>
    <t>Klandun</t>
  </si>
  <si>
    <t>Fern/Ingest</t>
  </si>
  <si>
    <t>Cures paralysis. Immediate effect.</t>
  </si>
  <si>
    <t>Kolandor</t>
  </si>
  <si>
    <t>Leaves/Apply</t>
  </si>
  <si>
    <t>900 sp</t>
  </si>
  <si>
    <t xml:space="preserve">Regenerates limbs in 6 months. </t>
  </si>
  <si>
    <t>If drawback occurs, a malformed and useless limb will grow back.</t>
  </si>
  <si>
    <t>6 months</t>
  </si>
  <si>
    <t>Laurre</t>
  </si>
  <si>
    <t>Cures Morgurth in 24 hours. Also usable to awaken anyone from almost any sleep, catatonia or coma condition (take 1-10 rounds).</t>
  </si>
  <si>
    <t>Numenelos</t>
  </si>
  <si>
    <t>Moss/Powder</t>
  </si>
  <si>
    <t>366 sp</t>
  </si>
  <si>
    <t>Complete nerve regeneration in 1-100 minutes (depending on severity of injury, a damaged nerve causing a -10 penalty should take a minute while a completely destroyed nervous system would take 100 minutes).</t>
  </si>
  <si>
    <t>1-100 min</t>
  </si>
  <si>
    <t>Siran</t>
  </si>
  <si>
    <t>Clove/Ingest</t>
  </si>
  <si>
    <t>95 sp</t>
  </si>
  <si>
    <t xml:space="preserve">Restoration of 1 damaged organ. </t>
  </si>
  <si>
    <t>The drawback on Siran is a rare skin disease that develops over 24 hours. Targets AP is lowered by 33% and the effects is even worse (50%) if skin is exposed to full sunshine. The disease will disappear in 1 week.</t>
  </si>
  <si>
    <t>Tarnas</t>
  </si>
  <si>
    <t>165 sp</t>
  </si>
  <si>
    <t>Repairs all damaged organs in one body.</t>
  </si>
  <si>
    <t>If drawback occurs, user will be totally incapacitated for the duration (i.e 8 hrs) due to nausea and vomitting.</t>
  </si>
  <si>
    <t>Tatharsul</t>
  </si>
  <si>
    <t>Bread/Ingest</t>
  </si>
  <si>
    <t>450 sp</t>
  </si>
  <si>
    <t>Repairs nervous system to normal in 1-10 rounds.</t>
  </si>
  <si>
    <t>Terbas</t>
  </si>
  <si>
    <t>Heals nerve damage. Require 1 day per -10 penalty for recovery. A nerve damage causing victim a -30 penalty will heal in 3 days with the help of Terbas.</t>
  </si>
  <si>
    <t>Ucason</t>
  </si>
  <si>
    <t>Grass/Smoke</t>
  </si>
  <si>
    <t>36 sp</t>
  </si>
  <si>
    <t>Cures blindness from nerve damage, spells or any reason as long as the eye is not physically destroyed.</t>
  </si>
  <si>
    <t>2-20 rnds</t>
  </si>
  <si>
    <t>Ul-Ucason</t>
  </si>
  <si>
    <t xml:space="preserve">A magically enhanced variant of the Ucason herb. Restores eye-sight to any victim even if eyes are destroyed. </t>
  </si>
  <si>
    <t>4-40 rnds</t>
  </si>
  <si>
    <t>Wek-wek</t>
  </si>
  <si>
    <t>300 sp</t>
  </si>
  <si>
    <t xml:space="preserve">Magical herb that repairs all damaged organs in one body within 2-20 rounds. </t>
  </si>
  <si>
    <t>Wifurwif</t>
  </si>
  <si>
    <t>420 sp</t>
  </si>
  <si>
    <t xml:space="preserve">Nerve repairs. </t>
  </si>
  <si>
    <t>Nutrition</t>
  </si>
  <si>
    <t>Chap Beech Nut</t>
  </si>
  <si>
    <t>15 bp</t>
  </si>
  <si>
    <t>1 days nutrition.</t>
  </si>
  <si>
    <t>1 day</t>
  </si>
  <si>
    <t>Cram</t>
  </si>
  <si>
    <t>13 bp</t>
  </si>
  <si>
    <t>Dwarven waybread. A 4 oz slice provide 1 days nutrition. A 10-slice loaf costs 13 sp. Keeps 7 weeks if stored dry. Tastes of mushrooms.</t>
  </si>
  <si>
    <t>Furry Oak Acorn</t>
  </si>
  <si>
    <t>12 bp</t>
  </si>
  <si>
    <t>1 nut provide 1 days nutrition. However one cannot live for more than 7 days on Furry Oak Acorns without suffering nutrition shortage.</t>
  </si>
  <si>
    <t>Grapeleaf</t>
  </si>
  <si>
    <t>Nectar/Ingest</t>
  </si>
  <si>
    <t>1 days nutrition. If taken before going to sleep it also causes dreams for 2 hours. The dreams often come true. Target has +50 bonus to Divination for these 2 hours.</t>
  </si>
  <si>
    <t>Drawback mean target involuntarily falls asleep unless a RR vs the herbs level is made.</t>
  </si>
  <si>
    <t>1 day/      2 hours</t>
  </si>
  <si>
    <t>Hiam</t>
  </si>
  <si>
    <t xml:space="preserve">1 days nutrition. Those who ingest Hiam moss find themselves alert and vigorous for 24 hours. Can be used for max 4 consecutive days. After that time a user must rest (or be at -75 to all activity) for twice as many days as he have used the herb. </t>
  </si>
  <si>
    <t>Drawback: outside the hillmen society some people are allergic to Hiam moss, causing them to suffer convulsions and eventually dying a horribly torturous death if RR fails by 21+.</t>
  </si>
  <si>
    <t>Kujanikapurd</t>
  </si>
  <si>
    <t>Mushroom/Ingest</t>
  </si>
  <si>
    <t>If drawback occur, user will be drowsy and unbalanced, all maneuvers at -30 for the day.</t>
  </si>
  <si>
    <t>Lembas</t>
  </si>
  <si>
    <t>Elven waybread. Lembas feeds the will, providing +15 to RR vs disease, poisons and will contests (SD) and +15 Exhaustion points. It keeps for many years without deteriation. 1 thin cake sustains a full grown man for 1 day.</t>
  </si>
  <si>
    <t>Lemsang</t>
  </si>
  <si>
    <t>Dwarven mushroom. Dried, it keeps for many weeks without deteriation. 1 weeks nutrition.</t>
  </si>
  <si>
    <t>1 week</t>
  </si>
  <si>
    <t>Nelisse</t>
  </si>
  <si>
    <t xml:space="preserve">1 days nutrition. </t>
  </si>
  <si>
    <t>Drawback indicates that after drinking the brew user become sluggish and tired, performing at -50 for 1 hour.</t>
  </si>
  <si>
    <t>Ukur</t>
  </si>
  <si>
    <t>One nut equals one days nutrition.</t>
  </si>
  <si>
    <t>Drawback indicate user has a -10 due to hunger, unless something else is ingested.</t>
  </si>
  <si>
    <t>Ulginor</t>
  </si>
  <si>
    <t>1 days nutrition per slice. Keeps 1-2 months. Tastes of cheese &amp; spinach. A 10 slice loaf costs 15 sp.</t>
  </si>
  <si>
    <t>General Purpose Herbs</t>
  </si>
  <si>
    <t>Ajkara</t>
  </si>
  <si>
    <t>Incense/Smoke</t>
  </si>
  <si>
    <t>Truth serum. RR failure by 1-25 put victim at -10 for 1-10 hours. Victim behave slow and drugged. RR failure by 26-50 results in -20 and victim being easy to interrogate (+50 to any Lie Perception rolls). RR failure by 51+ results in target being unable to lie.</t>
  </si>
  <si>
    <t>1-10 hrs</t>
  </si>
  <si>
    <t>Ankii</t>
  </si>
  <si>
    <t>17 sp</t>
  </si>
  <si>
    <t>Equals 8 hours of good sleep. Dangerous to use for prolonged periods. If used twice per week = 5 points of CON loss, thrice = lose 15 pts, four times = lose 30 pts. Four times = RR or coma.</t>
  </si>
  <si>
    <t>Drawback lowers CON-stat (temp) by 1. Overuse is dangerous.</t>
  </si>
  <si>
    <t>Decongestant. +20 RR vs common cold. Speeds recovery rate from respiratory ills by 5x. One dose per day.</t>
  </si>
  <si>
    <t>Arunya</t>
  </si>
  <si>
    <t xml:space="preserve">Causes deep sleep (unconsciousness) for 1-4 hours. Every hour slept equals 4 hours of normal rest. User runs the risk of addiction if used for 2 or more consecutive days. </t>
  </si>
  <si>
    <t xml:space="preserve">Drawback causes addiction. First use has regular drawback factor. Second day use  increases drawback by 15. If user take more than one dose per 8 hour period it will act as a Mild conversion poison. </t>
  </si>
  <si>
    <t>0/15</t>
  </si>
  <si>
    <t>20 rnds/  1-4 hrs</t>
  </si>
  <si>
    <t>Athelas</t>
  </si>
  <si>
    <t>Cures anything on the living. Full effect only in the hands of a true king, in which it may substitute nearly every other herb known. Hastens the healing process (x3), neutralizes minor poisons, slows major poisons and staves off supernatural maladies.</t>
  </si>
  <si>
    <t>Does not bring back the dead.</t>
  </si>
  <si>
    <t>Attanar</t>
  </si>
  <si>
    <t>Moss/Apply</t>
  </si>
  <si>
    <t>Cures fever in 24 hours.</t>
  </si>
  <si>
    <t>Awn</t>
  </si>
  <si>
    <t>Bark/Brew</t>
  </si>
  <si>
    <t>750 sp</t>
  </si>
  <si>
    <t>Joins limbs. Require complete immobility.</t>
  </si>
  <si>
    <t>Drawback causes enormous and lasting pains from the joined limb, equaling a permanent -10 penalty to all activity including use of limb.</t>
  </si>
  <si>
    <t>Brorkwilb</t>
  </si>
  <si>
    <t>18 sp</t>
  </si>
  <si>
    <t xml:space="preserve">Allows shared dreams with a family member within 100 miles/level. Lasts for 8 hours during which person is asleep and may communicate (full duplex) with his family member. </t>
  </si>
  <si>
    <t>Drawback results in either (01-33) that herb has no effect or (34-66) that the shared dreams is with an entirely random target or (67-100) that the user gets a vision of something else, important or unimportant.</t>
  </si>
  <si>
    <t>Cicino</t>
  </si>
  <si>
    <t>1 dose provide +40 RR vs disease for 3 days and will provide a second RR for anyone already incubated.</t>
  </si>
  <si>
    <t>3 days</t>
  </si>
  <si>
    <t>Delrean</t>
  </si>
  <si>
    <t>Bark/Apply</t>
  </si>
  <si>
    <t>Repels any insect. Smells foul within a 50 feet radius.</t>
  </si>
  <si>
    <t>Faghiu</t>
  </si>
  <si>
    <t>Love potion made from the magical Vanimelda flower. If imbibed the target will be faithful and loving versus the one who administers the potion or has worn it close to his heart for a prolonged period of time. The effect will last for 1-100 days (1 day per 1 failure up to 100). For more rules on Love Potions, see the Hands of the Healer p.147.</t>
  </si>
  <si>
    <t>Drawback will cause equally strong emotions, but of other types: i.e hate, anxiety, fear, sorrow etc, in target.</t>
  </si>
  <si>
    <t>1-100 days</t>
  </si>
  <si>
    <t>Felmather</t>
  </si>
  <si>
    <t xml:space="preserve">Mental summons of 1 friend (folk or beast) within 300' per level of user. This herb also serve as a powerful coma relief, awakening the comatose victim within 1-10 minutes of ingestion. </t>
  </si>
  <si>
    <t>Drawback will cause the attention of other, maybe hostile, beasts of the area.</t>
  </si>
  <si>
    <t>Fleabane</t>
  </si>
  <si>
    <t>Repels blood sucking insects. Comes in powder and juice form. The powder keeps for several months while the juice must be used with one week.</t>
  </si>
  <si>
    <t>Fukavar</t>
  </si>
  <si>
    <t>Flower/Smoke</t>
  </si>
  <si>
    <t>22 sp</t>
  </si>
  <si>
    <t>Allows mental summons of 1 friend within 20 miles. The summons take 20 rounds to perform and user may NOT communicate with the summoned friend by use of this herb. The summoned friend will know the distance and direction towards his friend for 24 hours.</t>
  </si>
  <si>
    <t>Drawback awakens the interrest of someone else than desired. Perhaps a Faerië or other being of the twilight world?</t>
  </si>
  <si>
    <t>Harlindar</t>
  </si>
  <si>
    <t>Assures safe childbirth. Harlindar tea shall be consumed one cup every morning the entire labor for full effect. The price noted covers a whole 9 months.</t>
  </si>
  <si>
    <t>Drawback need only be rolled for once during the entire treatment. If drawback occur, child will be delivered safely, but mother might die (10% risk, depending on circumstances).</t>
  </si>
  <si>
    <t>9 months</t>
  </si>
  <si>
    <t>Hevik</t>
  </si>
  <si>
    <t>Intoxicant. Induces sleep for 11-20 hours. RR vs 10th lvl if ingested. RR vs 3rd lvl if smoked.</t>
  </si>
  <si>
    <t>Drawback causes spastical cramps, user will be out/prone for 1-10 rounds, thereafter at -10 to all activity. Nerve damage.</t>
  </si>
  <si>
    <t>11-20 hours</t>
  </si>
  <si>
    <t>Hugar</t>
  </si>
  <si>
    <t xml:space="preserve">Harmless circulatory poison. Causes sleep and deep unconsciousness within 6-12 rounds of ingesting. Sleep lasts for 1 hour per 10 failure, but no longer than 3 hours maximum. 1 hours sleep equals 4. </t>
  </si>
  <si>
    <t>Drawback equals the same effects as from a Mild circulatory poison.</t>
  </si>
  <si>
    <t>Mild</t>
  </si>
  <si>
    <t>Joef</t>
  </si>
  <si>
    <t>Plant/Ingest</t>
  </si>
  <si>
    <t>20 sp</t>
  </si>
  <si>
    <t>Allows mental summons of 1 sentient friend from up to 1 mile'/lvl. The friend know that he has been summoned but has no obligation to go to the summoner (i.e he is in no way forced). The process take 3 rounds of concentration. The summoned friend will know the distance and direction towards his friend for 24 hours.</t>
  </si>
  <si>
    <t>Klynyk</t>
  </si>
  <si>
    <t>Oyster/Apply</t>
  </si>
  <si>
    <t>Removes hair for several days. Take 12-24 hours to take effect.</t>
  </si>
  <si>
    <t>12-24 hours</t>
  </si>
  <si>
    <t>Latha</t>
  </si>
  <si>
    <t>Stem/Brew</t>
  </si>
  <si>
    <t>Cures common cold in 1-10 hours depending on severity. Provide +10 to RR vs disease for 24 hours. Heals 1-2 hit points over 20 rnds.</t>
  </si>
  <si>
    <t>1-10 hours</t>
  </si>
  <si>
    <t>Lestagii</t>
  </si>
  <si>
    <t>Crystal/Ingest</t>
  </si>
  <si>
    <t>75 sp</t>
  </si>
  <si>
    <t xml:space="preserve">When ingested the user falls into a deep sleep lasting for 24 hours. During that time any stat loss other than due to age will be restored (up to a full potential). Each dose affects only one stat. </t>
  </si>
  <si>
    <t>Drawback indicate herb has no beneficial effect and user falls asleep 25-34 hours (24 + 1d10) within 1-10 minutes of ingestion.</t>
  </si>
  <si>
    <t>Lichen Gloriosa</t>
  </si>
  <si>
    <t>Lichen/Apply</t>
  </si>
  <si>
    <t>Sharpens swords to cut even stone. The effects last for 1-10 strokes. Provide non-magical weapons with an additional +5 OB for 1-10 attacks, depending mostly on what armor the enemy wears.</t>
  </si>
  <si>
    <t>Lu-jy-Mirenna</t>
  </si>
  <si>
    <t xml:space="preserve">Beneficial visions. Powerful hallucinogen that puts user at -15 to all actions for 1-10 hours during which he has visions of the future, the present and the past. </t>
  </si>
  <si>
    <t>The herb still work even if drawback is rolled, but the visions are then so disturbing that the character must resist (with SD-bonus) not to act upon them.</t>
  </si>
  <si>
    <t>Nelthandon</t>
  </si>
  <si>
    <t>Emetic. Induces vomiting in 20 mins. Vomitting lasts for 1-2 hours and puts victim at -20 while it lasts.</t>
  </si>
  <si>
    <t>20 mins/    1-2 hours</t>
  </si>
  <si>
    <t>Red Willow</t>
  </si>
  <si>
    <t xml:space="preserve">Herb commonly found in Dagorlad swamp. Cures fever. Also doubles the effect of the common healing herb Thurl. Relieves pain and swelling. Only 1 dose can have effect per day. </t>
  </si>
  <si>
    <t>If drawback occur, or more than 5 doses are used at the same time, user (1-50) suffer nausea (-20), (51-75) falling blood pressure (25% risk each round of passing into unconsciousness) or (76-100) coma.</t>
  </si>
  <si>
    <t>6 hours/ 24 hours</t>
  </si>
  <si>
    <t>Silraen</t>
  </si>
  <si>
    <t xml:space="preserve">Analgesic. Smells so strong that it cannot be hidden in food or drink. When consumed target must resist vs 4th lvl (poison) or fall asleep. The sleep is deep and unwakable. Usually used during surgical operations due to it's lack of harmless side-effects. </t>
  </si>
  <si>
    <t>Drawback does not interfere with the herbs positive qualities, but adds a terrible headache (-15) for 1-10 hours after awakening.</t>
  </si>
  <si>
    <t>20 rnds/   1-10 hours</t>
  </si>
  <si>
    <t>1N</t>
  </si>
  <si>
    <t>Sulimquelote</t>
  </si>
  <si>
    <t>Fragrant scent for 1-4 hours. "For the Ladies". Rub some on the skin. One bottle lasts for 4 weeks for a day-to-day user.</t>
  </si>
  <si>
    <t>1-4 hours</t>
  </si>
  <si>
    <t>Tharm</t>
  </si>
  <si>
    <t>Kelp/Apply</t>
  </si>
  <si>
    <t>Sun lotion. Protects versus the extreme sun in the deserts of southern Middle Earth. The price noted is for a 8 oz bottle (225 gr) which lasts for about 1 week during normal use.</t>
  </si>
  <si>
    <t>Instant/   24 hours</t>
  </si>
  <si>
    <t>Tukamur</t>
  </si>
  <si>
    <t>Grass/Brew</t>
  </si>
  <si>
    <t>9 sp</t>
  </si>
  <si>
    <t>Euphoric. Allows shared dreams with friend(s) similarly affected within 50 miles/level. The range is counted on the highest level friend. This herb causes addiction in all cases (see rules for withdrawal) which lower its popularity.</t>
  </si>
  <si>
    <t>Physical Enhancement</t>
  </si>
  <si>
    <t>Agaath</t>
  </si>
  <si>
    <t xml:space="preserve">Enable user to act normal without having to breath. Protects against inhalable poisonous gases and provide the ability to be under water for 5 minutes. </t>
  </si>
  <si>
    <t>Drawback confers a lung disease breaking out within 1-4 days of  ingesting the Agaath. User is at -25 until a RR is made (minimum two full days).</t>
  </si>
  <si>
    <t>5 min</t>
  </si>
  <si>
    <t>Alshana</t>
  </si>
  <si>
    <t>Dwarven bread, provided to the guests of dwarven underground cities to aid them in the dark caverns. Provide nightvision 300' (i.e user still need a torch or lantern to see) for 1 hour. Keeps 6-8 weeks. Seldom sold on the open market.</t>
  </si>
  <si>
    <t>1 hr</t>
  </si>
  <si>
    <t>Atigax</t>
  </si>
  <si>
    <t>Prevents blindness due to sudden or blinding light. Lasts 9 hours. User is immune to Sudden Light.</t>
  </si>
  <si>
    <t>9 hrs</t>
  </si>
  <si>
    <t>Blue Eyes</t>
  </si>
  <si>
    <t>x3 vision (+25 visual perception) and 50' infravision for 3 hours. Usable once per day.</t>
  </si>
  <si>
    <t>3 hours</t>
  </si>
  <si>
    <t>Boskone</t>
  </si>
  <si>
    <t>Powder/Inhale</t>
  </si>
  <si>
    <t>Effect equals a Nature's Awareness spell lasting for 11-20 rounds. Require concentration.</t>
  </si>
  <si>
    <t>Drawback confers a severe headache that puts user at -10 for 1-8 hours.</t>
  </si>
  <si>
    <t>11-20 rnds</t>
  </si>
  <si>
    <t>Breldiar</t>
  </si>
  <si>
    <t>Euphoric. Subtracts 30 from moving maneuvers and melee. Add +50 to missile attacks and directed spells. Lasts for 1 hour.</t>
  </si>
  <si>
    <t>Chrume</t>
  </si>
  <si>
    <t>Imbiber has +20 to CO &amp; PR for 1-10 hours. -10 to AG &amp; QU for the same time period. Euphoric and addictive.</t>
  </si>
  <si>
    <t>Drawback indicate an addiction to the herb. See addiction rules in Gamemaster Law, p. 90.</t>
  </si>
  <si>
    <t>AF</t>
  </si>
  <si>
    <t>Ecsasse</t>
  </si>
  <si>
    <t>Imbiber is immune to mind attacks and mind disease for the duration (1-10 hours).</t>
  </si>
  <si>
    <t>Feduilas</t>
  </si>
  <si>
    <t>11 cp</t>
  </si>
  <si>
    <t>Intoxicant. Provide +20 to RR vs Mentalism and Essence, but also -10 to Agility and Quickness stats for 1-5 hours.</t>
  </si>
  <si>
    <t>1-5 hrs</t>
  </si>
  <si>
    <t>Galenas</t>
  </si>
  <si>
    <t>Leaf/Smoke</t>
  </si>
  <si>
    <t>Relaxing intoxicant. User feels happy, but is slow and acts at -75 for 1-10 rounds. The euphoric feeling continue for 1-6 hours, during which user is at a mere -10.</t>
  </si>
  <si>
    <t>Gort</t>
  </si>
  <si>
    <t>13 cp</t>
  </si>
  <si>
    <t>Narcotic intoxicant. User has +10 to Presence and Appearance stat-bonus for 2 hours. After that user will be at -50 to all activities for 1-10 hours.</t>
  </si>
  <si>
    <t>Gylvir</t>
  </si>
  <si>
    <t>Algae/Ingest</t>
  </si>
  <si>
    <t>62 sp</t>
  </si>
  <si>
    <t xml:space="preserve">Enables imbiber to breathe under water for 4 hours. </t>
  </si>
  <si>
    <t>If drawback occurs, user is not able to breathe air for the entire duration of the herb.</t>
  </si>
  <si>
    <t>Kilmakur</t>
  </si>
  <si>
    <t>19 sp</t>
  </si>
  <si>
    <t>Protects versus flame and heat for 1-10 hrs. Character has a +30 DB vs all heat attacks.</t>
  </si>
  <si>
    <t>Klagul</t>
  </si>
  <si>
    <t>Bud/Brew</t>
  </si>
  <si>
    <t xml:space="preserve">Provides elven eyesight for 6 hours. Imbiber can see perfectly at night (300') without lightsource as long as there is starlight. Also confers a slight infravision (30') so that things that emanate heat are more visible in darkness. </t>
  </si>
  <si>
    <t>If drawback occurs, user gets a horrible migraine, beginning within 6-10 hours and lasting 1-10 hours. This head ache gives user a -25 to all actions.</t>
  </si>
  <si>
    <t>6 hrs</t>
  </si>
  <si>
    <t>Kykykyl</t>
  </si>
  <si>
    <t>Haradrim bread, secret recipe. Made from a plethora of quite common herbs. Allows one to see with perfect clarity for 1 hour regardless of environment or injuries. Keeps 2-20 weeks.</t>
  </si>
  <si>
    <t>Lothnimgil</t>
  </si>
  <si>
    <t>26 sp</t>
  </si>
  <si>
    <t>Elven flower, grows in and near Lothlorien. Heals user of 1-10 hit points. Provide extended self-confidence and allows additonal +5 to all actions for 24 hours.</t>
  </si>
  <si>
    <t>20 rnds/ 24 hrs</t>
  </si>
  <si>
    <t>Marku</t>
  </si>
  <si>
    <t>Provides user with infravision (100') for 6 hours. This vision is able to see through even magical darkness.</t>
  </si>
  <si>
    <t>Megillos</t>
  </si>
  <si>
    <t>4 sp</t>
  </si>
  <si>
    <t xml:space="preserve">Aka. Megilloth. If eaten fresh: increases visual perception by 50-500% for 10 mins. If roasted  the range of vision lasts for 4-8 hours. Usually this herb confers a +10 perception modification for the duration. </t>
  </si>
  <si>
    <t>Drawback confers headache and dizziness (-10 penalty for all manuevers other than perception) for the duration.</t>
  </si>
  <si>
    <t>Merrig</t>
  </si>
  <si>
    <t>Thorn/Brew</t>
  </si>
  <si>
    <t>Daily ingestion for 10 consecutive days increases PR and AP-stat by 5 (cannot exceed 102). Interruption and withdrawal from a habit of Merrig use means loss of stats (-10 CO, -5 RE, -5 PR and -5 AP).</t>
  </si>
  <si>
    <t>10 days</t>
  </si>
  <si>
    <t>Phacalus</t>
  </si>
  <si>
    <t>A herb used by the Beffraen in their religious ceremonies. PR, IN, EM, RE &amp; EQ are increased by 1 permanently (cannot exceed 102). The Beffraen have, due to genetic differences, no increased drawback risk on this herb.</t>
  </si>
  <si>
    <t>Drawback puts user into coma for 4 days all stats are decreased by 15. Complex description, see Hands of the Healer p.128.</t>
  </si>
  <si>
    <t>p.128</t>
  </si>
  <si>
    <t>Rud-tekma</t>
  </si>
  <si>
    <t>Magical herb from the east. Increases Base Spell Casting by +20 for 1 hour. All moving maneuvers and OB are at -20. There is 10% chance for every spell cast while under effect of Rud-Tekma that the spell unintenionally is cast on nearest target.</t>
  </si>
  <si>
    <t>Sha</t>
  </si>
  <si>
    <t>Provide a 300' nightvision for 1-5 hours.</t>
  </si>
  <si>
    <t>Drawback causes user to suffer a (-20 penalty)  diahorrea, starting 11-20 hours after consumption, lasting for 1-5 days. Many of the Hillmen of the Trollshaws are immune to this side effect.</t>
  </si>
  <si>
    <t>1-5 hours</t>
  </si>
  <si>
    <t>Sweet Galenas</t>
  </si>
  <si>
    <t>Euphoric relaxant. All within 10' radius are relaxed and anyone directly inhaling the smoke will be stoned (-75 to all maneuvers for 1-10 rounds).</t>
  </si>
  <si>
    <t>Tartiella</t>
  </si>
  <si>
    <t>Euphoric. All stats drop by 10 for 1-10 hours. For more detailed description, see Hands of the Healer p. 139.</t>
  </si>
  <si>
    <t>Thembitul</t>
  </si>
  <si>
    <t>Provide +50 RR vs disease and poisons.</t>
  </si>
  <si>
    <t>Trudurs</t>
  </si>
  <si>
    <t>Provide +10 to RR versus disease for 6-10 days.</t>
  </si>
  <si>
    <t>6-10 days</t>
  </si>
  <si>
    <t>Yaran</t>
  </si>
  <si>
    <t>Pollen/Ingest</t>
  </si>
  <si>
    <t>17 bp</t>
  </si>
  <si>
    <t>Increased sensitivity to smell and taste allows user to detect poisons (and other things) on blades or in food. +50 to all perception based on smell/taste for 1 hour, including Poison perception.</t>
  </si>
  <si>
    <t>Zur</t>
  </si>
  <si>
    <t>Fungus/Brew</t>
  </si>
  <si>
    <t>27 sp</t>
  </si>
  <si>
    <t>Enhances smell and hearing for 1 hour. The hearing range is increased by x3 and that will provide +50 to perception based on hearing.</t>
  </si>
  <si>
    <t>Burn and Exposure Relief</t>
  </si>
  <si>
    <t>Alambas</t>
  </si>
  <si>
    <t>Grass/Apply</t>
  </si>
  <si>
    <t>Heals 4 square feet of any burns. Relieving any hit points and penalties from that injury. As a rule of thumb, one dose of Alambas is enough to heal the injuries from one heat critical.</t>
  </si>
  <si>
    <t>Aloe</t>
  </si>
  <si>
    <t>Double healing rate for minor burns. Immediately heals 5 hit points from burns. For medium or major burns five or ten times the dosage is needed for the same healing effect.</t>
  </si>
  <si>
    <t>Culkas</t>
  </si>
  <si>
    <t>1 dose heals the effects of any type of burns (one critical). This herb completely negate any hit points and penalties taken from burns. Full healing take 1 hour but the wound is tender for a few more days.</t>
  </si>
  <si>
    <t>Himros</t>
  </si>
  <si>
    <t>Cures burns. Will heal the injuries from 1 wound in 8 hours (including penalties and hits). Also relieves Pangwood inflammation.</t>
  </si>
  <si>
    <t>Jojojopo</t>
  </si>
  <si>
    <t>Cures frostbite. Heals 2-20 hits and relieves penalties by 10 from wounds caused by cold.</t>
  </si>
  <si>
    <t>Kelventari</t>
  </si>
  <si>
    <t>Berry/Rub</t>
  </si>
  <si>
    <t>1 dose heals the effects of a 1st or 2nd degree burn (one critical, "A" take 1 hour, "B" take 2 hours, "C" take 4 hours, "D" take 6 hours and "E" take 8 hours to heal). The herb also instantly relieves 1-10 hit points delivered by burns.</t>
  </si>
  <si>
    <t>1-8 hours</t>
  </si>
  <si>
    <t>Telek</t>
  </si>
  <si>
    <t>Berry/Apply</t>
  </si>
  <si>
    <t>48 sp</t>
  </si>
  <si>
    <t>Cures frostbite in 10 rounds. Can be used on one wound inflicted by frostbite. Halves penalties and bleeding by half and heal 3-30 hit points resulting from cold.</t>
  </si>
  <si>
    <t>10 rnds</t>
  </si>
  <si>
    <t>Veldurak</t>
  </si>
  <si>
    <t>32 sp</t>
  </si>
  <si>
    <t>Cures frostbite. Heals 1-50 hits and lowers a penalty by 15 from a wound resulting from cold.</t>
  </si>
  <si>
    <t>Vessin</t>
  </si>
  <si>
    <t>Clams/Apply</t>
  </si>
  <si>
    <t>Cures 2nd degree burns (a burn from either an "A", "B" or "C" severity critical) in 20 rnds or 3rd degree burns ("D" or "E" severity critical) in 8 hours. Vessin will completely remove all hits and penalties resulting from burn.</t>
  </si>
  <si>
    <t>20 rnds   (8 hours)</t>
  </si>
  <si>
    <t>Finding/ Preparing</t>
  </si>
  <si>
    <t>Poisons and Rotten things</t>
  </si>
  <si>
    <t>Acaana</t>
  </si>
  <si>
    <t>Flower/Paste</t>
  </si>
  <si>
    <t>350 sp</t>
  </si>
  <si>
    <t>Nerve poison. Black paste that destroys nervous system. RR failure by 01-15 results in a destroyed nervous system and incapacitated victim. RR failure by 16-30 sends victim into a coma. RR failure by 31+ results in instant death.</t>
  </si>
  <si>
    <t>Adder Venom</t>
  </si>
  <si>
    <t>Venom/Paste</t>
  </si>
  <si>
    <t>Muscle poison. RR failure with 1-25 results in a pseudoparalysis causing -2 per 1 failure for 5-10 rounds. Failure with 26-50 results in similar paralysis for 11-20 rounds. RR failure by 51+ equals death due to heart failure in 6 rounds.</t>
  </si>
  <si>
    <t>1 round/  Varies</t>
  </si>
  <si>
    <t>Ancalthur</t>
  </si>
  <si>
    <t>Grass/Liquid</t>
  </si>
  <si>
    <t>Circulatory poison. RR failure by 1-15 incapacitates victim for 1-5 hours (-100). RR failure by 16-30 results in incapacitation for 6-10 hours. RR failure by 31+ results in death due to oxygen starvation.</t>
  </si>
  <si>
    <t>3-6 rnds/  1-5 hrs or 6-10 hrs</t>
  </si>
  <si>
    <t>Angurth</t>
  </si>
  <si>
    <t>Bacteria/Paste</t>
  </si>
  <si>
    <t>Bubonic disease. Cause fever and nausea for 2-10 days. RR failure by 01-15 leaves victim at -15. RR failure by 16-30 put victim at -25. RR failure by 31+ results in -50 and a slow, painful death over 1-6 days.</t>
  </si>
  <si>
    <t>Some armies deliberately defile their weapons to cause epidemic diseases amongst enemies.</t>
  </si>
  <si>
    <t>1-3 hrs/     2-10 days</t>
  </si>
  <si>
    <t>Asgurash</t>
  </si>
  <si>
    <t>Snake/Paste</t>
  </si>
  <si>
    <t>28 sp</t>
  </si>
  <si>
    <t>Nerve poison. Brownish snake venom. RR failure causes a gradual paralysis of the inflicted area over 6-10 rnds, lasting for 5 minutes/10 failure. Paralysed area is useless. If head or chest is poisoned, the upper body is paralysed and target is incapacitated for the duration.</t>
  </si>
  <si>
    <t>6-10 rnds/ varies</t>
  </si>
  <si>
    <t>Asp Venom</t>
  </si>
  <si>
    <t>Nerve poison. Clear fluid made into a paste. Struck limb is numb and useless for 1 day/10 failure. RR failure by 51+ means either loss of affected limb (i.e amputation is necessary) or death within 11-20 hours.</t>
  </si>
  <si>
    <t>Moderate</t>
  </si>
  <si>
    <t>Athanar</t>
  </si>
  <si>
    <t>Snake/Liquid</t>
  </si>
  <si>
    <t>Reduction poison. Reduces CO-stat (temp) by 50 over the course of 6-10 hours. If CO-stat falls beneath zero, victim dies.</t>
  </si>
  <si>
    <t>6-10 hours</t>
  </si>
  <si>
    <t>Black Vines</t>
  </si>
  <si>
    <t>Leaf/Liquid</t>
  </si>
  <si>
    <t xml:space="preserve">Intoxicant. Euphoria and inactivity for 2-20 hours. It confers no pain, but othervise acts as a respiratory poison. May be used as a medical anaestethic since it lowers the targets consciousness and receptibility to pain. </t>
  </si>
  <si>
    <t>Not very useful as a poison since it require target to drink large amounts.</t>
  </si>
  <si>
    <t>2-20 hrs</t>
  </si>
  <si>
    <t>Blade Hemlock</t>
  </si>
  <si>
    <t>Plant/Paste</t>
  </si>
  <si>
    <t>Muscle poison. Incapacitation (-100) for 5 minutes per 10 failure, starting in 3 rounds. Failure by 26+ results in unconsciousness. Failure by 51+ results in instant unconciousness and death within 1-10 hours.</t>
  </si>
  <si>
    <t>3 rnds/       Varies</t>
  </si>
  <si>
    <t>Bragolith</t>
  </si>
  <si>
    <t>Juice/Ingest</t>
  </si>
  <si>
    <t>Conversion poison. Phosphorescent green firefly juice. RR failure by 01-25 incapacitates (-100) victim until healed of the internal burns. Failure by 26+ causes victim to spontaneously combust, taking 20 hit points per round until dead.</t>
  </si>
  <si>
    <t>6-10 rnds</t>
  </si>
  <si>
    <t>Brithagurth</t>
  </si>
  <si>
    <t>Roots/Paste</t>
  </si>
  <si>
    <t xml:space="preserve">Conversion poison. Venom causes hardening of tendons in 1-4 appendages. Areas affected become useless for 10 minutes/10 failure. Victim is at -25 per useless appendage. </t>
  </si>
  <si>
    <t>The -25 penalty from useless appandages are not cumulative with any penalties from the 11.2.3 Poison Severity Chart.</t>
  </si>
  <si>
    <t>3 rnds/ varies</t>
  </si>
  <si>
    <t>Bukandas Bulch</t>
  </si>
  <si>
    <t>Wolves/Juice</t>
  </si>
  <si>
    <t>Respiratory poison. Gland juice induces asthma attack. Victim that fails RR by 01-25 is at -15 to all physical actions for 11-20 rnds. Victims that fail RR by 26+ is at -25 to all physical actions for 21-30 rnds. Movement is cut by 50% for the duration.</t>
  </si>
  <si>
    <t>1-10 rnds/ varies</t>
  </si>
  <si>
    <t>Carcalen</t>
  </si>
  <si>
    <t>Nerve poison. RR failure by 01-25 results in a random limb being unusable for 1-100 days. RR Failure by 26-50 results in nerve damage: victim is out until nerves are healed. Failure by 51+ equals death in 20 rounds.</t>
  </si>
  <si>
    <t>Carnegurth</t>
  </si>
  <si>
    <t>Circulatory poison. RR failure by 51+ equals massive internal blood clotting and death in 1-100 hours. If RR fails by less, check the results in table 11.2.3 Poison Descriptions Effect Descriptions.</t>
  </si>
  <si>
    <t>Extreme</t>
  </si>
  <si>
    <t>1-100 hours</t>
  </si>
  <si>
    <t>Cathaana</t>
  </si>
  <si>
    <t>21 sp</t>
  </si>
  <si>
    <t>Nerve poison. "Sly viper", white powder that causes euphoria for 1-10 rounds, thereafter victim acts normally for 1-10 minutes, after which he has to roll another RR. If that fails by 26+, he dies instantly.</t>
  </si>
  <si>
    <t>If second RR is successful, there is no harm to victim.</t>
  </si>
  <si>
    <t>Craeg-Curfluin</t>
  </si>
  <si>
    <t>Plant/Liquid</t>
  </si>
  <si>
    <t>Conversion poison. Magical poison extracted from Gargoyle blood. Very rare. RR failure by 1-15 causes unconsciousness for 1-10 rounds. RR failure by 16-30 confer a permanent coma and RR failure by 31+ turns victim to stone (also quite permanent).</t>
  </si>
  <si>
    <t>Cyclic Fever</t>
  </si>
  <si>
    <t>Ticks/Paste</t>
  </si>
  <si>
    <t>Reduction poison. Paste made from ticks. Causes 3-4 cycles of fever spread over 5-10 days. During fever periods (lasting 6-10 hours) victim is at -10 per 10 RR failure.</t>
  </si>
  <si>
    <t>Daxamas</t>
  </si>
  <si>
    <t>Muscle poison. Also named "Sly Leaf". The initial effects are often mild (or not even noticed), but this poisonous leaf causes a heart disease. If RR fails by 26+ the target will die in 1-100 days without warning.</t>
  </si>
  <si>
    <t>Deadly Milkwhite Trumpet</t>
  </si>
  <si>
    <t>Flower/contact/ inhalation</t>
  </si>
  <si>
    <t>Respiratory poison. Causes nausea and headache (-15) for 1-10 hours on a RR failure of 1-25. On a higher failure, follow the results in 11.2.3 Poison descriptions.</t>
  </si>
  <si>
    <t>20 rnds/    1-10 hours</t>
  </si>
  <si>
    <t>Seed/Ingest</t>
  </si>
  <si>
    <t>Respiratory poison. On a RR failure by 26+ coma for 1-10 days. A severe RR failure by 51+ equals death in 1-10 days.</t>
  </si>
  <si>
    <t>20 rnds/   1-10 days</t>
  </si>
  <si>
    <t>Din fuinen</t>
  </si>
  <si>
    <t>Moss oil/Ingest</t>
  </si>
  <si>
    <t>Grows at the banks of Gûlduin in Mirkwood. Target failing by 1-25 will suffer total amnesia for 1 hour per 1 failure (i.e will forget anything that happened during the hours affected by the herb). Targets failing RR by 26+ will fall asleep for 2-20 hours and suffer amnesia for 2 hours per 1 failure.</t>
  </si>
  <si>
    <t>6 rnds/     1-10 hrs</t>
  </si>
  <si>
    <t>Dolimor</t>
  </si>
  <si>
    <t>Fungus/Ingest</t>
  </si>
  <si>
    <t>Respiratory poison. RR failure by 21+ causes lungs to fail. Victim is immobilized within 1-10 minutes and dies in 1-3 hours if no antidote is applied.</t>
  </si>
  <si>
    <t>1-10 mins/ 1-3 hours</t>
  </si>
  <si>
    <t>Dynallca</t>
  </si>
  <si>
    <t>Muscle poison. Tan paste. Delivers 10 hits instanly and destroys victims hearing over 10 minutes. Bleeding from ears shows the effect.</t>
  </si>
  <si>
    <t>10 mins/ permanent</t>
  </si>
  <si>
    <t>Etarka</t>
  </si>
  <si>
    <t>Fish/Liquid</t>
  </si>
  <si>
    <t>Conversion poison. Heart is embedded in sick tissue and fat. Foe is at a cumulative -10 per day that passes since his poisoning. Death in 10-100 days unless antidote is applied.</t>
  </si>
  <si>
    <t>When penalty reaches -100 (i.e in 10 days from poisoning) victim is incapacitated and waiting for death.</t>
  </si>
  <si>
    <t>Falsereg</t>
  </si>
  <si>
    <t>Blood/Paste</t>
  </si>
  <si>
    <t>Nerve poison. Prepared from fish blood. RR failure by 01-25 results in concentration disorders, loss of memory and anxiety, causing a -1 per 1 failure penalty to all actions. Failure by 26+ also results in immediate internal bleeding (3 hits/rnd for 6-60 rounds).</t>
  </si>
  <si>
    <t>20 rnds/ 11-20 weeks</t>
  </si>
  <si>
    <t>Galenaana</t>
  </si>
  <si>
    <t>Leaf/Powder</t>
  </si>
  <si>
    <t>63 sp</t>
  </si>
  <si>
    <t>Respiratory poison. Green powder which kill elves on RR failure of 51+. Other races suffer a coma for 1-100 weeks if RR fail by 51+. The effects is othervise as noted in Gamemaster Law p.94.</t>
  </si>
  <si>
    <t>Gartaan</t>
  </si>
  <si>
    <t>Waters/Ingest</t>
  </si>
  <si>
    <t>35 sp</t>
  </si>
  <si>
    <t>Conversion poison. Causes hemophilia. Any bleeding will be doubled until cured of the disease.</t>
  </si>
  <si>
    <t>Instant/ varies</t>
  </si>
  <si>
    <t>Gorfang</t>
  </si>
  <si>
    <t>Moss/Liquid</t>
  </si>
  <si>
    <t>31 sp</t>
  </si>
  <si>
    <t>Nerve poison. Take immediate effect. RR failure by 1-50 results in random extremity being useless (-25 penalty) for 1 day per 10 failure. RR failure by 51+ results in dissolving of nerves. Victim is a vegetable until nerves are regenerated.</t>
  </si>
  <si>
    <t>Severe</t>
  </si>
  <si>
    <t>Grelnixar</t>
  </si>
  <si>
    <t>Magical poison. Confer "running death". If RR fails victim goes mad in 3 rounds, often with the result that he starts to run until exhaustion points are up. Whenever exhaustion points return, the running will continue. If not stopped, victim could actually run/starve himself to death. If RR succeed the poison has no effect at all.</t>
  </si>
  <si>
    <t>Greneldar</t>
  </si>
  <si>
    <t>Reduction poison. Touch causes rash and pains to the exposed skin and confer a -5 penalty per 10 failure (maximum -30) for 1-5 days. If Greneldar is instead ingested victim will "burn inside": a -50 penalty for 1-10 days, or on a RR failure of 26+ death due to organ damage.</t>
  </si>
  <si>
    <t>3 rnds / varies</t>
  </si>
  <si>
    <t>Gurth-nu-fuin</t>
  </si>
  <si>
    <t>Virus/Anaerobic</t>
  </si>
  <si>
    <t>41 sp</t>
  </si>
  <si>
    <t>Disease. Causes severe nausea. Victim is at -75 for 1-100 hours. RR failure by 26+ causes death within 2-20 days, unless a second RR is successful.</t>
  </si>
  <si>
    <t>6 rnds</t>
  </si>
  <si>
    <t>Gwin-win-Rynd</t>
  </si>
  <si>
    <t>Bat/Liquid</t>
  </si>
  <si>
    <t>54 sp</t>
  </si>
  <si>
    <t>Reduction poison. RR failure by 1-25 results in total (and permanent) paralysis of the entire body. RR failure by 26+ confers death.</t>
  </si>
  <si>
    <t>Heen</t>
  </si>
  <si>
    <t>Seeds/Ingest</t>
  </si>
  <si>
    <t>Circulatory poison. Instantly causes 5-50 hit points followed in 6 rounds by severe ulceration. Victim is at -10 per 10 failure (up to a maximum of -50) for 24 hours.</t>
  </si>
  <si>
    <t>Instant/    24 hours</t>
  </si>
  <si>
    <t>Henuial</t>
  </si>
  <si>
    <t>Liquid/Inject</t>
  </si>
  <si>
    <t>52 sp</t>
  </si>
  <si>
    <t>Conversion poison. Yellow venom injected in blood stream. Victim starts to bleed from the eyes. If RR fails by 1-25 one eye is injured. RR failure by 26+ indicate both eyes damaged and foe permanently blind.</t>
  </si>
  <si>
    <t>20 rnds/ permanent</t>
  </si>
  <si>
    <t>Hith-i-girith</t>
  </si>
  <si>
    <t>33 sp</t>
  </si>
  <si>
    <t>Vapor from a live tree causes immediate and continuing sleep. Target cannot be awakened (except through magic or antidotes) and the sleep is permanent. Hard to find and extremely rare since the Hith-i-girith will only sustain for 12 hours after being harvested.</t>
  </si>
  <si>
    <t>Instant/ permanent</t>
  </si>
  <si>
    <t>Hulmiikak</t>
  </si>
  <si>
    <t>Ants/Paste</t>
  </si>
  <si>
    <t>Muscle poison. Made from desert ants. RR failure by 26+ causes victims eyesight to be grumbled and all actions to be at -25 for 1 day per 1 failure. If RR failure is 51+ the effect is permanent.</t>
  </si>
  <si>
    <t>3-6 rnds/ varies</t>
  </si>
  <si>
    <t>Igturfas</t>
  </si>
  <si>
    <t>Snakes/Liquid</t>
  </si>
  <si>
    <t>Muscle poison. Causes convulsions and muscle spasms. RR failure by 26+ puts victim at -50 to all actions for 1 hour per 1 failure (up to a maximum of 50 hours). RR failure by 51+ equals death in 6 hours due to shock and heart failure.</t>
  </si>
  <si>
    <t>3-6 rnds/ up to 100 hrs</t>
  </si>
  <si>
    <t>Jadaras</t>
  </si>
  <si>
    <t>A disease confered via the Jadar Grass. A victim who fails RR has his AG-stat lowered by 30. The stat does not begin to rise until a second RR is made. Victim is entitled to one RR each week. The disease have a 24 hour incubation period. Any stat loss below zero kills victim.</t>
  </si>
  <si>
    <t>24 hours/ varies</t>
  </si>
  <si>
    <t>Jegga</t>
  </si>
  <si>
    <t>Bats/Paste</t>
  </si>
  <si>
    <t>Respiratory poison. Gives off a notable smell. Causes 1-100 hit points immediately when entering blood system.</t>
  </si>
  <si>
    <t>Jeggarukh</t>
  </si>
  <si>
    <t>Bats/Powder</t>
  </si>
  <si>
    <t>Circulatory poison. Causes 10-100 hit points. Take 3-6 rnds to take effect.</t>
  </si>
  <si>
    <t>Jitsu</t>
  </si>
  <si>
    <t>Clams/Ingest</t>
  </si>
  <si>
    <t>Respiratory poison. Causes internal bleeding (at throat and mouth). Victim is instantly at -10, starts to caugh blood and after 5-10 rounds begin to take 2-5 hit points per round for 1 minute per 5 failure. RR failure of 51+ causes death in 2-20 minutes due to local hypoxia and/or blood loss.</t>
  </si>
  <si>
    <t>varies</t>
  </si>
  <si>
    <t>Jitsutyr</t>
  </si>
  <si>
    <t>Clams/Paste</t>
  </si>
  <si>
    <t>84 sp</t>
  </si>
  <si>
    <t>Respiratory poison. Tan paste, destroys lungs. Victim bleed from mouth and is instantly nearly incapacitated (-75). If RR failure is 21+ victim will die in 10-100 rounds (+CO-bonus).</t>
  </si>
  <si>
    <t>Juth</t>
  </si>
  <si>
    <t>Scorpion/Liquid</t>
  </si>
  <si>
    <t>Nerve poison. Causes gradual insanity over 1 week (see Hands of the Healer, p.112). Victim take 2-20 hits at the first round of poisoning.</t>
  </si>
  <si>
    <t>Kaktu</t>
  </si>
  <si>
    <t xml:space="preserve">Muscle poison. Victim suffers muscle spasms. RR failure by 1-15 confers a -20 penalty and increased fumble range for all moving maneuvers by +3. RR failure by 16-30 confers a -30 penalty and increases fumble range by +5. RR failure by 31-50 confers a -50 penalty and increases fumble range by +10. RR failure by 51+ nearly incapacitate foe (-75). All results last for 2-20 hours. </t>
  </si>
  <si>
    <t>20 rnds/   2-20 hrs</t>
  </si>
  <si>
    <t>Kalmogs Spoor</t>
  </si>
  <si>
    <t>Leaves/Paste</t>
  </si>
  <si>
    <t>Nerve poison. Instantly causes 2-20 hit points. After the 24 hour incubation period victim is at -10 per 10 failure for 6-10 days. Maximum penalty is -50.</t>
  </si>
  <si>
    <t>Instant/   24 hrs/         6-10 days</t>
  </si>
  <si>
    <t>Karfar</t>
  </si>
  <si>
    <t>23 sp</t>
  </si>
  <si>
    <t>Circulatory poison. Redish paste causes heart to shut down. On a result of extreme failure death will occur in 2-12 rounds. Othervise the effects follow the 11.2.3 Effect descriptions table in RM FRP Gamemaster Law.</t>
  </si>
  <si>
    <t>2-12 rnds</t>
  </si>
  <si>
    <t>Klabas</t>
  </si>
  <si>
    <t>Buds/Ingest</t>
  </si>
  <si>
    <t>Nerve poison. Over a period of 1-10 hours victim increasingly suffers the effects from 11.2.3 Poison Effect descriptions table. When the initial incubation period has passed, if the RR failure was 21+, victim will be incapacitated and uncapable to perform any actions (-100) until cured.</t>
  </si>
  <si>
    <t>Kly</t>
  </si>
  <si>
    <t>Respiratory poison. Has effects according to the 11.2.3 Effect Descriptions Table. In addition the victim take 1-100 hit points on a failure between 1-25, 2-200 hit points on a failure by 26-50 and 3-300 hit points on a failure of 51+. These hits are distributed over a course of 6 rounds.</t>
  </si>
  <si>
    <t>Klytun</t>
  </si>
  <si>
    <t>Circulatory poison. A golden paste that initially stuns victim (without parry) for 1 rnd per 10 failure. Thereafter, showing gradually over 1-10 hours, the poisoning causes catatonia for 1 day/10 failure. Over 1-10 hours victim first become sluggish and slow, thereafter unresponsive and finally fully catatonic.</t>
  </si>
  <si>
    <t>Kuwurn Yorf</t>
  </si>
  <si>
    <t>Mold/Ingest</t>
  </si>
  <si>
    <t>Respiratory poison. Slowly destroys lungs. Victim suffers incapacitation and painful death in 2-3 days on a a moderate RR failure (26+).</t>
  </si>
  <si>
    <t>Lawrim</t>
  </si>
  <si>
    <t>Lichen/Paste</t>
  </si>
  <si>
    <t>Muscle poison. Causes rashes and pains, followed by muscle spasms. Victim take 3 hits per round, beginning 6 rounds after poisoning and lasting for 1 round per 1 failure. 12 rounds after poisoning, muscle spasms causes a -20 penalty.</t>
  </si>
  <si>
    <t>6 rnds/ varies</t>
  </si>
  <si>
    <t>Lhugruth</t>
  </si>
  <si>
    <t>Dragon/Liquid</t>
  </si>
  <si>
    <t>Conversion poison. Dragon blood, dissolves afflicted area in 1-10 rounds. Affects metals &amp; organic substances. If thrown, use the Acid Ball attack table with x2 concussion damage. If swallowed, death in 1-10 rounds. A successful RR means survival, but victim is incapacitated with severe internal organ damage.</t>
  </si>
  <si>
    <t>Lothfelag</t>
  </si>
  <si>
    <t>Resin/Ingest</t>
  </si>
  <si>
    <t>Nerve poison. RR failure by 1-50 equals quick sleep for 1-10 hours. RR failure by 51+ equals coma for 1 month per 10 failure.</t>
  </si>
  <si>
    <t>Lus</t>
  </si>
  <si>
    <t>Conversion poison. Victims that fail RR by 1-10 is temporary blinded for 1-4 hours. RR failure by 11-20 equals permanent blindness, failure by 21-50 equals coma and blindness and a RR failure by 51+ means coma, blindness and later death (21-30 hrs).</t>
  </si>
  <si>
    <t>Madwort</t>
  </si>
  <si>
    <t>Circulatory poison. RR failure by 01-25 induces madness for 11-20 rounds (irrational behaviour, mad screaming, suicidal tendencies etc). Victims failing their RR by 26-50 suffer 21-30 rounds of sensory disturbance during which the victim is at -50 (if in combat might attack allies due to confusion). RR failure by 51+ causes permanent brain damage and loss of 11-20 points from RE-stat.</t>
  </si>
  <si>
    <t>Moourark</t>
  </si>
  <si>
    <t>44 sp</t>
  </si>
  <si>
    <t>Conversion poison. Powerful bat venom that slowly dissolves victims bones. Process starts in 20 rnds and causes incredible pain (-10 per 5 RR failure). Victim is immobilized (-100) in pain after 11-20 minutes. On an RR failure of 51+ victim will die within 11-20 days of intense pain and inactivity.</t>
  </si>
  <si>
    <t>Morgurth</t>
  </si>
  <si>
    <t>Blood/Ingest</t>
  </si>
  <si>
    <t>Conversion poison. Extremely rare. One of Middle Earths most powerful poisons, causes the brain to dissolve. Even if victim pass his RR he will fall into a coma for 1-100 years.</t>
  </si>
  <si>
    <t>Instant/    1-100 years</t>
  </si>
  <si>
    <t>Muilfana</t>
  </si>
  <si>
    <t>Sap/Liquid</t>
  </si>
  <si>
    <t>Reduction poison. Contact with saliva turns to acid. Destroys esophagus. Victim spits a lot of blood. RR failure by 01-25 results in loss of speech and causes internal bleeding at a rate of 1 hit per round for 11-20 rounds. Failure by 26+ causes internal bleeding at a rate of 1 hit point per 5 failure (and loss of speech).</t>
  </si>
  <si>
    <t>3 rnds/   11-20 rnds</t>
  </si>
  <si>
    <t>Murnan</t>
  </si>
  <si>
    <t>Conversion poison. RR failure by 01-25 equals head ache and heavy fever (-25) for 1 day per 10 failure.</t>
  </si>
  <si>
    <t>Can be used in several forms, including ingestion and injection into blood stream.</t>
  </si>
  <si>
    <t>1-10 mins/ Varies</t>
  </si>
  <si>
    <t>Nen Calgalen</t>
  </si>
  <si>
    <t>Circulatory poison. Victim gets convulsions. RR failure by 01-15 equals -50 for 10-100 rounds, RR failure by 16-30 equals 100 hits taken over 1-10 rounds and RR failure by 31+ lowers CO, EQ, RE, IN and PR by 1-100 points (temp). The results are cumulative.</t>
  </si>
  <si>
    <t>10 rnds/  varies</t>
  </si>
  <si>
    <t>Nimnaur</t>
  </si>
  <si>
    <t>Spider/Liquid</t>
  </si>
  <si>
    <t>Conversion poison. Destroys one kidney in 1-10 minutes if victim fails RR by 51+. A destroyed kidney leave victim at half pace, i.e halved movement, -50 to all physical actions.</t>
  </si>
  <si>
    <t>1-10 mins/  varies</t>
  </si>
  <si>
    <t>Ondohithui</t>
  </si>
  <si>
    <t>Reduction poison. Blue-grey paste causes fatal dehydration in 11-20 minutes on a RR failure on 51+. Foe is at -10 per minute that pass from time of injection. Othervise see the regular effects for reduction poisons.</t>
  </si>
  <si>
    <t>11-20 mins</t>
  </si>
  <si>
    <t>Ondokamba</t>
  </si>
  <si>
    <t>Conversion poison. Magical green venom that acts within 2-20 rounds. Severe effects (51+) turns 1-4 appendages (hands and feet) into heavy grey "stone". Appendages affected are useless; -25 for each. Victim suffers physcially and will, if not cured, lose the affected appendages within a week.</t>
  </si>
  <si>
    <t>2-20 rnds/ permanent (until amputation or death).</t>
  </si>
  <si>
    <t>Orn</t>
  </si>
  <si>
    <t>Reduction poison. Gives 1-10 hits immediately and warts and scars within 24 hours. The scars are permanent, warts will dissappear over 3-10 days.</t>
  </si>
  <si>
    <t>V</t>
  </si>
  <si>
    <t>Pangwood</t>
  </si>
  <si>
    <t>Tree/Contact</t>
  </si>
  <si>
    <t>Complex description, see Hands of the Healer, p.127</t>
  </si>
  <si>
    <t>p.127</t>
  </si>
  <si>
    <t>Pawlun</t>
  </si>
  <si>
    <t>Sap/Ingest</t>
  </si>
  <si>
    <t>Reduction poison. Victim suffers loss of teeth.     50-100% of teeth fall out within 1 week.</t>
  </si>
  <si>
    <t>Rorkandiis</t>
  </si>
  <si>
    <t>Saliva/Paste</t>
  </si>
  <si>
    <t>Reduction poison. Magical poison made from Great Hawk saliva. Dissolves cartilage in affected area. Take 2-20 minutes for full effect but pain increases gradually. RR Failure by 1-10 puts victim at -10, RR failure by 11-20 equals -20, RR failure by 21-30 equals -30, RR failure by 31-50 puts victim at -50 and RR failure by 51+ renders body part useless.</t>
  </si>
  <si>
    <t>2-20 mins/ permanent</t>
  </si>
  <si>
    <t>Ruth-i-Iaur</t>
  </si>
  <si>
    <t>Drakes/Liquid</t>
  </si>
  <si>
    <t>Reduction poison. Cave drake saliva. Victim suffers a -10 penalty per 5 RR failure. RR failure by 51+ equals unconsciousness. The effect lasts for 2-20 minutes.</t>
  </si>
  <si>
    <t>Also come in paste form to coat edged weapons, but usually priced at 20% higher cost.</t>
  </si>
  <si>
    <t>Instant/    2-20 mins</t>
  </si>
  <si>
    <t>Ruthin</t>
  </si>
  <si>
    <t>Crystal/Liquid</t>
  </si>
  <si>
    <t xml:space="preserve">Conversion poison. On a failure of 51+ stomach contents turn to jagged glass, killing victim in 1-10 inactive and extremely painful rounds. </t>
  </si>
  <si>
    <t>Sarnumen</t>
  </si>
  <si>
    <t>Eel/Liquid</t>
  </si>
  <si>
    <t>Muscle poison. Victim who fails RR suffers a -50 penalty for 1-10 minutes.</t>
  </si>
  <si>
    <t>Instant/    1-10 mins</t>
  </si>
  <si>
    <t>Seregmor</t>
  </si>
  <si>
    <t>61 sp</t>
  </si>
  <si>
    <t>Conversion poison. Converts blood to Kalirion. Blood sucking insects will be drawn towards victim. All stats drop by 50 pts, but will rise at rate of 1 pt/day (unless victim is dead).</t>
  </si>
  <si>
    <t>1-6 rnds</t>
  </si>
  <si>
    <t>Sharduvaak</t>
  </si>
  <si>
    <t>Berry/Liquid</t>
  </si>
  <si>
    <t>Circulatory poison. Brown liquid that slows blood flow. Victim is at -10 per 10 failure and needs double the normal sleep to function at all.</t>
  </si>
  <si>
    <t>2-20 rnds/ 2-20 days</t>
  </si>
  <si>
    <t>Sharkasar</t>
  </si>
  <si>
    <t>Circulatory poison. Causes 3-30 hit points.</t>
  </si>
  <si>
    <t>Shirilos</t>
  </si>
  <si>
    <t>Seeds/Brew</t>
  </si>
  <si>
    <t>Truth serum/nerve poison. Victim who fails RR by 21+ is at -100 and suggestable for 1-100 rounds. Victim will spill anything asked about and is nearly physically incapacitated for the duration.</t>
  </si>
  <si>
    <t>3 rnds/       1-100 rnds</t>
  </si>
  <si>
    <t>Shutinis</t>
  </si>
  <si>
    <t>Hultif Bug/Paste</t>
  </si>
  <si>
    <t>Disease. Victim who fails RR by 01-25 gets sick and is at -75 for 2-20 hours. RR failure by 26+ causes gradual mental insanity over 1-10 days in addition to the sickness.</t>
  </si>
  <si>
    <t>1 hour/      Varies</t>
  </si>
  <si>
    <t>Silmaana</t>
  </si>
  <si>
    <t>Stalk/Powder</t>
  </si>
  <si>
    <t>39 sp</t>
  </si>
  <si>
    <t xml:space="preserve">Reduction poison. Also called Silmírë. Causes 5-50 hit points. </t>
  </si>
  <si>
    <t>Slird</t>
  </si>
  <si>
    <t>Fruit/Paste</t>
  </si>
  <si>
    <t>Nerve poison. Acts in 1-2 rounds. Victim has 50% chance (minus SD-bonus) of "blacking out" each round. Poison is active for 6-10 rounds. During a black out victim is prone.</t>
  </si>
  <si>
    <t>1-2 rnds/   6-10 rnds</t>
  </si>
  <si>
    <t>Slota</t>
  </si>
  <si>
    <t>Spider/Paste</t>
  </si>
  <si>
    <t>Reduction poison. Take 2-20 rounds to take effect and causes partial upper body paralysis for 6-10 minutes. Victim is at -50 for the duration. On a moderate RR failure (26+) the paralysis continues and slowly increases during a 24 hour period. RR failures of 51+ eventually results in death due to lung failure.</t>
  </si>
  <si>
    <t>2-20 rnds/ Varies</t>
  </si>
  <si>
    <t>Spider Venom</t>
  </si>
  <si>
    <t>Nerve poison. Causes partial upper body paralysis for 6-10 rounds (take 2-20 rounds to take effect). Victim is at -50 for the duration.</t>
  </si>
  <si>
    <t>2-20 rnds/ 6-10 rnds</t>
  </si>
  <si>
    <t>Surlok</t>
  </si>
  <si>
    <t>Fish Spines/Inject</t>
  </si>
  <si>
    <t>Rare disease. Victims fingers and toe's start to rot, causing -1 to all actions per day that passes from the poisoning. Penalty will go no higher than -75 at which point all toe's and fingers have fully rotted away. Hands and feet are then totally useless of course.</t>
  </si>
  <si>
    <t>1-10 days/ Varies</t>
  </si>
  <si>
    <t>Thrang</t>
  </si>
  <si>
    <t>Panther glands/Paste</t>
  </si>
  <si>
    <t>Nerve poison. RR failure results in loss of colour vision.</t>
  </si>
  <si>
    <t>Thrayniis</t>
  </si>
  <si>
    <t>Liquid/Ingest</t>
  </si>
  <si>
    <t>Nerve poison. Fleas blood. Causes total paralysis after 3-30 minutes. Victim will be paralysed for 10 minutes per 10 RR failure.</t>
  </si>
  <si>
    <t>3-30 mins/ Varies</t>
  </si>
  <si>
    <t>Thurviik</t>
  </si>
  <si>
    <t>Gas/Gas</t>
  </si>
  <si>
    <t>Nerve poison. Alchemic mixture, powerful sleeping agent. Victim that fails RR by 101+ will go into coma. Others into unwakeable sleep for 3 hours. The price is for enough gas to cover a 10x10x10' room with full effect.</t>
  </si>
  <si>
    <t>1-2 rnds/   3 hours</t>
  </si>
  <si>
    <t>Trusa</t>
  </si>
  <si>
    <t>Frog/Paste</t>
  </si>
  <si>
    <t>Muscle poison. RR failure by 01-15 causes blindness in one eye, RR failure by 16-30 causes blindness in both eyes, RR failure by 31-50 causes coma and RR failure by 51+ causes coma and eventually death in 6-10 hours.</t>
  </si>
  <si>
    <t>Ul-acaana</t>
  </si>
  <si>
    <t>Nerve poison. Total paralyses instantly as nervous system is destroyed. Victims failing RR by 01-25 is permanently paralysed. RR failure by 26-50 sends victim into coma and RR failure by 51+ first paralyses, then kills victim within 1-10 minutes.</t>
  </si>
  <si>
    <t>Instant/     Varies</t>
  </si>
  <si>
    <t>Uraana</t>
  </si>
  <si>
    <t>Respiratory poison. Causes irritation in throat and lungs. Eventually lung damage. Victim take 3-30 hit points, all movement is halved and foe fights at -10 for the duration.</t>
  </si>
  <si>
    <t>6 rnds/     24 hrs</t>
  </si>
  <si>
    <t>Water Hemlock</t>
  </si>
  <si>
    <t>Conversion poison. RR failure by 01-25 incapacitate victim for 1-10 hours. RR failure by 26+ confers quick death due to blood poisoning.</t>
  </si>
  <si>
    <t>Vaxvarna</t>
  </si>
  <si>
    <t>Snake/Apply</t>
  </si>
  <si>
    <t>Circulatory poison. The area touched will quickly get a blueish tint. Initially the poison stuns victim for 1 round/10 failure. Thereafter (within 2-20 rounds) it causes weakness, nausea and loss of    5-50 hit points. In 5-50 rounds the touched part will become useless.</t>
  </si>
  <si>
    <t>Instant/   varies</t>
  </si>
  <si>
    <t>Wek-baas</t>
  </si>
  <si>
    <t>55 sp</t>
  </si>
  <si>
    <t>Nerve poison. Take 10 rounds plus victims CO-stat bonus to take effect. RR failure by 1-15 causes  unconscious for 1 hour/10 failure. An RR failure by 16-30 does the same, but also adds -75 to victim for 6-10 days (after waking from unconsciousness). RR failure by 31+ equals death within 1-10 hours of unconsciousness.</t>
  </si>
  <si>
    <t>10 + CO-statbonus rounds</t>
  </si>
  <si>
    <t>Vemaak</t>
  </si>
  <si>
    <t>Hornets/Paste</t>
  </si>
  <si>
    <t>Reduction poison. Destroy foe's hearing. Foe is stunned for 1 round per 5 failure. -50 to perception rolls based partly on hearing.</t>
  </si>
  <si>
    <t>Wolfstooth</t>
  </si>
  <si>
    <t>46 sp</t>
  </si>
  <si>
    <t>Muscle poison. RR failure by 1-25 causes muscle spasms (-50 for 11-20 rounds). RR failure by 26-50 lowers CO-stat by 11-20 points in addition to the above result. RR failure by 51+ causes death in    11-20 rounds due to heart failure.</t>
  </si>
  <si>
    <t>2-20 rnds/ 11-20 rnds</t>
  </si>
  <si>
    <t>Worlclivur</t>
  </si>
  <si>
    <t>Muscle poison. RR failure by 01-25 results in tormenting pain, -50 for 1 minute per 10 failure. RR failure by 26-50 equals -50 for 1 hour per 10 failure, RR failure by 51-75 results in -75 for 1 hour per 10 failure, RR failure by 76-100 results in immobilization (-100) for 1 day per 10 failure and RR failure by 101+ equals death by heart attack.</t>
  </si>
  <si>
    <t>Wt Berried Yew</t>
  </si>
  <si>
    <t>Muscle poison. RR failure by 51+ equals death in   1-10 rounds. Othervise consult the Poison Descriptions table in Gamemaster Law, p. 94.</t>
  </si>
  <si>
    <t>Vuraana</t>
  </si>
  <si>
    <t>Respiratory poison. A smelly pinkish paste that causes 1-100 hit points one round after poisoning.</t>
  </si>
  <si>
    <t>1 rnd</t>
  </si>
  <si>
    <t>Yake Ferns</t>
  </si>
  <si>
    <t>Conversion poison. Tongue rots off in 1-100 rounds.</t>
  </si>
  <si>
    <t>1-100 rnds</t>
  </si>
  <si>
    <t>Zaganzar</t>
  </si>
  <si>
    <t>Root/Liquid</t>
  </si>
  <si>
    <t>Reduction poison. Instantly causes 1-10 hit points and on a severe failure (51+) turns optic nerves to water and blinds victim in 2-20 rounds.</t>
  </si>
  <si>
    <t>Life Preservation</t>
  </si>
  <si>
    <t>Berterin</t>
  </si>
  <si>
    <t>Preservation of organic material up to body size for 1 day. This prevent the material (e.g the body) from deterioration but does not keep the soul in the body.</t>
  </si>
  <si>
    <t>Carcatu</t>
  </si>
  <si>
    <t>Soulkeeping for 1 day. Must be administered within the span of soul departure.</t>
  </si>
  <si>
    <t>24 hrs</t>
  </si>
  <si>
    <t>Chebkuile</t>
  </si>
  <si>
    <t>Lifekeeping for 6-10 days, unless heart is destroyed. Heart will continue to beat as victim enters a coma-like state. 75% chance of amnesia. Victim risks to forget a period of 1-12 months before he recieved the herb.</t>
  </si>
  <si>
    <t>Degiik</t>
  </si>
  <si>
    <t>Stabilizes a victim with mortal wounds and keep him alive (heart beating), unless heart is detroyed, for 24 hours. All healing herbs have full effect while under the influence of a Degiik.</t>
  </si>
  <si>
    <t>Eddij</t>
  </si>
  <si>
    <t>Berry/Juice</t>
  </si>
  <si>
    <t>Magical herb. Preserves life (i.e heart will continue to beat unless totally destroyed and target will enter a coma-like state) of a person threatened with imminent death. Duration varies with the level of the person that applies the herb, 1 day per level.</t>
  </si>
  <si>
    <t>Laurelin</t>
  </si>
  <si>
    <t>1600 sp</t>
  </si>
  <si>
    <t>Lifegiving for Elves within 28 days of death. The damage that caused death must have been restored before application. Revival takes 24 hours.</t>
  </si>
  <si>
    <t>777 sp</t>
  </si>
  <si>
    <t>A rare flower sought after for its lifegiving and lifekeeping effect on dwarves. It has the power to revive (Lifegiving) any dwarf that has not been dead for more that 7 weeks (provided that his injuries were healed and the body preserved). It will also serve as a 7 week lifekeeper. On a non-dwarf the Lothfelag immediately heals all hits and stun effects.</t>
  </si>
  <si>
    <t>Immediate</t>
  </si>
  <si>
    <t>Mur</t>
  </si>
  <si>
    <t>550 sp</t>
  </si>
  <si>
    <t>Lifekeeping for 2-20 days. Must be applied when fresh and will keep its potency only for a few hours.</t>
  </si>
  <si>
    <t>For every hour beyond the fourth, there is a -10 penalty to Herb Lore roll.</t>
  </si>
  <si>
    <t>2-20 days</t>
  </si>
  <si>
    <t>Nur-Oiolosse</t>
  </si>
  <si>
    <t>1000 sp</t>
  </si>
  <si>
    <t>Lifegiving if taken within one day. All mortal wounds must have been healed before herb is ingested, othervise target will die as soon as he is revived. Kills then one day later unless Sorul nut is ingested.</t>
  </si>
  <si>
    <t>20 rnds/  24 hours</t>
  </si>
  <si>
    <t>Oiolosse</t>
  </si>
  <si>
    <t>Lifegiving for Elves if given within 7 days of death. Take 20 rounds to revive a dead elf.</t>
  </si>
  <si>
    <t>The revived elf will be drowsy (-30) and slow for 10-100 days after revival.</t>
  </si>
  <si>
    <t>20 rnds/   7 days</t>
  </si>
  <si>
    <t>Olvar</t>
  </si>
  <si>
    <t>56 sp</t>
  </si>
  <si>
    <t>Soulkeeping for 2-10 days. Prevents the soul from leaving a dead body.</t>
  </si>
  <si>
    <t>2-10 days</t>
  </si>
  <si>
    <t>Pargen</t>
  </si>
  <si>
    <t>Berries/ingest</t>
  </si>
  <si>
    <t>Stops deterioration of organic material (bodies) for 4 days. During this period all magical healing and herbs will have full effect (i.e don't roll for effect, chose maximum).</t>
  </si>
  <si>
    <t>Instant/     4 days</t>
  </si>
  <si>
    <t>Pathur</t>
  </si>
  <si>
    <t>Soulkeeping for 1 hour. Must be administered before the soul has departed the body, i.e within the number of rounds equal to the victims soul departure. The soul stays in the "dead" body for 1 hour. If the body is healed of its mortal wound within that hour the person survives.</t>
  </si>
  <si>
    <t>Instant/     1 hour</t>
  </si>
  <si>
    <t>Siriena</t>
  </si>
  <si>
    <t>Preservation of organic material up to body size for 1 week.</t>
  </si>
  <si>
    <t>Tyr-fira</t>
  </si>
  <si>
    <t>1100 sp</t>
  </si>
  <si>
    <t>Lifegiving if given within 56 days.</t>
  </si>
  <si>
    <t>56 days</t>
  </si>
  <si>
    <t>Vulcurax</t>
  </si>
  <si>
    <t>1500 sp</t>
  </si>
  <si>
    <t>Lifegiving if given within 30 days. This mythical berry grows only in the forests of Taur Galen in southern middle earth. They do not work on elves. All damages must be healed by other means before the berry is applied.</t>
  </si>
  <si>
    <t>Recovery time is 1 day per day dead</t>
  </si>
  <si>
    <t>Pain Reduction</t>
  </si>
  <si>
    <t>Camomile</t>
  </si>
  <si>
    <t>x3 healing rate when recovering from penalties. Patient is likely (85% chance) to fall asleep for 2-6 hours. Usage = 3 doses per day for full effect. If AF roll is under 26, patient will get sick and be at -15 for 1-4 days.</t>
  </si>
  <si>
    <t>Corfura</t>
  </si>
  <si>
    <t>Powerful anaesthetic. The Corfura halves any penalties by effectively reducing the body's sensivity to pain. The effect is instant and last for 3 hours. Using more than 1 dose per 8 hour period is dangerous and user must make an RR. RR failure by 1-25 causes drowsiness (-25) for 3 hours while RR failures above 26 causes 3 hours of unconsciousness. AF failure causes the user to become sluggish and slow, operating at -10 (subtracted from all actions, but the herb still halves any penalties from wounds).</t>
  </si>
  <si>
    <t>Instant/      3 hours</t>
  </si>
  <si>
    <t>Margath</t>
  </si>
  <si>
    <t>Astringent lotion. When placed on a wound it lowers the penalties from that wound by 10. Only one dose can affect each wound. Margath also prevent infections. AF failure causes the herb to only have effect for 1-10 minutes, thereafter the pain (and penalties) return.</t>
  </si>
  <si>
    <t>Tarfeg</t>
  </si>
  <si>
    <t>Reduces pain. Lower penalties by 10. Tarfeg also repairs a sprain if victim rests for 8 hours. Using more than 3 doses in an 8 hour period simply does nothing good.</t>
  </si>
  <si>
    <t>20 rnds/   8 hours</t>
  </si>
  <si>
    <t>Teldalion</t>
  </si>
  <si>
    <t>Cures infections and reduces inflammations. If used continously during healing period it reduce the risk of permanent injuries.</t>
  </si>
  <si>
    <t>Witch-Hazel</t>
  </si>
  <si>
    <t xml:space="preserve">Anesthetic. Reduce pain from small cuts and relieves muscle aches. Heals 1 hit point per minute (up to a maximum of 15 hit points) and lowers pains by 10. </t>
  </si>
  <si>
    <t>Ylvort</t>
  </si>
  <si>
    <t xml:space="preserve">Taken before user enters combat, the Ylvort lowers all penalties taken by 10 for the duration. All penalties return when duration ends. </t>
  </si>
  <si>
    <t>If drawback occurs, user become sluggish and unbalanced, fighting at -10 until the herb wears off. The positive effects still apply.</t>
  </si>
  <si>
    <t>30 min</t>
  </si>
  <si>
    <t>Duration</t>
  </si>
  <si>
    <t>Stun Relief</t>
  </si>
  <si>
    <t>Bergamot</t>
  </si>
  <si>
    <t>User ignores all stun from critical injuries, no matter how grave, during the duration. Stun no parry results are converted to merely stun.</t>
  </si>
  <si>
    <t>If drawback occurs, user will suffer insomnia during the night after he used Bergamot. The lack of sleep puts user at a -20 penalty the day after.</t>
  </si>
  <si>
    <t>Gramursh</t>
  </si>
  <si>
    <t>Stun Relief. When mixed with water and drunk this herb allows imbiber to reduce all stun and stun no parry results from critical injuries by 1 round.</t>
  </si>
  <si>
    <t>Januk-ty</t>
  </si>
  <si>
    <t>Stun Relief. Removes 3 rounds of stun or stun no parry from one critical. Duration is 12 hours or until first critical that causes stun.</t>
  </si>
  <si>
    <t>Laurus</t>
  </si>
  <si>
    <t>Tobacco/Insert</t>
  </si>
  <si>
    <t>Putting Laurus under the lip provide +25 bonus to Stunned Maneuver.</t>
  </si>
  <si>
    <t>Suranie</t>
  </si>
  <si>
    <t>Stun Relief. Removes 1 round of stun or stun no parry from one critical. Duration is 1 hour or until first critical that causes stun.</t>
  </si>
  <si>
    <t>Welwal</t>
  </si>
  <si>
    <t>Leaf put on the tongue acts as stun relief. Removes 3 rounds of stun or stun no parry from one critical. Duration is 1 hour or until first critical that causes stun.</t>
  </si>
  <si>
    <t>Vinuk</t>
  </si>
  <si>
    <t>Stun Relief. Removes 1-10 rounds of stun or stun no parry from one critical. Duration is 1 hour or until first critical that causes stun.</t>
  </si>
  <si>
    <t>Witav</t>
  </si>
  <si>
    <t>Stun relief. Allows ingester to ignore 2 rounds of stun or stun no parry from the first critical taken within 12 hours.</t>
  </si>
  <si>
    <t>Combat Enhancement</t>
  </si>
  <si>
    <t>Dragul</t>
  </si>
  <si>
    <t>Brew provide +10 to Combat maneuvers (including OB), Perceptions &amp; Athletics for 1 hour.</t>
  </si>
  <si>
    <t>If drawback occurs, user will be at -30 after the initial positive effects. Drawback fades over the course of 2-20 hours.</t>
  </si>
  <si>
    <t>Elbens Basket</t>
  </si>
  <si>
    <t>Heart stimulant. User may act at double speed (200% action) for one round. He may select this round freely within the span of 1 hour. Effect can only be used once per dose taken and no more than 3 doses can be taken simultaneously.</t>
  </si>
  <si>
    <t>If drawback occurs, user will be at 50% activity after his round of double speed.</t>
  </si>
  <si>
    <t>Eledena</t>
  </si>
  <si>
    <t>Bud/Ingest</t>
  </si>
  <si>
    <t>User is hasted (200% action) for 5 continous rounds. The "hasted" rounds must start within 5 minutes of taking the herb, othervise it is forfeit.</t>
  </si>
  <si>
    <t>If drawback occurs, sideeffects of varying degree may take place: (1-50) user is speeded, but after the 5 rounds of double speed has passed, user will be at 50% for 5 rounds, (51-70) no effect at all, (71-90) no speed, but instant unconsciousness for 1-10 hours, (91-95) immediate heart failure results in organ damage; -50 for 6 days or (96-100) immediate death by heart attack.</t>
  </si>
  <si>
    <t>5 rnds</t>
  </si>
  <si>
    <t>Hesguratu</t>
  </si>
  <si>
    <t>4 oz slice is one dose. Once eaten a person might increase his strength for one minute (6 rnds) within the next 24 hours. The strength gain provide +10 OB and double concussion hits delivered in melee combat.</t>
  </si>
  <si>
    <t>If drawback occurs, user take an "A" Stress Critical simultaneously with the effect (only first round). Dwarves are immune to this drawback.</t>
  </si>
  <si>
    <t>Kaskamak</t>
  </si>
  <si>
    <t>13 sp</t>
  </si>
  <si>
    <r>
      <rPr>
        <sz val="8"/>
        <color rgb="FF336699"/>
        <rFont val="Arial"/>
      </rPr>
      <t xml:space="preserve">Chewing the leaves before combat ensures greater stamina and pain resistance. Add CON-bonus as a percentage to the characters hit total (equal to an </t>
    </r>
    <r>
      <rPr>
        <i/>
        <sz val="8"/>
        <color rgb="FF336699"/>
        <rFont val="Arial"/>
      </rPr>
      <t>Unpain</t>
    </r>
    <r>
      <rPr>
        <sz val="8"/>
        <color rgb="FF336699"/>
        <rFont val="Arial"/>
      </rPr>
      <t xml:space="preserve"> spell, lasting for 1 hour) and ignore any exhaustion points spenditure during this hour.</t>
    </r>
  </si>
  <si>
    <t>Kathkusa</t>
  </si>
  <si>
    <t>User gets +10 OB and deliver double concussion damage in melee for 1-10 rounds.</t>
  </si>
  <si>
    <t>Kirsemal</t>
  </si>
  <si>
    <t>Allows for Adrenal maneuvers to be prolonged for 3 consecutive rounds (must roll for skill each round). The effect of Kirsemal wears off after the adrenal move have been used, or 12 hours pass (i.e Adrenal Move must be performed within 12 hours of intake).</t>
  </si>
  <si>
    <t>If drawback occurs, user will have the option to abandon his Adrenal Move or take an "A" Stress Critical for the first round, "B" for the second round and "C" for the third round.</t>
  </si>
  <si>
    <t>Kirtir</t>
  </si>
  <si>
    <t>Buds/Inhale</t>
  </si>
  <si>
    <t xml:space="preserve">Powerful stimulant. Characters QU (stat bonus) is raised by +10 while AG is lowered by -5 for 1 hour. </t>
  </si>
  <si>
    <t>If drawback occurs, temp CO-value is reduced by 2-20 for 1-10 hours.</t>
  </si>
  <si>
    <t>13N</t>
  </si>
  <si>
    <t>Sailchas</t>
  </si>
  <si>
    <t>Flower/Wear</t>
  </si>
  <si>
    <t>Eriadorian flower. If worn it provide +10 to morale &amp; all RR's and +5 to DB for 1D5+2 days if it has been given by someone who loves the wearer. If sold it has no effect, it has to be given with love for effect, thus it has no price.</t>
  </si>
  <si>
    <t>p.133</t>
  </si>
  <si>
    <t>3-7 days</t>
  </si>
  <si>
    <t>Splayfoot</t>
  </si>
  <si>
    <t>Aka Goodwort. For those "good of heart" instills confindence and strength. Provide +25 to all skills (not OB or DB) used for a single purpose. Bonus lasts for 1-4 hours.</t>
  </si>
  <si>
    <t>Instant/    1-4 hours</t>
  </si>
  <si>
    <t>Swigmakril</t>
  </si>
  <si>
    <t>45 bp</t>
  </si>
  <si>
    <t>Relaxant. User can take 200% concussion hits before passing out (i.e he die) but acts at -10 for the duration.</t>
  </si>
  <si>
    <t>If drawback occurs, penalty is either -20 (1-50) or -30 (51-100) instead. Also herb is slightly addictive, 10% chance.</t>
  </si>
  <si>
    <t>1-2 hours</t>
  </si>
  <si>
    <t>Waters of Fire</t>
  </si>
  <si>
    <t>Acid/Liquid</t>
  </si>
  <si>
    <t>Acid. Can be thrown at enemies. Attacks with a -20 penalty on the Fireball attack table (all criticals are Acid). Garments dissolve in 1-6 rounds.</t>
  </si>
  <si>
    <t>Zulsendura</t>
  </si>
  <si>
    <t>Mushroom</t>
  </si>
  <si>
    <r>
      <rPr>
        <sz val="8"/>
        <color rgb="FF336699"/>
        <rFont val="Arial"/>
      </rPr>
      <t xml:space="preserve">A rare mushroom that grows in vulcanic caves. It provides extreme quickness (equals </t>
    </r>
    <r>
      <rPr>
        <i/>
        <sz val="8"/>
        <color rgb="FF336699"/>
        <rFont val="Arial"/>
      </rPr>
      <t>Haste</t>
    </r>
    <r>
      <rPr>
        <sz val="8"/>
        <color rgb="FF336699"/>
        <rFont val="Arial"/>
      </rPr>
      <t xml:space="preserve">) for 3 rounds, </t>
    </r>
  </si>
  <si>
    <t>If drawback occurs, user will lapse into deep sleep at the end of the 3 round effect. The sleep will last for 10 minutes per dose taken and it is impossible to rouse the user for the first 3-30 rounds.</t>
  </si>
  <si>
    <t>Total G,S,B,C</t>
  </si>
  <si>
    <t>Known Spell Lists</t>
  </si>
  <si>
    <t>Favourite Spells or entire spell lists</t>
  </si>
  <si>
    <t>Favourite Spells</t>
  </si>
  <si>
    <t>Spell list</t>
  </si>
  <si>
    <t>Book</t>
  </si>
  <si>
    <t>Spell</t>
  </si>
  <si>
    <t>A</t>
  </si>
  <si>
    <t>Weapon enchantments</t>
  </si>
  <si>
    <t>Öberg</t>
  </si>
  <si>
    <t>Hammerstrike II, x2 damage</t>
  </si>
  <si>
    <t>Sly ears</t>
  </si>
  <si>
    <t>RMCII</t>
  </si>
  <si>
    <t>x</t>
  </si>
  <si>
    <t>Earth law</t>
  </si>
  <si>
    <t>SpLaw</t>
  </si>
  <si>
    <t>Eldritch weapon II</t>
  </si>
  <si>
    <t>Nightvision</t>
  </si>
  <si>
    <t>Sense enhanchement</t>
  </si>
  <si>
    <t>Stoneskin I, AT12</t>
  </si>
  <si>
    <t>RMCVII</t>
  </si>
  <si>
    <t>Smelling</t>
  </si>
  <si>
    <t>Movement enhancement</t>
  </si>
  <si>
    <t>Earthmight II, +20 ST</t>
  </si>
  <si>
    <t>Sidevision</t>
  </si>
  <si>
    <t>Invisible ways</t>
  </si>
  <si>
    <t>Stun relief I*</t>
  </si>
  <si>
    <t>Tasting</t>
  </si>
  <si>
    <t>Earth forms</t>
  </si>
  <si>
    <t>Stun relief III*</t>
  </si>
  <si>
    <t>Sharp eyes</t>
  </si>
  <si>
    <t>Body renewal</t>
  </si>
  <si>
    <t>Blur*</t>
  </si>
  <si>
    <t>Ess.C</t>
  </si>
  <si>
    <t>Fine touch</t>
  </si>
  <si>
    <t>Highriding</t>
  </si>
  <si>
    <t>Mirror image I</t>
  </si>
  <si>
    <t>Watervision</t>
  </si>
  <si>
    <t>Minds touch</t>
  </si>
  <si>
    <t>Displacement III*, 30%</t>
  </si>
  <si>
    <t>Darkvision</t>
  </si>
  <si>
    <t>Rapid ways</t>
  </si>
  <si>
    <t>Parry illusion*</t>
  </si>
  <si>
    <t>Silent movement*</t>
  </si>
  <si>
    <t>Unbarring ways</t>
  </si>
  <si>
    <t>Suggestion</t>
  </si>
  <si>
    <t>Familiar mastery</t>
  </si>
  <si>
    <t>Master of kind</t>
  </si>
  <si>
    <t>Sustain body</t>
  </si>
  <si>
    <t>Leaving I</t>
  </si>
  <si>
    <t>Combat illusions</t>
  </si>
  <si>
    <t>Leaving II, 200'</t>
  </si>
  <si>
    <t>Long door I</t>
  </si>
  <si>
    <t>Shadow</t>
  </si>
  <si>
    <t>Dwarf</t>
  </si>
  <si>
    <t>Noldo (Academic)</t>
  </si>
  <si>
    <t>Noldo (Martial)</t>
  </si>
  <si>
    <t>Sinda</t>
  </si>
  <si>
    <t>Silvan</t>
  </si>
  <si>
    <t>Half-elf</t>
  </si>
  <si>
    <t>Hobbit</t>
  </si>
  <si>
    <t>Northman</t>
  </si>
  <si>
    <t>Eothraim</t>
  </si>
  <si>
    <t>Lesser Dunadan</t>
  </si>
  <si>
    <t>Common (rural)</t>
  </si>
  <si>
    <t>Common (city-folk)</t>
  </si>
  <si>
    <t>Corsair</t>
  </si>
  <si>
    <t>Dorwinadan</t>
  </si>
  <si>
    <t>Wose</t>
  </si>
  <si>
    <t>Woodman</t>
  </si>
  <si>
    <t>Greater Dunadan</t>
  </si>
  <si>
    <t>Dunlending</t>
  </si>
  <si>
    <t>Black Numenorean</t>
  </si>
  <si>
    <t>Easterling</t>
  </si>
  <si>
    <t>Sagath/Logath</t>
  </si>
  <si>
    <t>Gathmarim</t>
  </si>
  <si>
    <t>Variag</t>
  </si>
  <si>
    <t>Orc</t>
  </si>
  <si>
    <t>Uruk-Hai</t>
  </si>
  <si>
    <t>Half-orc</t>
  </si>
  <si>
    <t>Half-troll</t>
  </si>
  <si>
    <t>Forest Troll</t>
  </si>
  <si>
    <t>Stone Troll</t>
  </si>
  <si>
    <t>Hill Troll</t>
  </si>
  <si>
    <t>Snow Troll</t>
  </si>
  <si>
    <t>Mountain Troll</t>
  </si>
  <si>
    <t>Cave Troll</t>
  </si>
  <si>
    <t>Olog-Hai</t>
  </si>
  <si>
    <t>Haruze</t>
  </si>
  <si>
    <t>Umbarean</t>
  </si>
  <si>
    <t>Mornedain</t>
  </si>
  <si>
    <t>Nuriag</t>
  </si>
  <si>
    <t>Hit D type</t>
  </si>
  <si>
    <t>D10</t>
  </si>
  <si>
    <t>D8</t>
  </si>
  <si>
    <t>D12</t>
  </si>
  <si>
    <t>Soul Departure</t>
  </si>
  <si>
    <t>Rec. Mult</t>
  </si>
  <si>
    <t>Max Hits</t>
  </si>
  <si>
    <t>RR Fear</t>
  </si>
  <si>
    <t>RR Disease</t>
  </si>
  <si>
    <t>RR Poison</t>
  </si>
  <si>
    <t>RR Essence</t>
  </si>
  <si>
    <t>RR Channeling</t>
  </si>
  <si>
    <t>RR Mentalism</t>
  </si>
  <si>
    <t>B. opt</t>
  </si>
  <si>
    <t>vs Cold</t>
  </si>
  <si>
    <t>vs Heat</t>
  </si>
  <si>
    <t>Adolescent skills</t>
  </si>
  <si>
    <t>1H Crush</t>
  </si>
  <si>
    <t>1H Thrust</t>
  </si>
  <si>
    <t>Disarm traps</t>
  </si>
  <si>
    <t>General perception</t>
  </si>
  <si>
    <t>Staves &amp; wands</t>
  </si>
  <si>
    <t>Thrown</t>
  </si>
  <si>
    <t>Racial bonuses</t>
  </si>
  <si>
    <t>Armored AD</t>
  </si>
  <si>
    <t>Biochemistry</t>
  </si>
  <si>
    <t>Mechanition</t>
  </si>
  <si>
    <t>Star-gazing</t>
  </si>
  <si>
    <t>Lancing</t>
  </si>
  <si>
    <t>WA Maintenance</t>
  </si>
  <si>
    <t>Calisthenics</t>
  </si>
  <si>
    <t>Circle Lore</t>
  </si>
  <si>
    <t>Spell Artistery</t>
  </si>
  <si>
    <t>Fire Starting</t>
  </si>
  <si>
    <t>Stat value</t>
  </si>
  <si>
    <t>Dev.pts</t>
  </si>
  <si>
    <t>Valt yrke</t>
  </si>
  <si>
    <t>Frågor, din dumma djävulsdyrkande och löjliga rollspelsfåne!</t>
  </si>
  <si>
    <t>Svar på tal, din jävla tattare… du med så sparsam intellektuell begåvning ska passa dig noga!</t>
  </si>
  <si>
    <t>Archer</t>
  </si>
  <si>
    <t>FEL</t>
  </si>
  <si>
    <t>Ett varannan level</t>
  </si>
  <si>
    <t>Hur kan man sätta tre kryss på två levlar?</t>
  </si>
  <si>
    <t>Du sätter ett nu och två nästa level…</t>
  </si>
  <si>
    <t>Archmage</t>
  </si>
  <si>
    <t>Ett varje level</t>
  </si>
  <si>
    <t>Vad kostar det för varje level att sätta tre kryss varannan level?</t>
  </si>
  <si>
    <t>Det kostar hälften av vad det gör totalt.</t>
  </si>
  <si>
    <t>Assassin</t>
  </si>
  <si>
    <t>Vald ras</t>
  </si>
  <si>
    <t>Tre på två levlar</t>
  </si>
  <si>
    <t>Kan jag redigera en gubbe som jag trodde att jag var klar med?</t>
  </si>
  <si>
    <t>Nä, är du klar så är du klar. Du kan gå in på bladet Master NPC table och ändra själv om du vill.</t>
  </si>
  <si>
    <t>Astrologer</t>
  </si>
  <si>
    <t>Två varje level</t>
  </si>
  <si>
    <t>Jag kan välja att slå högre på hits än vad jag borde kunna med den ras jag valt…</t>
  </si>
  <si>
    <t>Ja, jag vet… men eftersom du har märkt det så antar jag att du inte vill fuska så mycket. Att du alls är i närheten av max-slaget är orimligt!</t>
  </si>
  <si>
    <t>Barbarian</t>
  </si>
  <si>
    <t>Kan jag fortfarande göra gubben trots att jag gjort av med mer dev.pts än jag har?</t>
  </si>
  <si>
    <t>Ja, det finns ingen sån spärr. Du är SL, du får bända på reglerna lite grann.</t>
  </si>
  <si>
    <t>Bard</t>
  </si>
  <si>
    <t>Karaktärens level</t>
  </si>
  <si>
    <t>Dev.pts primary</t>
  </si>
  <si>
    <t>Varför är kalkylen så onödigt stor? Den är ju på över en MB…</t>
  </si>
  <si>
    <t>Bra fråga, svaret är att det är ganska mycket text som har skrivits in och att Excelkalkyler kan både svälla och bli långsamma efter ett tag.</t>
  </si>
  <si>
    <t>Bashkar</t>
  </si>
  <si>
    <t>Måste man verkligen skriva så här mycket själv och räkna hela tiden?</t>
  </si>
  <si>
    <t>Du har nog valt att spelleda i fel rollspel, du kan nog ta att köra systemlöst och utan papper… latmask!</t>
  </si>
  <si>
    <t>Beastmaster</t>
  </si>
  <si>
    <t>Dev.pts secondary</t>
  </si>
  <si>
    <t>Jag kan ju välja samma vapentyp på olika kategorier!</t>
  </si>
  <si>
    <t>…och vad har du tjänat på det då? Du har istället förlorat dev.pts och respekt!</t>
  </si>
  <si>
    <t>Bounty Hunter</t>
  </si>
  <si>
    <t>Medelhits-slag</t>
  </si>
  <si>
    <t>Varför är vissa kalkylblad låsta och/eller dolda?</t>
  </si>
  <si>
    <t>Risken är att om du skulle få gå in i dem så gör du större skada än nytta…</t>
  </si>
  <si>
    <t>Burglar</t>
  </si>
  <si>
    <t>Jag vill lägga in egna raser, egna yrken och egna skills… går det bra?</t>
  </si>
  <si>
    <t>Visst, ta dig in i rätt blad och ändra det du vill (gärna i alfabetisk ordning) men du har ju lika lite support från mig vilket som…</t>
  </si>
  <si>
    <t>Cavalier</t>
  </si>
  <si>
    <t>Jag vill ha några secondary skills också, har inte alla Stunned Maneuver nuförtiden?</t>
  </si>
  <si>
    <t>Jo, men det är lite trångt redan nu med 33 skills. Tror du inte att något av vapen-skillsen är lika höga som Stunned… borde vara?</t>
  </si>
  <si>
    <t>Channeler</t>
  </si>
  <si>
    <t>Såhär kan man väl inte göra en NPC, det är ju sterilt, fånigt och utan känsla!</t>
  </si>
  <si>
    <t>Jodå, det kan man. Jag kan göra mina riktiga karaktärer här ända tills jag kommer till skills med bara ett rank eller de över 30 då det inte är värt de poäng det kostar.</t>
  </si>
  <si>
    <t>Conjuror</t>
  </si>
  <si>
    <t>Vapengrupp/stats</t>
  </si>
  <si>
    <t>Det saknas skillranks för level noll på trollen, orcherna och jättarna!</t>
  </si>
  <si>
    <t>Ja, antingen hade de ingen barndom eller så har ingen orkat göra level noll för dem. Har du nåt förslag så hör av dig!</t>
  </si>
  <si>
    <t>Craftsman</t>
  </si>
  <si>
    <t>Fan va smått det är med alla knappar, text osv…</t>
  </si>
  <si>
    <t>Ja, antingen det eller sprida ut sig mer på bredden. Det är inte perfekt, men alla har varken 21"-skärmar eller upplösning som matchar. Använd Excels zoom-funktion eller låt bli…</t>
  </si>
  <si>
    <t>Crystal mage</t>
  </si>
  <si>
    <t>Cultist</t>
  </si>
  <si>
    <t>Dancer</t>
  </si>
  <si>
    <t>Dervish</t>
  </si>
  <si>
    <t>Blowgun</t>
  </si>
  <si>
    <t>Druid</t>
  </si>
  <si>
    <t>Duelist</t>
  </si>
  <si>
    <t>Enchanter</t>
  </si>
  <si>
    <t>Farmer</t>
  </si>
  <si>
    <t>Feldsher</t>
  </si>
  <si>
    <t>Är du så jävla bra själv då?</t>
  </si>
  <si>
    <t>Nä, men är du så jävla bra själv då?  (jag har också hört på Riskradion)</t>
  </si>
  <si>
    <t>Fighter</t>
  </si>
  <si>
    <t>Forcemage</t>
  </si>
  <si>
    <t>Primärt vapen</t>
  </si>
  <si>
    <t>Healer</t>
  </si>
  <si>
    <t>Sekundärt vapen</t>
  </si>
  <si>
    <t>High War monk</t>
  </si>
  <si>
    <t>Tertiärt vapen</t>
  </si>
  <si>
    <t>Leather</t>
  </si>
  <si>
    <t>Horseman</t>
  </si>
  <si>
    <t>Fjärde vapen</t>
  </si>
  <si>
    <t>Leather and metal</t>
  </si>
  <si>
    <t>Leather/Metal</t>
  </si>
  <si>
    <t>Houri</t>
  </si>
  <si>
    <t>Femte vapen</t>
  </si>
  <si>
    <t>Metal</t>
  </si>
  <si>
    <t>Hunter</t>
  </si>
  <si>
    <t>Sjätte vapen</t>
  </si>
  <si>
    <t>Illusionist</t>
  </si>
  <si>
    <t>Indurate</t>
  </si>
  <si>
    <t>MMP</t>
  </si>
  <si>
    <t>Maximum Penalty</t>
  </si>
  <si>
    <t>Reverse</t>
  </si>
  <si>
    <t>Lancer</t>
  </si>
  <si>
    <t>Leader</t>
  </si>
  <si>
    <t>Macabre</t>
  </si>
  <si>
    <t>Magician</t>
  </si>
  <si>
    <t>Mentalist</t>
  </si>
  <si>
    <t>Monk</t>
  </si>
  <si>
    <t>Montebanc</t>
  </si>
  <si>
    <t>Moon Mage</t>
  </si>
  <si>
    <t>Mystic</t>
  </si>
  <si>
    <t>Necromancer</t>
  </si>
  <si>
    <t>Nightblade</t>
  </si>
  <si>
    <t>No Profession</t>
  </si>
  <si>
    <t>Outrider</t>
  </si>
  <si>
    <t>Paladin</t>
  </si>
  <si>
    <t>Ranger</t>
  </si>
  <si>
    <t>Rogue</t>
  </si>
  <si>
    <t>Romantic</t>
  </si>
  <si>
    <t>Sage</t>
  </si>
  <si>
    <t>Sailor</t>
  </si>
  <si>
    <t>Scholar</t>
  </si>
  <si>
    <t>Seer</t>
  </si>
  <si>
    <t>Shadow Mage</t>
  </si>
  <si>
    <t>Length</t>
  </si>
  <si>
    <t>Shaikan</t>
  </si>
  <si>
    <t>Shaman</t>
  </si>
  <si>
    <t>Sleuth</t>
  </si>
  <si>
    <t>Sorceror</t>
  </si>
  <si>
    <t>Swordsman</t>
  </si>
  <si>
    <t>Templar</t>
  </si>
  <si>
    <t>Thief</t>
  </si>
  <si>
    <t>Trader</t>
  </si>
  <si>
    <t>Trench Fighter</t>
  </si>
  <si>
    <t>Weapon Type</t>
  </si>
  <si>
    <t>War Monk</t>
  </si>
  <si>
    <t>1H thrust and shield</t>
  </si>
  <si>
    <t>Warlock</t>
  </si>
  <si>
    <t>1H weapon (no shield)</t>
  </si>
  <si>
    <t>Warrior</t>
  </si>
  <si>
    <t>1H weapon and shield</t>
  </si>
  <si>
    <t>Warrior Mage</t>
  </si>
  <si>
    <t>2w Combo (small weapons)</t>
  </si>
  <si>
    <t>Witch</t>
  </si>
  <si>
    <t>2w Combo (large weapons)</t>
  </si>
  <si>
    <t>Witch Hunter</t>
  </si>
  <si>
    <t>Twohanded weapon</t>
  </si>
  <si>
    <t>Wizard</t>
  </si>
  <si>
    <t>Hybrid: Channeling/Essence</t>
  </si>
  <si>
    <t>Hybrid: Channeling/Mentalism</t>
  </si>
  <si>
    <t>Hybrid: Mentalism/Essence</t>
  </si>
  <si>
    <t>PP Recovery</t>
  </si>
  <si>
    <t>Profession</t>
  </si>
  <si>
    <t>Animist</t>
  </si>
  <si>
    <t>Arcist</t>
  </si>
  <si>
    <t>Arms Master</t>
  </si>
  <si>
    <t>Astral Traveller</t>
  </si>
  <si>
    <t>Chaotic Lord</t>
  </si>
  <si>
    <t>Crafter</t>
  </si>
  <si>
    <t>Creator</t>
  </si>
  <si>
    <t>Delver</t>
  </si>
  <si>
    <t>Doppelgänger</t>
  </si>
  <si>
    <t>Dream Lord Illusionist</t>
  </si>
  <si>
    <t>Dream Lord Shaman</t>
  </si>
  <si>
    <t>Elementalist</t>
  </si>
  <si>
    <t>Free Thinker</t>
  </si>
  <si>
    <t>Gypsy</t>
  </si>
  <si>
    <t>Lay Healer</t>
  </si>
  <si>
    <t>Magus Chan</t>
  </si>
  <si>
    <t>Magus Chan/Ess</t>
  </si>
  <si>
    <t>Magus Ess</t>
  </si>
  <si>
    <t>Maleficant</t>
  </si>
  <si>
    <t>Noble Warrior</t>
  </si>
  <si>
    <t>Ranger (old)</t>
  </si>
  <si>
    <t>Runemaster</t>
  </si>
  <si>
    <t>Seeker</t>
  </si>
  <si>
    <t>Tarotmage</t>
  </si>
  <si>
    <t>Academic skills</t>
  </si>
  <si>
    <t>Survival</t>
  </si>
  <si>
    <t>Class</t>
  </si>
  <si>
    <t>S</t>
  </si>
  <si>
    <t>N</t>
  </si>
  <si>
    <t>P</t>
  </si>
  <si>
    <t>H</t>
  </si>
  <si>
    <t>Stats</t>
  </si>
  <si>
    <t>Re/Pr</t>
  </si>
  <si>
    <t>2/5</t>
  </si>
  <si>
    <t>2/6</t>
  </si>
  <si>
    <t>1/5</t>
  </si>
  <si>
    <t>6</t>
  </si>
  <si>
    <t>7</t>
  </si>
  <si>
    <t>5</t>
  </si>
  <si>
    <t>2/4</t>
  </si>
  <si>
    <t>1/4</t>
  </si>
  <si>
    <t>4/9</t>
  </si>
  <si>
    <t>1/3</t>
  </si>
  <si>
    <t>3/7</t>
  </si>
  <si>
    <t>1/2</t>
  </si>
  <si>
    <t>Advanced math</t>
  </si>
  <si>
    <t>Re</t>
  </si>
  <si>
    <t>4/8</t>
  </si>
  <si>
    <t>4/7</t>
  </si>
  <si>
    <t>2/3</t>
  </si>
  <si>
    <t>3/6</t>
  </si>
  <si>
    <t>3/5</t>
  </si>
  <si>
    <t>3/8</t>
  </si>
  <si>
    <t>3/9</t>
  </si>
  <si>
    <t>2/7</t>
  </si>
  <si>
    <t>Anthopology</t>
  </si>
  <si>
    <t>In/Em</t>
  </si>
  <si>
    <t>3</t>
  </si>
  <si>
    <t>Re/Em</t>
  </si>
  <si>
    <t>4</t>
  </si>
  <si>
    <t>Astronomy</t>
  </si>
  <si>
    <t>2/8</t>
  </si>
  <si>
    <t>In/Re</t>
  </si>
  <si>
    <t>Boat pilot</t>
  </si>
  <si>
    <t>Re/Ag</t>
  </si>
  <si>
    <t>4/10</t>
  </si>
  <si>
    <t>2</t>
  </si>
  <si>
    <t>3/4</t>
  </si>
  <si>
    <t>1</t>
  </si>
  <si>
    <t>4/12</t>
  </si>
  <si>
    <t>Ag/Re</t>
  </si>
  <si>
    <t>Pr/Re</t>
  </si>
  <si>
    <t>Re/In</t>
  </si>
  <si>
    <t>1/2/2</t>
  </si>
  <si>
    <t>Physics</t>
  </si>
  <si>
    <t>4/6</t>
  </si>
  <si>
    <t>Planetology</t>
  </si>
  <si>
    <t>Research</t>
  </si>
  <si>
    <t>8</t>
  </si>
  <si>
    <t>10</t>
  </si>
  <si>
    <t>1/6</t>
  </si>
  <si>
    <t>Spec. Know. Lore</t>
  </si>
  <si>
    <t>Trading Lore</t>
  </si>
  <si>
    <t>Xeno lore</t>
  </si>
  <si>
    <t>Animal Handling</t>
  </si>
  <si>
    <t>Em/Pr/Ap</t>
  </si>
  <si>
    <t>24</t>
  </si>
  <si>
    <t>Animal Training</t>
  </si>
  <si>
    <t>Em/Pr</t>
  </si>
  <si>
    <t>Ag/Qu</t>
  </si>
  <si>
    <t>Em/Re</t>
  </si>
  <si>
    <t>Em/Ag</t>
  </si>
  <si>
    <t>St/Ag/Qu</t>
  </si>
  <si>
    <t>9</t>
  </si>
  <si>
    <t>Co/10</t>
  </si>
  <si>
    <t>Ag</t>
  </si>
  <si>
    <t>Ag/In</t>
  </si>
  <si>
    <t>Co</t>
  </si>
  <si>
    <t>Sd/Ag</t>
  </si>
  <si>
    <t>Endurance</t>
  </si>
  <si>
    <t>Co/Sd</t>
  </si>
  <si>
    <t>none</t>
  </si>
  <si>
    <t>St/Sd</t>
  </si>
  <si>
    <t>Em/In</t>
  </si>
  <si>
    <t>Ag/Sd</t>
  </si>
  <si>
    <t>Qu</t>
  </si>
  <si>
    <t>Surfing</t>
  </si>
  <si>
    <t>AirBorne Combat</t>
  </si>
  <si>
    <t>18</t>
  </si>
  <si>
    <t>20</t>
  </si>
  <si>
    <t>12</t>
  </si>
  <si>
    <t>15</t>
  </si>
  <si>
    <t>St/Ag/Eq</t>
  </si>
  <si>
    <t>Closing</t>
  </si>
  <si>
    <t>Qu/Ag</t>
  </si>
  <si>
    <t>Ag/Eq</t>
  </si>
  <si>
    <t>Distract Foe</t>
  </si>
  <si>
    <t>2/*</t>
  </si>
  <si>
    <t>4/*</t>
  </si>
  <si>
    <t>6/*</t>
  </si>
  <si>
    <t>5/*</t>
  </si>
  <si>
    <t>3/*</t>
  </si>
  <si>
    <t>9/*</t>
  </si>
  <si>
    <t>8/*</t>
  </si>
  <si>
    <t>1/*</t>
  </si>
  <si>
    <t>11</t>
  </si>
  <si>
    <t>7/*</t>
  </si>
  <si>
    <t>Qu/Pr</t>
  </si>
  <si>
    <t>Ag/Em</t>
  </si>
  <si>
    <t>Qu/Eq</t>
  </si>
  <si>
    <t>Increase Wounds</t>
  </si>
  <si>
    <t>Ag/St</t>
  </si>
  <si>
    <t>Qu/Em</t>
  </si>
  <si>
    <t>St/Ag</t>
  </si>
  <si>
    <t>St/St/Ag</t>
  </si>
  <si>
    <t>St/Ag/Ag</t>
  </si>
  <si>
    <t>St</t>
  </si>
  <si>
    <t>In/Ag</t>
  </si>
  <si>
    <t>Moving Strike</t>
  </si>
  <si>
    <t>Restr. Area Combat</t>
  </si>
  <si>
    <t>Reverse Stroke</t>
  </si>
  <si>
    <t>Ag/Ag/Me</t>
  </si>
  <si>
    <t>Shield Skill</t>
  </si>
  <si>
    <t>Spell Deflection</t>
  </si>
  <si>
    <t>Sd</t>
  </si>
  <si>
    <t>34</t>
  </si>
  <si>
    <t>Trick Shot</t>
  </si>
  <si>
    <t>Tumbling Attack</t>
  </si>
  <si>
    <t>Tumbling Evasion</t>
  </si>
  <si>
    <t>Two Weapon Combo</t>
  </si>
  <si>
    <t>v</t>
  </si>
  <si>
    <t>Ag/St/Eq</t>
  </si>
  <si>
    <t>Unhorsing</t>
  </si>
  <si>
    <t>Weapon #1</t>
  </si>
  <si>
    <t>Weapon #2</t>
  </si>
  <si>
    <t>Weapon #3</t>
  </si>
  <si>
    <t>Weapon #4</t>
  </si>
  <si>
    <t>Weapon #5</t>
  </si>
  <si>
    <t>Weapon #6</t>
  </si>
  <si>
    <t>Weapon Bugei</t>
  </si>
  <si>
    <t>Weapon Casting</t>
  </si>
  <si>
    <t>Weapon Shatter</t>
  </si>
  <si>
    <t>Weapon Snare</t>
  </si>
  <si>
    <t>Weapon Trickery</t>
  </si>
  <si>
    <t>Weapon Use</t>
  </si>
  <si>
    <t>Wrestling</t>
  </si>
  <si>
    <t>ASA</t>
  </si>
  <si>
    <t>Pr</t>
  </si>
  <si>
    <t>Blind Fight. Intuition</t>
  </si>
  <si>
    <t>In</t>
  </si>
  <si>
    <t>25</t>
  </si>
  <si>
    <t>Blind Fight. Smell</t>
  </si>
  <si>
    <t>Blind Fight. Touch</t>
  </si>
  <si>
    <t>Sd/Em</t>
  </si>
  <si>
    <t>Body Rigidity</t>
  </si>
  <si>
    <t>Directed Strength</t>
  </si>
  <si>
    <t>Em</t>
  </si>
  <si>
    <t>Focus</t>
  </si>
  <si>
    <t>Em/Sd</t>
  </si>
  <si>
    <t>Sd/Pr</t>
  </si>
  <si>
    <t>Sd/In</t>
  </si>
  <si>
    <t>Mind Block</t>
  </si>
  <si>
    <t>Re/Sd</t>
  </si>
  <si>
    <t>Presence Projection</t>
  </si>
  <si>
    <t>Spacial loc. Awareness</t>
  </si>
  <si>
    <t>Looting</t>
  </si>
  <si>
    <t>Eq/Pr</t>
  </si>
  <si>
    <t>1/1</t>
  </si>
  <si>
    <t>Play Instrument #1</t>
  </si>
  <si>
    <t>Play Instrument #2</t>
  </si>
  <si>
    <t>Play Instrument #3</t>
  </si>
  <si>
    <t>4/14</t>
  </si>
  <si>
    <t>5/10</t>
  </si>
  <si>
    <t>2/10</t>
  </si>
  <si>
    <t>In/Sd</t>
  </si>
  <si>
    <t>Pr/In</t>
  </si>
  <si>
    <t>Magical Expertise</t>
  </si>
  <si>
    <t>realm</t>
  </si>
  <si>
    <t>Magical Language</t>
  </si>
  <si>
    <t>5/6</t>
  </si>
  <si>
    <t>realm/2</t>
  </si>
  <si>
    <t>SD/realm</t>
  </si>
  <si>
    <t>14</t>
  </si>
  <si>
    <t>In/Pr</t>
  </si>
  <si>
    <t>SL (base)</t>
  </si>
  <si>
    <t>40</t>
  </si>
  <si>
    <t>30</t>
  </si>
  <si>
    <t>50</t>
  </si>
  <si>
    <t>16</t>
  </si>
  <si>
    <t>Spell Ambush</t>
  </si>
  <si>
    <t>Spell Trickery</t>
  </si>
  <si>
    <t>Pr/Qu</t>
  </si>
  <si>
    <t>13</t>
  </si>
  <si>
    <t>Animal Healing</t>
  </si>
  <si>
    <t>Pr/Sd</t>
  </si>
  <si>
    <t>Sd/Em/In</t>
  </si>
  <si>
    <t>Battle Perception</t>
  </si>
  <si>
    <t>Detecting Traps</t>
  </si>
  <si>
    <t>Find Weakness</t>
  </si>
  <si>
    <t>Locate Secret Opening</t>
  </si>
  <si>
    <t>Read Tracks</t>
  </si>
  <si>
    <t>Sense Reality Warp</t>
  </si>
  <si>
    <t>Spell Perception</t>
  </si>
  <si>
    <t>Pr/Re/Ap</t>
  </si>
  <si>
    <t>Sd/Re</t>
  </si>
  <si>
    <t>Jesting</t>
  </si>
  <si>
    <t>Pick Locks</t>
  </si>
  <si>
    <t>In/Re/Ag</t>
  </si>
  <si>
    <t>Taunting</t>
  </si>
  <si>
    <t>Trapbuilding</t>
  </si>
  <si>
    <t>Scrounge</t>
  </si>
  <si>
    <t>Indexnr för att kunna leta upp kolumn</t>
  </si>
  <si>
    <t>17</t>
  </si>
  <si>
    <t>19</t>
  </si>
  <si>
    <t>21</t>
  </si>
  <si>
    <t>22</t>
  </si>
  <si>
    <t>26</t>
  </si>
  <si>
    <t>27</t>
  </si>
  <si>
    <t>28</t>
  </si>
  <si>
    <t>35</t>
  </si>
  <si>
    <t>37</t>
  </si>
  <si>
    <t>38</t>
  </si>
  <si>
    <t>94</t>
  </si>
  <si>
    <t>39</t>
  </si>
  <si>
    <t>43</t>
  </si>
  <si>
    <t>44</t>
  </si>
  <si>
    <t>45</t>
  </si>
  <si>
    <t>46</t>
  </si>
  <si>
    <t>47</t>
  </si>
  <si>
    <t>48</t>
  </si>
  <si>
    <t>49</t>
  </si>
  <si>
    <t>52</t>
  </si>
  <si>
    <t>53</t>
  </si>
  <si>
    <t>54</t>
  </si>
  <si>
    <t>59</t>
  </si>
  <si>
    <t>60</t>
  </si>
  <si>
    <t>61</t>
  </si>
  <si>
    <t>62</t>
  </si>
  <si>
    <t>63</t>
  </si>
  <si>
    <t>64</t>
  </si>
  <si>
    <t>65</t>
  </si>
  <si>
    <t>66</t>
  </si>
  <si>
    <t>68</t>
  </si>
  <si>
    <t>69</t>
  </si>
  <si>
    <t>71</t>
  </si>
  <si>
    <t>72</t>
  </si>
  <si>
    <t>73</t>
  </si>
  <si>
    <t>75</t>
  </si>
  <si>
    <t>76</t>
  </si>
  <si>
    <t>77</t>
  </si>
  <si>
    <t>79</t>
  </si>
  <si>
    <t>80</t>
  </si>
  <si>
    <t>81</t>
  </si>
  <si>
    <t>82</t>
  </si>
  <si>
    <t>83</t>
  </si>
  <si>
    <t>84</t>
  </si>
  <si>
    <t>85</t>
  </si>
  <si>
    <t>87</t>
  </si>
  <si>
    <t>88</t>
  </si>
  <si>
    <t>89</t>
  </si>
  <si>
    <t>90</t>
  </si>
  <si>
    <t>91</t>
  </si>
  <si>
    <t>92</t>
  </si>
  <si>
    <t>93</t>
  </si>
  <si>
    <t>95</t>
  </si>
  <si>
    <t>96</t>
  </si>
  <si>
    <t>97</t>
  </si>
  <si>
    <t>SUMMA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</si>
</sst>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_k_r"/>
  </numFmts>
  <fonts count="90">
    <font>
      <sz val="10"/>
      <color rgb="FF000000"/>
      <name val="Calibri"/>
      <scheme val="minor"/>
    </font>
    <font>
      <sz val="10"/>
      <color rgb="FFFFFF00"/>
      <name val="Arial"/>
    </font>
    <font>
      <b/>
      <sz val="10"/>
      <color rgb="FFFFFF00"/>
      <name val="Arial"/>
    </font>
    <font>
      <sz val="10"/>
      <name val="Calibri"/>
    </font>
    <font>
      <u/>
      <sz val="10"/>
      <color rgb="FFFFFF00"/>
      <name val="Arial"/>
    </font>
    <font>
      <sz val="14"/>
      <color rgb="FFFFFF00"/>
      <name val="Arial"/>
    </font>
    <font>
      <i/>
      <sz val="10"/>
      <color rgb="FFFFFF00"/>
      <name val="Arial"/>
    </font>
    <font>
      <sz val="10"/>
      <color theme="1"/>
      <name val="Arial"/>
    </font>
    <font>
      <sz val="15"/>
      <color rgb="FF339966"/>
      <name val="Arial"/>
    </font>
    <font>
      <b/>
      <sz val="10"/>
      <color theme="1"/>
      <name val="Arial"/>
    </font>
    <font>
      <sz val="14"/>
      <color theme="1"/>
      <name val="Arial"/>
    </font>
    <font>
      <b/>
      <sz val="10"/>
      <color rgb="FFFFFF99"/>
      <name val="Arial"/>
    </font>
    <font>
      <sz val="10"/>
      <color rgb="FFFFFF99"/>
      <name val="Arial"/>
    </font>
    <font>
      <sz val="9"/>
      <color rgb="FF000000"/>
      <name val="Arial"/>
    </font>
    <font>
      <sz val="8"/>
      <color rgb="FFFFFF99"/>
      <name val="Arial"/>
    </font>
    <font>
      <vertAlign val="superscript"/>
      <sz val="10"/>
      <color rgb="FF339966"/>
      <name val="Arial"/>
    </font>
    <font>
      <i/>
      <sz val="10"/>
      <color rgb="FFFFFF99"/>
      <name val="Arial"/>
    </font>
    <font>
      <sz val="10"/>
      <color rgb="FF000000"/>
      <name val="Times New Roman"/>
    </font>
    <font>
      <sz val="9"/>
      <color rgb="FF000000"/>
      <name val="&quot;Google Sans Mono&quot;"/>
    </font>
    <font>
      <sz val="8"/>
      <color theme="1"/>
      <name val="Arial"/>
    </font>
    <font>
      <sz val="6"/>
      <color theme="1"/>
      <name val="Arial"/>
    </font>
    <font>
      <sz val="7"/>
      <color theme="1"/>
      <name val="Arial"/>
    </font>
    <font>
      <sz val="9"/>
      <color theme="1"/>
      <name val="Arial"/>
    </font>
    <font>
      <sz val="10"/>
      <color rgb="FF003300"/>
      <name val="Arial"/>
    </font>
    <font>
      <sz val="10"/>
      <color rgb="FFCC6600"/>
      <name val="Arial"/>
    </font>
    <font>
      <sz val="5"/>
      <color theme="1"/>
      <name val="Arial"/>
    </font>
    <font>
      <sz val="10"/>
      <color rgb="FF000000"/>
      <name val="Calibri"/>
    </font>
    <font>
      <b/>
      <sz val="20"/>
      <color rgb="FFFFFF00"/>
      <name val="Arial"/>
    </font>
    <font>
      <sz val="10"/>
      <color rgb="FF000000"/>
      <name val="Arial"/>
    </font>
    <font>
      <b/>
      <sz val="11"/>
      <color rgb="FFFFFF00"/>
      <name val="Arial"/>
    </font>
    <font>
      <sz val="9"/>
      <color rgb="FFFFFFFF"/>
      <name val="Arial"/>
    </font>
    <font>
      <b/>
      <sz val="9"/>
      <color rgb="FF000000"/>
      <name val="Arial"/>
    </font>
    <font>
      <sz val="7"/>
      <color rgb="FFC2D69B"/>
      <name val="Arial"/>
    </font>
    <font>
      <sz val="11"/>
      <color theme="1"/>
      <name val="Arial"/>
    </font>
    <font>
      <b/>
      <sz val="12"/>
      <color rgb="FFFFFF00"/>
      <name val="Arial"/>
    </font>
    <font>
      <vertAlign val="superscript"/>
      <sz val="10"/>
      <color rgb="FF339966"/>
      <name val="Arial"/>
    </font>
    <font>
      <i/>
      <sz val="10"/>
      <color theme="1"/>
      <name val="Arial"/>
    </font>
    <font>
      <b/>
      <sz val="8"/>
      <color theme="0"/>
      <name val="Arial"/>
    </font>
    <font>
      <b/>
      <sz val="8"/>
      <color rgb="FFEEECE1"/>
      <name val="Arial"/>
    </font>
    <font>
      <b/>
      <sz val="8"/>
      <color rgb="FFFFFFCC"/>
      <name val="Arial"/>
    </font>
    <font>
      <sz val="8"/>
      <color rgb="FF008000"/>
      <name val="Arial"/>
    </font>
    <font>
      <b/>
      <sz val="8"/>
      <color rgb="FF008000"/>
      <name val="Arial"/>
    </font>
    <font>
      <u/>
      <sz val="10"/>
      <color theme="1"/>
      <name val="Arial"/>
    </font>
    <font>
      <b/>
      <sz val="8"/>
      <color theme="1"/>
      <name val="Arial"/>
    </font>
    <font>
      <sz val="8"/>
      <color rgb="FFA50021"/>
      <name val="Arial"/>
    </font>
    <font>
      <b/>
      <sz val="8"/>
      <color rgb="FFA50021"/>
      <name val="Arial"/>
    </font>
    <font>
      <sz val="10"/>
      <color rgb="FFA50021"/>
      <name val="Arial"/>
    </font>
    <font>
      <sz val="8"/>
      <color rgb="FF0033CC"/>
      <name val="Arial"/>
    </font>
    <font>
      <b/>
      <sz val="8"/>
      <color rgb="FF0033CC"/>
      <name val="Arial"/>
    </font>
    <font>
      <sz val="8"/>
      <color rgb="FF333399"/>
      <name val="Arial"/>
    </font>
    <font>
      <sz val="8"/>
      <color rgb="FFCC6600"/>
      <name val="Arial"/>
    </font>
    <font>
      <b/>
      <sz val="8"/>
      <color rgb="FFCC6600"/>
      <name val="Arial"/>
    </font>
    <font>
      <sz val="8"/>
      <color rgb="FFFF0000"/>
      <name val="Arial"/>
    </font>
    <font>
      <sz val="8"/>
      <color rgb="FF76923C"/>
      <name val="Arial"/>
    </font>
    <font>
      <b/>
      <sz val="8"/>
      <color rgb="FF76923C"/>
      <name val="Arial"/>
    </font>
    <font>
      <sz val="10"/>
      <color rgb="FF76923C"/>
      <name val="Arial"/>
    </font>
    <font>
      <sz val="8"/>
      <color rgb="FF800080"/>
      <name val="Arial"/>
    </font>
    <font>
      <b/>
      <sz val="8"/>
      <color rgb="FF800080"/>
      <name val="Arial"/>
    </font>
    <font>
      <sz val="8"/>
      <color rgb="FF993366"/>
      <name val="Arial"/>
    </font>
    <font>
      <b/>
      <sz val="8"/>
      <color rgb="FF993366"/>
      <name val="Arial"/>
    </font>
    <font>
      <sz val="8"/>
      <color rgb="FF3366FF"/>
      <name val="Arial"/>
    </font>
    <font>
      <sz val="8"/>
      <color rgb="FF0066FF"/>
      <name val="Arial"/>
    </font>
    <font>
      <b/>
      <sz val="8"/>
      <color rgb="FF0066FF"/>
      <name val="Arial"/>
    </font>
    <font>
      <sz val="10"/>
      <color rgb="FF0066FF"/>
      <name val="Arial"/>
    </font>
    <font>
      <b/>
      <sz val="8"/>
      <color rgb="FFFF0000"/>
      <name val="Arial"/>
    </font>
    <font>
      <sz val="8"/>
      <color rgb="FF808080"/>
      <name val="Arial"/>
    </font>
    <font>
      <b/>
      <sz val="8"/>
      <color rgb="FF808080"/>
      <name val="Arial"/>
    </font>
    <font>
      <sz val="8"/>
      <color rgb="FFFF6600"/>
      <name val="Arial"/>
    </font>
    <font>
      <b/>
      <sz val="8"/>
      <color rgb="FFFF6600"/>
      <name val="Arial"/>
    </font>
    <font>
      <b/>
      <sz val="8"/>
      <color rgb="FF333333"/>
      <name val="Arial"/>
    </font>
    <font>
      <sz val="8"/>
      <color rgb="FF333333"/>
      <name val="Arial"/>
    </font>
    <font>
      <sz val="8"/>
      <color rgb="FFFFCC00"/>
      <name val="Arial"/>
    </font>
    <font>
      <b/>
      <sz val="8"/>
      <color theme="1"/>
      <name val="Times New Roman"/>
    </font>
    <font>
      <sz val="8"/>
      <color rgb="FF336699"/>
      <name val="Arial"/>
    </font>
    <font>
      <b/>
      <sz val="8"/>
      <color rgb="FF336699"/>
      <name val="Arial"/>
    </font>
    <font>
      <sz val="10"/>
      <color rgb="FF0000FF"/>
      <name val="Arial"/>
    </font>
    <font>
      <b/>
      <sz val="10"/>
      <color rgb="FF000000"/>
      <name val="Arial"/>
    </font>
    <font>
      <sz val="10"/>
      <color theme="1"/>
      <name val="Calibri"/>
      <scheme val="minor"/>
    </font>
    <font>
      <sz val="10"/>
      <color theme="1"/>
      <name val="Calibri"/>
    </font>
    <font>
      <sz val="11"/>
      <color rgb="FF9C6500"/>
      <name val="Calibri"/>
    </font>
    <font>
      <sz val="10"/>
      <color rgb="FFFF0000"/>
      <name val="Arial"/>
    </font>
    <font>
      <b/>
      <sz val="10"/>
      <color rgb="FF000000"/>
      <name val="Times New Roman"/>
    </font>
    <font>
      <b/>
      <sz val="10"/>
      <color theme="1"/>
      <name val="Times New Roman"/>
    </font>
    <font>
      <sz val="10"/>
      <color theme="1"/>
      <name val="Times New Roman"/>
    </font>
    <font>
      <sz val="10"/>
      <color rgb="FFFF0000"/>
      <name val="Times New Roman"/>
    </font>
    <font>
      <sz val="10"/>
      <color theme="0"/>
      <name val="Times New Roman"/>
    </font>
    <font>
      <sz val="10"/>
      <color rgb="FFFFFFFF"/>
      <name val="Times New Roman"/>
    </font>
    <font>
      <sz val="9"/>
      <color theme="1"/>
      <name val="Times New Roman"/>
    </font>
    <font>
      <sz val="9"/>
      <color theme="0"/>
      <name val="Times New Roman"/>
    </font>
    <font>
      <i/>
      <sz val="8"/>
      <color rgb="FF336699"/>
      <name val="Arial"/>
    </font>
  </fonts>
  <fills count="17">
    <fill>
      <patternFill patternType="none"/>
    </fill>
    <fill>
      <patternFill patternType="gray125"/>
    </fill>
    <fill>
      <patternFill patternType="solid">
        <fgColor rgb="FF000000"/>
        <bgColor rgb="FF000000"/>
      </patternFill>
    </fill>
    <fill>
      <patternFill patternType="solid">
        <fgColor rgb="FF339966"/>
        <bgColor rgb="FF339966"/>
      </patternFill>
    </fill>
    <fill>
      <patternFill patternType="solid">
        <fgColor rgb="FF003300"/>
        <bgColor rgb="FF003300"/>
      </patternFill>
    </fill>
    <fill>
      <patternFill patternType="solid">
        <fgColor rgb="FF993300"/>
        <bgColor rgb="FF993300"/>
      </patternFill>
    </fill>
    <fill>
      <patternFill patternType="solid">
        <fgColor rgb="FFFFFFCC"/>
        <bgColor rgb="FFFFFFCC"/>
      </patternFill>
    </fill>
    <fill>
      <patternFill patternType="solid">
        <fgColor rgb="FF800000"/>
        <bgColor rgb="FF800000"/>
      </patternFill>
    </fill>
    <fill>
      <patternFill patternType="solid">
        <fgColor theme="1"/>
        <bgColor theme="1"/>
      </patternFill>
    </fill>
    <fill>
      <patternFill patternType="solid">
        <fgColor rgb="FFC0C0C0"/>
        <bgColor rgb="FFC0C0C0"/>
      </patternFill>
    </fill>
    <fill>
      <patternFill patternType="solid">
        <fgColor rgb="FFFFFF99"/>
        <bgColor rgb="FFFFFF99"/>
      </patternFill>
    </fill>
    <fill>
      <patternFill patternType="solid">
        <fgColor rgb="FFFFEB9C"/>
        <bgColor rgb="FFFFEB9C"/>
      </patternFill>
    </fill>
    <fill>
      <patternFill patternType="solid">
        <fgColor rgb="FFBFBFBF"/>
        <bgColor rgb="FFBFBFBF"/>
      </patternFill>
    </fill>
    <fill>
      <patternFill patternType="solid">
        <fgColor rgb="FF99CCFF"/>
        <bgColor rgb="FF99CCFF"/>
      </patternFill>
    </fill>
    <fill>
      <patternFill patternType="solid">
        <fgColor rgb="FFC2D69B"/>
        <bgColor rgb="FFC2D69B"/>
      </patternFill>
    </fill>
    <fill>
      <patternFill patternType="solid">
        <fgColor rgb="FFFFCC99"/>
        <bgColor rgb="FFFFCC99"/>
      </patternFill>
    </fill>
    <fill>
      <patternFill patternType="solid">
        <fgColor rgb="FF366092"/>
        <bgColor rgb="FF366092"/>
      </patternFill>
    </fill>
  </fills>
  <borders count="79">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diagonal/>
    </border>
    <border>
      <left/>
      <right style="medium">
        <color rgb="FF000000"/>
      </right>
      <top/>
      <bottom/>
      <diagonal/>
    </border>
    <border>
      <left/>
      <right/>
      <top/>
      <bottom/>
      <diagonal/>
    </border>
    <border>
      <left/>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D99594"/>
      </bottom>
      <diagonal/>
    </border>
    <border>
      <left style="medium">
        <color rgb="FF000000"/>
      </left>
      <right/>
      <top style="thin">
        <color rgb="FFD99594"/>
      </top>
      <bottom/>
      <diagonal/>
    </border>
    <border>
      <left/>
      <right/>
      <top style="thin">
        <color rgb="FFD99594"/>
      </top>
      <bottom/>
      <diagonal/>
    </border>
    <border>
      <left/>
      <right style="medium">
        <color rgb="FF000000"/>
      </right>
      <top style="thin">
        <color rgb="FFD99594"/>
      </top>
      <bottom/>
      <diagonal/>
    </border>
    <border>
      <left style="medium">
        <color rgb="FF000000"/>
      </left>
      <right/>
      <top/>
      <bottom/>
      <diagonal/>
    </border>
    <border>
      <left/>
      <right style="medium">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diagonal/>
    </border>
    <border>
      <left/>
      <right style="thin">
        <color rgb="FF000000"/>
      </right>
      <top/>
      <bottom style="medium">
        <color rgb="FF000000"/>
      </bottom>
      <diagonal/>
    </border>
    <border>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style="thin">
        <color rgb="FF000000"/>
      </right>
      <top style="thin">
        <color rgb="FF000000"/>
      </top>
      <bottom/>
      <diagonal/>
    </border>
    <border>
      <left style="thin">
        <color rgb="FF000000"/>
      </left>
      <right/>
      <top/>
      <bottom style="medium">
        <color rgb="FF000000"/>
      </bottom>
      <diagonal/>
    </border>
    <border>
      <left style="thin">
        <color rgb="FF000000"/>
      </left>
      <right/>
      <top/>
      <bottom/>
      <diagonal/>
    </border>
    <border>
      <left/>
      <right style="thin">
        <color rgb="FF000000"/>
      </right>
      <top/>
      <bottom/>
      <diagonal/>
    </border>
    <border>
      <left style="medium">
        <color rgb="FF000000"/>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562">
    <xf numFmtId="0" fontId="0" fillId="0" borderId="0" xfId="0"/>
    <xf numFmtId="0" fontId="1" fillId="2" borderId="1" xfId="0" applyFont="1" applyFill="1" applyBorder="1"/>
    <xf numFmtId="0" fontId="2" fillId="2" borderId="1" xfId="0" applyFont="1" applyFill="1" applyBorder="1"/>
    <xf numFmtId="0" fontId="4" fillId="2" borderId="1" xfId="0" applyFont="1" applyFill="1" applyBorder="1"/>
    <xf numFmtId="0" fontId="5" fillId="2" borderId="1" xfId="0" applyFont="1" applyFill="1" applyBorder="1"/>
    <xf numFmtId="0" fontId="7" fillId="2" borderId="1" xfId="0" applyFont="1" applyFill="1" applyBorder="1"/>
    <xf numFmtId="0" fontId="8" fillId="3" borderId="5" xfId="0" applyFont="1" applyFill="1" applyBorder="1" applyAlignment="1">
      <alignment horizontal="left"/>
    </xf>
    <xf numFmtId="0" fontId="9" fillId="3" borderId="5" xfId="0" applyFont="1" applyFill="1" applyBorder="1" applyAlignment="1">
      <alignment horizontal="center" vertical="top" textRotation="180"/>
    </xf>
    <xf numFmtId="0" fontId="10" fillId="3" borderId="5" xfId="0" applyFont="1" applyFill="1" applyBorder="1"/>
    <xf numFmtId="0" fontId="9" fillId="3" borderId="5" xfId="0" applyFont="1" applyFill="1" applyBorder="1" applyAlignment="1">
      <alignment vertical="top" wrapText="1"/>
    </xf>
    <xf numFmtId="0" fontId="9" fillId="3" borderId="6" xfId="0" applyFont="1" applyFill="1" applyBorder="1" applyAlignment="1">
      <alignment horizontal="center" vertical="top" textRotation="180"/>
    </xf>
    <xf numFmtId="0" fontId="7" fillId="4" borderId="1" xfId="0" applyFont="1" applyFill="1" applyBorder="1" applyAlignment="1">
      <alignment horizontal="right"/>
    </xf>
    <xf numFmtId="0" fontId="11" fillId="5" borderId="7" xfId="0" applyFont="1" applyFill="1" applyBorder="1" applyAlignment="1">
      <alignment horizontal="center" vertical="center"/>
    </xf>
    <xf numFmtId="0" fontId="10" fillId="4" borderId="1" xfId="0" applyFont="1" applyFill="1" applyBorder="1"/>
    <xf numFmtId="0" fontId="10" fillId="3" borderId="8" xfId="0" applyFont="1" applyFill="1" applyBorder="1"/>
    <xf numFmtId="0" fontId="9" fillId="3" borderId="9" xfId="0" applyFont="1" applyFill="1" applyBorder="1" applyAlignment="1">
      <alignment vertical="top" textRotation="180"/>
    </xf>
    <xf numFmtId="0" fontId="9" fillId="3" borderId="9" xfId="0" applyFont="1" applyFill="1" applyBorder="1" applyAlignment="1">
      <alignment horizontal="center" vertical="top" textRotation="180"/>
    </xf>
    <xf numFmtId="0" fontId="9" fillId="3" borderId="10" xfId="0" applyFont="1" applyFill="1" applyBorder="1" applyAlignment="1">
      <alignment horizontal="center" vertical="top" textRotation="180"/>
    </xf>
    <xf numFmtId="0" fontId="10" fillId="2" borderId="1" xfId="0" applyFont="1" applyFill="1" applyBorder="1"/>
    <xf numFmtId="0" fontId="7" fillId="0" borderId="11" xfId="0" applyFont="1" applyBorder="1"/>
    <xf numFmtId="49" fontId="7" fillId="0" borderId="12" xfId="0" applyNumberFormat="1" applyFont="1" applyBorder="1" applyAlignment="1">
      <alignment horizontal="center"/>
    </xf>
    <xf numFmtId="0" fontId="7" fillId="0" borderId="12" xfId="0" applyFont="1" applyBorder="1"/>
    <xf numFmtId="0" fontId="7" fillId="0" borderId="12" xfId="0" applyFont="1" applyBorder="1" applyAlignment="1">
      <alignment horizontal="center"/>
    </xf>
    <xf numFmtId="1" fontId="7" fillId="0" borderId="12" xfId="0" applyNumberFormat="1" applyFont="1" applyBorder="1"/>
    <xf numFmtId="0" fontId="7" fillId="0" borderId="12" xfId="0" applyFont="1" applyBorder="1" applyAlignment="1">
      <alignment horizontal="right"/>
    </xf>
    <xf numFmtId="1" fontId="7" fillId="0" borderId="12" xfId="0" applyNumberFormat="1" applyFont="1" applyBorder="1" applyAlignment="1">
      <alignment horizontal="right"/>
    </xf>
    <xf numFmtId="0" fontId="7" fillId="0" borderId="13" xfId="0" applyFont="1" applyBorder="1" applyAlignment="1">
      <alignment horizontal="center"/>
    </xf>
    <xf numFmtId="1" fontId="7" fillId="0" borderId="14" xfId="0" applyNumberFormat="1" applyFont="1" applyBorder="1"/>
    <xf numFmtId="0" fontId="7" fillId="4" borderId="1" xfId="0" applyFont="1" applyFill="1" applyBorder="1"/>
    <xf numFmtId="0" fontId="2" fillId="4" borderId="1" xfId="0" applyFont="1" applyFill="1" applyBorder="1"/>
    <xf numFmtId="0" fontId="7" fillId="0" borderId="14" xfId="0" applyFont="1" applyBorder="1"/>
    <xf numFmtId="0" fontId="7" fillId="0" borderId="15" xfId="0" applyFont="1" applyBorder="1"/>
    <xf numFmtId="49" fontId="7" fillId="0" borderId="16" xfId="0" applyNumberFormat="1" applyFont="1" applyBorder="1" applyAlignment="1">
      <alignment horizontal="center"/>
    </xf>
    <xf numFmtId="0" fontId="7" fillId="0" borderId="16" xfId="0" applyFont="1" applyBorder="1"/>
    <xf numFmtId="0" fontId="7" fillId="0" borderId="16" xfId="0" applyFont="1" applyBorder="1" applyAlignment="1">
      <alignment horizontal="center"/>
    </xf>
    <xf numFmtId="1" fontId="7" fillId="0" borderId="16" xfId="0" applyNumberFormat="1" applyFont="1" applyBorder="1"/>
    <xf numFmtId="0" fontId="7" fillId="0" borderId="16" xfId="0" applyFont="1" applyBorder="1" applyAlignment="1">
      <alignment horizontal="right"/>
    </xf>
    <xf numFmtId="0" fontId="7" fillId="0" borderId="17" xfId="0" applyFont="1" applyBorder="1" applyAlignment="1">
      <alignment horizontal="center"/>
    </xf>
    <xf numFmtId="0" fontId="12" fillId="4" borderId="1" xfId="0" applyFont="1" applyFill="1" applyBorder="1"/>
    <xf numFmtId="0" fontId="7" fillId="0" borderId="18" xfId="0" applyFont="1" applyBorder="1"/>
    <xf numFmtId="0" fontId="13" fillId="0" borderId="0" xfId="0" applyFont="1" applyAlignment="1">
      <alignment horizontal="right"/>
    </xf>
    <xf numFmtId="0" fontId="7" fillId="0" borderId="19" xfId="0" applyFont="1" applyBorder="1"/>
    <xf numFmtId="0" fontId="7" fillId="0" borderId="20" xfId="0" applyFont="1" applyBorder="1"/>
    <xf numFmtId="0" fontId="7" fillId="0" borderId="21" xfId="0" applyFont="1" applyBorder="1"/>
    <xf numFmtId="0" fontId="15" fillId="4" borderId="1" xfId="0" applyFont="1" applyFill="1" applyBorder="1"/>
    <xf numFmtId="0" fontId="16" fillId="4" borderId="1" xfId="0" applyFont="1" applyFill="1" applyBorder="1"/>
    <xf numFmtId="0" fontId="9" fillId="3" borderId="8" xfId="0" applyFont="1" applyFill="1" applyBorder="1"/>
    <xf numFmtId="0" fontId="9" fillId="3" borderId="9" xfId="0" applyFont="1" applyFill="1" applyBorder="1" applyAlignment="1">
      <alignment horizontal="center"/>
    </xf>
    <xf numFmtId="0" fontId="7" fillId="3" borderId="9" xfId="0" applyFont="1" applyFill="1" applyBorder="1"/>
    <xf numFmtId="0" fontId="9" fillId="3" borderId="10" xfId="0" applyFont="1" applyFill="1" applyBorder="1" applyAlignment="1">
      <alignment horizontal="left"/>
    </xf>
    <xf numFmtId="0" fontId="7" fillId="4" borderId="1" xfId="0" applyFont="1" applyFill="1" applyBorder="1" applyAlignment="1">
      <alignment horizontal="left"/>
    </xf>
    <xf numFmtId="49" fontId="17" fillId="0" borderId="22" xfId="0" applyNumberFormat="1" applyFont="1" applyBorder="1"/>
    <xf numFmtId="0" fontId="7" fillId="0" borderId="0" xfId="0" applyFont="1"/>
    <xf numFmtId="49" fontId="7" fillId="0" borderId="23" xfId="0" applyNumberFormat="1" applyFont="1" applyBorder="1" applyAlignment="1">
      <alignment horizontal="center"/>
    </xf>
    <xf numFmtId="0" fontId="7" fillId="0" borderId="0" xfId="0" applyFont="1" applyAlignment="1">
      <alignment horizontal="center"/>
    </xf>
    <xf numFmtId="1" fontId="7" fillId="0" borderId="16" xfId="0" applyNumberFormat="1" applyFont="1" applyBorder="1" applyAlignment="1">
      <alignment horizontal="right"/>
    </xf>
    <xf numFmtId="0" fontId="7" fillId="0" borderId="26" xfId="0" applyFont="1" applyBorder="1"/>
    <xf numFmtId="49" fontId="7" fillId="0" borderId="27" xfId="0" applyNumberFormat="1" applyFont="1" applyBorder="1" applyAlignment="1">
      <alignment horizontal="center"/>
    </xf>
    <xf numFmtId="1" fontId="7" fillId="0" borderId="27" xfId="0" applyNumberFormat="1" applyFont="1" applyBorder="1"/>
    <xf numFmtId="0" fontId="7" fillId="0" borderId="27" xfId="0" applyFont="1" applyBorder="1"/>
    <xf numFmtId="0" fontId="7" fillId="0" borderId="27" xfId="0" applyFont="1" applyBorder="1" applyAlignment="1">
      <alignment horizontal="right"/>
    </xf>
    <xf numFmtId="1" fontId="7" fillId="0" borderId="27" xfId="0" applyNumberFormat="1" applyFont="1" applyBorder="1" applyAlignment="1">
      <alignment horizontal="right"/>
    </xf>
    <xf numFmtId="1" fontId="7" fillId="0" borderId="28" xfId="0" applyNumberFormat="1" applyFont="1" applyBorder="1" applyAlignment="1">
      <alignment horizontal="center"/>
    </xf>
    <xf numFmtId="0" fontId="7" fillId="0" borderId="28" xfId="0" applyFont="1" applyBorder="1" applyAlignment="1">
      <alignment horizontal="center"/>
    </xf>
    <xf numFmtId="1" fontId="7" fillId="0" borderId="29" xfId="0" applyNumberFormat="1" applyFont="1" applyBorder="1"/>
    <xf numFmtId="0" fontId="7" fillId="2" borderId="30" xfId="0" applyFont="1" applyFill="1" applyBorder="1"/>
    <xf numFmtId="0" fontId="7" fillId="2" borderId="30" xfId="0" applyFont="1" applyFill="1" applyBorder="1" applyAlignment="1">
      <alignment horizontal="center"/>
    </xf>
    <xf numFmtId="0" fontId="7" fillId="2" borderId="31" xfId="0" applyFont="1" applyFill="1" applyBorder="1"/>
    <xf numFmtId="0" fontId="7" fillId="3" borderId="9" xfId="0" applyFont="1" applyFill="1" applyBorder="1" applyAlignment="1">
      <alignment horizontal="center"/>
    </xf>
    <xf numFmtId="0" fontId="7" fillId="3" borderId="10" xfId="0" applyFont="1" applyFill="1" applyBorder="1"/>
    <xf numFmtId="0" fontId="7" fillId="4" borderId="32" xfId="0" applyFont="1" applyFill="1" applyBorder="1"/>
    <xf numFmtId="0" fontId="9" fillId="3" borderId="10" xfId="0" applyFont="1" applyFill="1" applyBorder="1"/>
    <xf numFmtId="0" fontId="9" fillId="3" borderId="9" xfId="0" applyFont="1" applyFill="1" applyBorder="1"/>
    <xf numFmtId="0" fontId="7" fillId="0" borderId="22" xfId="0" applyFont="1" applyBorder="1"/>
    <xf numFmtId="0" fontId="19" fillId="0" borderId="0" xfId="0" applyFont="1" applyAlignment="1">
      <alignment horizontal="center"/>
    </xf>
    <xf numFmtId="0" fontId="19" fillId="0" borderId="0" xfId="0" applyFont="1" applyAlignment="1">
      <alignment horizontal="right"/>
    </xf>
    <xf numFmtId="0" fontId="7" fillId="0" borderId="23" xfId="0" applyFont="1" applyBorder="1"/>
    <xf numFmtId="1" fontId="7" fillId="0" borderId="23" xfId="0" applyNumberFormat="1" applyFont="1" applyBorder="1" applyAlignment="1">
      <alignment horizontal="center"/>
    </xf>
    <xf numFmtId="49" fontId="7" fillId="0" borderId="0" xfId="0" applyNumberFormat="1" applyFont="1"/>
    <xf numFmtId="1" fontId="7" fillId="0" borderId="0" xfId="0" applyNumberFormat="1" applyFont="1" applyAlignment="1">
      <alignment horizontal="right"/>
    </xf>
    <xf numFmtId="0" fontId="7" fillId="0" borderId="0" xfId="0" applyFont="1" applyAlignment="1">
      <alignment horizontal="right"/>
    </xf>
    <xf numFmtId="0" fontId="7" fillId="0" borderId="23" xfId="0" applyFont="1" applyBorder="1" applyAlignment="1">
      <alignment horizontal="center"/>
    </xf>
    <xf numFmtId="0" fontId="7" fillId="0" borderId="22" xfId="0" applyFont="1" applyBorder="1" applyAlignment="1">
      <alignment horizontal="left"/>
    </xf>
    <xf numFmtId="0" fontId="7" fillId="0" borderId="0" xfId="0" applyFont="1" applyAlignment="1">
      <alignment horizontal="left"/>
    </xf>
    <xf numFmtId="1" fontId="7" fillId="0" borderId="0" xfId="0" applyNumberFormat="1" applyFont="1" applyAlignment="1">
      <alignment horizontal="left"/>
    </xf>
    <xf numFmtId="0" fontId="7" fillId="0" borderId="33" xfId="0" applyFont="1" applyBorder="1"/>
    <xf numFmtId="0" fontId="7" fillId="0" borderId="34" xfId="0" applyFont="1" applyBorder="1"/>
    <xf numFmtId="0" fontId="7" fillId="0" borderId="35" xfId="0" applyFont="1" applyBorder="1" applyAlignment="1">
      <alignment horizontal="center"/>
    </xf>
    <xf numFmtId="9" fontId="7" fillId="0" borderId="0" xfId="0" applyNumberFormat="1" applyFont="1" applyAlignment="1">
      <alignment horizontal="center"/>
    </xf>
    <xf numFmtId="0" fontId="7" fillId="4" borderId="9" xfId="0" applyFont="1" applyFill="1" applyBorder="1"/>
    <xf numFmtId="0" fontId="20" fillId="3" borderId="9" xfId="0" applyFont="1" applyFill="1" applyBorder="1"/>
    <xf numFmtId="0" fontId="20" fillId="3" borderId="10" xfId="0" applyFont="1" applyFill="1" applyBorder="1"/>
    <xf numFmtId="0" fontId="20" fillId="4" borderId="1" xfId="0" applyFont="1" applyFill="1" applyBorder="1"/>
    <xf numFmtId="0" fontId="21" fillId="0" borderId="0" xfId="0" applyFont="1"/>
    <xf numFmtId="0" fontId="7" fillId="0" borderId="33" xfId="0" applyFont="1" applyBorder="1" applyAlignment="1">
      <alignment horizontal="center"/>
    </xf>
    <xf numFmtId="0" fontId="7" fillId="0" borderId="35" xfId="0" applyFont="1" applyBorder="1"/>
    <xf numFmtId="0" fontId="22" fillId="0" borderId="22" xfId="0" applyFont="1" applyBorder="1"/>
    <xf numFmtId="0" fontId="7" fillId="0" borderId="36" xfId="0" applyFont="1" applyBorder="1" applyAlignment="1">
      <alignment horizontal="right"/>
    </xf>
    <xf numFmtId="0" fontId="7" fillId="4" borderId="1" xfId="0" applyFont="1" applyFill="1" applyBorder="1" applyAlignment="1">
      <alignment horizontal="center"/>
    </xf>
    <xf numFmtId="0" fontId="22" fillId="6" borderId="37" xfId="0" applyFont="1" applyFill="1" applyBorder="1"/>
    <xf numFmtId="0" fontId="7" fillId="6" borderId="38" xfId="0" applyFont="1" applyFill="1" applyBorder="1" applyAlignment="1">
      <alignment horizontal="right"/>
    </xf>
    <xf numFmtId="0" fontId="7" fillId="6" borderId="39" xfId="0" applyFont="1" applyFill="1" applyBorder="1" applyAlignment="1">
      <alignment horizontal="right"/>
    </xf>
    <xf numFmtId="0" fontId="9" fillId="3" borderId="8" xfId="0" applyFont="1" applyFill="1" applyBorder="1" applyAlignment="1">
      <alignment horizontal="left"/>
    </xf>
    <xf numFmtId="0" fontId="7" fillId="6" borderId="40" xfId="0" applyFont="1" applyFill="1" applyBorder="1"/>
    <xf numFmtId="0" fontId="7" fillId="6" borderId="1" xfId="0" applyFont="1" applyFill="1" applyBorder="1" applyAlignment="1">
      <alignment horizontal="right"/>
    </xf>
    <xf numFmtId="0" fontId="7" fillId="6" borderId="1" xfId="0" applyFont="1" applyFill="1" applyBorder="1"/>
    <xf numFmtId="0" fontId="7" fillId="6" borderId="41" xfId="0" applyFont="1" applyFill="1" applyBorder="1"/>
    <xf numFmtId="0" fontId="7" fillId="0" borderId="22" xfId="0" applyFont="1" applyBorder="1" applyAlignment="1">
      <alignment horizontal="center"/>
    </xf>
    <xf numFmtId="0" fontId="9" fillId="0" borderId="33" xfId="0" applyFont="1" applyBorder="1"/>
    <xf numFmtId="1" fontId="9" fillId="0" borderId="34" xfId="0" applyNumberFormat="1" applyFont="1" applyBorder="1" applyAlignment="1">
      <alignment horizontal="right"/>
    </xf>
    <xf numFmtId="0" fontId="21" fillId="3" borderId="10" xfId="0" applyFont="1" applyFill="1" applyBorder="1"/>
    <xf numFmtId="2" fontId="7" fillId="0" borderId="0" xfId="0" applyNumberFormat="1" applyFont="1"/>
    <xf numFmtId="1" fontId="7" fillId="0" borderId="23" xfId="0" applyNumberFormat="1" applyFont="1" applyBorder="1"/>
    <xf numFmtId="0" fontId="9" fillId="3" borderId="42" xfId="0" applyFont="1" applyFill="1" applyBorder="1"/>
    <xf numFmtId="0" fontId="7" fillId="3" borderId="30" xfId="0" applyFont="1" applyFill="1" applyBorder="1" applyAlignment="1">
      <alignment horizontal="center"/>
    </xf>
    <xf numFmtId="0" fontId="7" fillId="3" borderId="30" xfId="0" applyFont="1" applyFill="1" applyBorder="1"/>
    <xf numFmtId="0" fontId="7" fillId="3" borderId="43" xfId="0" applyFont="1" applyFill="1" applyBorder="1"/>
    <xf numFmtId="0" fontId="7" fillId="0" borderId="44" xfId="0" applyFont="1" applyBorder="1"/>
    <xf numFmtId="0" fontId="7" fillId="4" borderId="25" xfId="0" applyFont="1" applyFill="1" applyBorder="1"/>
    <xf numFmtId="0" fontId="7" fillId="0" borderId="45" xfId="0" applyFont="1" applyBorder="1"/>
    <xf numFmtId="0" fontId="9" fillId="0" borderId="22" xfId="0" applyFont="1" applyBorder="1"/>
    <xf numFmtId="0" fontId="19" fillId="3" borderId="10" xfId="0" applyFont="1" applyFill="1" applyBorder="1" applyAlignment="1">
      <alignment horizontal="right"/>
    </xf>
    <xf numFmtId="0" fontId="9" fillId="0" borderId="0" xfId="0" applyFont="1" applyAlignment="1">
      <alignment horizontal="center"/>
    </xf>
    <xf numFmtId="0" fontId="22" fillId="4" borderId="1" xfId="0" applyFont="1" applyFill="1" applyBorder="1"/>
    <xf numFmtId="0" fontId="20" fillId="3" borderId="30" xfId="0" applyFont="1" applyFill="1" applyBorder="1"/>
    <xf numFmtId="0" fontId="20" fillId="3" borderId="43" xfId="0" applyFont="1" applyFill="1" applyBorder="1"/>
    <xf numFmtId="0" fontId="22" fillId="0" borderId="0" xfId="0" applyFont="1"/>
    <xf numFmtId="0" fontId="19" fillId="0" borderId="0" xfId="0" applyFont="1"/>
    <xf numFmtId="0" fontId="19" fillId="0" borderId="45" xfId="0" applyFont="1" applyBorder="1"/>
    <xf numFmtId="0" fontId="23" fillId="4" borderId="1" xfId="0" applyFont="1" applyFill="1" applyBorder="1" applyAlignment="1">
      <alignment horizontal="center"/>
    </xf>
    <xf numFmtId="0" fontId="19" fillId="4" borderId="1" xfId="0" applyFont="1" applyFill="1" applyBorder="1"/>
    <xf numFmtId="1" fontId="7" fillId="0" borderId="45" xfId="0" applyNumberFormat="1" applyFont="1" applyBorder="1"/>
    <xf numFmtId="0" fontId="9" fillId="0" borderId="0" xfId="0" applyFont="1"/>
    <xf numFmtId="1" fontId="9" fillId="0" borderId="45" xfId="0" applyNumberFormat="1" applyFont="1" applyBorder="1"/>
    <xf numFmtId="0" fontId="24" fillId="0" borderId="45" xfId="0" applyFont="1" applyBorder="1"/>
    <xf numFmtId="1" fontId="7" fillId="0" borderId="35" xfId="0" applyNumberFormat="1" applyFont="1" applyBorder="1" applyAlignment="1">
      <alignment horizontal="center"/>
    </xf>
    <xf numFmtId="0" fontId="25" fillId="0" borderId="13" xfId="0" applyFont="1" applyBorder="1"/>
    <xf numFmtId="0" fontId="7" fillId="0" borderId="49" xfId="0" applyFont="1" applyBorder="1"/>
    <xf numFmtId="0" fontId="7" fillId="0" borderId="50" xfId="0" applyFont="1" applyBorder="1"/>
    <xf numFmtId="0" fontId="7" fillId="0" borderId="13" xfId="0" applyFont="1" applyBorder="1"/>
    <xf numFmtId="0" fontId="26" fillId="0" borderId="49" xfId="0" applyFont="1" applyBorder="1"/>
    <xf numFmtId="49" fontId="27" fillId="2" borderId="1" xfId="0" applyNumberFormat="1" applyFont="1" applyFill="1" applyBorder="1" applyAlignment="1">
      <alignment vertical="top" wrapText="1"/>
    </xf>
    <xf numFmtId="49" fontId="1" fillId="2" borderId="1" xfId="0" applyNumberFormat="1" applyFont="1" applyFill="1" applyBorder="1" applyAlignment="1">
      <alignment horizontal="left" wrapText="1"/>
    </xf>
    <xf numFmtId="49" fontId="1" fillId="2" borderId="1" xfId="0" applyNumberFormat="1" applyFont="1" applyFill="1" applyBorder="1" applyAlignment="1">
      <alignment horizontal="left" vertical="top" textRotation="180"/>
    </xf>
    <xf numFmtId="49" fontId="2" fillId="2" borderId="1" xfId="0" applyNumberFormat="1" applyFont="1" applyFill="1" applyBorder="1"/>
    <xf numFmtId="0" fontId="1" fillId="2" borderId="1" xfId="0" applyFont="1" applyFill="1" applyBorder="1" applyAlignment="1">
      <alignment horizontal="left" vertical="top" textRotation="180"/>
    </xf>
    <xf numFmtId="49" fontId="28" fillId="0" borderId="0" xfId="0" applyNumberFormat="1" applyFont="1" applyAlignment="1">
      <alignment horizontal="left" vertical="top" textRotation="180"/>
    </xf>
    <xf numFmtId="49" fontId="29" fillId="4" borderId="1" xfId="0" applyNumberFormat="1" applyFont="1" applyFill="1" applyBorder="1" applyAlignment="1">
      <alignment vertical="center"/>
    </xf>
    <xf numFmtId="1" fontId="30" fillId="4" borderId="1" xfId="0" applyNumberFormat="1" applyFont="1" applyFill="1" applyBorder="1" applyAlignment="1">
      <alignment horizontal="center" vertical="center"/>
    </xf>
    <xf numFmtId="49" fontId="22" fillId="4" borderId="1" xfId="0" applyNumberFormat="1" applyFont="1" applyFill="1" applyBorder="1" applyAlignment="1">
      <alignment horizontal="left" vertical="center" textRotation="180"/>
    </xf>
    <xf numFmtId="49" fontId="31" fillId="4" borderId="1" xfId="0" applyNumberFormat="1" applyFont="1" applyFill="1" applyBorder="1" applyAlignment="1">
      <alignment vertical="center"/>
    </xf>
    <xf numFmtId="1" fontId="30" fillId="4" borderId="1" xfId="0" applyNumberFormat="1" applyFont="1" applyFill="1" applyBorder="1" applyAlignment="1">
      <alignment horizontal="left" vertical="center"/>
    </xf>
    <xf numFmtId="1" fontId="30" fillId="4" borderId="1" xfId="0" applyNumberFormat="1" applyFont="1" applyFill="1" applyBorder="1" applyAlignment="1">
      <alignment vertical="center"/>
    </xf>
    <xf numFmtId="0" fontId="32" fillId="4" borderId="1" xfId="0" applyFont="1" applyFill="1" applyBorder="1" applyAlignment="1">
      <alignment horizontal="center" vertical="center"/>
    </xf>
    <xf numFmtId="1" fontId="32" fillId="4" borderId="1" xfId="0" applyNumberFormat="1" applyFont="1" applyFill="1" applyBorder="1" applyAlignment="1">
      <alignment horizontal="center" vertical="center"/>
    </xf>
    <xf numFmtId="0" fontId="32" fillId="4" borderId="1" xfId="0" applyFont="1" applyFill="1" applyBorder="1" applyAlignment="1">
      <alignment vertical="center"/>
    </xf>
    <xf numFmtId="49" fontId="28" fillId="0" borderId="0" xfId="0" applyNumberFormat="1" applyFont="1" applyAlignment="1">
      <alignment horizontal="left" vertical="center" textRotation="180"/>
    </xf>
    <xf numFmtId="0" fontId="7" fillId="0" borderId="0" xfId="0" applyFont="1" applyAlignment="1">
      <alignment vertical="center"/>
    </xf>
    <xf numFmtId="49" fontId="28" fillId="0" borderId="0" xfId="0" applyNumberFormat="1" applyFont="1"/>
    <xf numFmtId="49" fontId="28" fillId="0" borderId="0" xfId="0" applyNumberFormat="1" applyFont="1" applyAlignment="1">
      <alignment horizontal="center"/>
    </xf>
    <xf numFmtId="1" fontId="28" fillId="0" borderId="0" xfId="0" applyNumberFormat="1" applyFont="1" applyAlignment="1">
      <alignment horizontal="center"/>
    </xf>
    <xf numFmtId="0" fontId="28" fillId="0" borderId="0" xfId="0" applyFont="1" applyAlignment="1">
      <alignment horizontal="center"/>
    </xf>
    <xf numFmtId="1" fontId="7" fillId="0" borderId="0" xfId="0" applyNumberFormat="1" applyFont="1" applyAlignment="1">
      <alignment horizontal="center"/>
    </xf>
    <xf numFmtId="1" fontId="7" fillId="0" borderId="0" xfId="0" applyNumberFormat="1" applyFont="1"/>
    <xf numFmtId="49" fontId="28" fillId="0" borderId="0" xfId="0" applyNumberFormat="1" applyFont="1" applyAlignment="1">
      <alignment horizontal="left"/>
    </xf>
    <xf numFmtId="0" fontId="13" fillId="4" borderId="1" xfId="0" applyFont="1" applyFill="1" applyBorder="1" applyAlignment="1">
      <alignment horizontal="center" vertical="center"/>
    </xf>
    <xf numFmtId="49" fontId="13" fillId="4" borderId="1" xfId="0" applyNumberFormat="1" applyFont="1" applyFill="1" applyBorder="1" applyAlignment="1">
      <alignment vertical="center"/>
    </xf>
    <xf numFmtId="49" fontId="29" fillId="4" borderId="1" xfId="0" applyNumberFormat="1" applyFont="1" applyFill="1" applyBorder="1" applyAlignment="1">
      <alignment vertical="center" shrinkToFit="1"/>
    </xf>
    <xf numFmtId="49" fontId="7" fillId="0" borderId="0" xfId="0" applyNumberFormat="1" applyFont="1" applyAlignment="1">
      <alignment horizontal="center"/>
    </xf>
    <xf numFmtId="49" fontId="13" fillId="0" borderId="0" xfId="0" applyNumberFormat="1" applyFont="1" applyAlignment="1">
      <alignment horizontal="center"/>
    </xf>
    <xf numFmtId="49" fontId="13" fillId="0" borderId="0" xfId="0" applyNumberFormat="1" applyFont="1"/>
    <xf numFmtId="0" fontId="13" fillId="0" borderId="0" xfId="0" applyFont="1" applyAlignment="1">
      <alignment horizontal="center"/>
    </xf>
    <xf numFmtId="0" fontId="22" fillId="4" borderId="1" xfId="0" applyFont="1" applyFill="1" applyBorder="1" applyAlignment="1">
      <alignment horizontal="center" vertical="center"/>
    </xf>
    <xf numFmtId="49" fontId="22" fillId="4" borderId="1" xfId="0" applyNumberFormat="1" applyFont="1" applyFill="1" applyBorder="1" applyAlignment="1">
      <alignment vertical="center"/>
    </xf>
    <xf numFmtId="0" fontId="33" fillId="0" borderId="0" xfId="0" applyFont="1" applyAlignment="1">
      <alignment vertical="center"/>
    </xf>
    <xf numFmtId="49" fontId="34" fillId="4" borderId="1" xfId="0" applyNumberFormat="1" applyFont="1" applyFill="1" applyBorder="1" applyAlignment="1">
      <alignment vertical="center" shrinkToFit="1"/>
    </xf>
    <xf numFmtId="0" fontId="28" fillId="4" borderId="1" xfId="0" applyFont="1" applyFill="1" applyBorder="1" applyAlignment="1">
      <alignment horizontal="center"/>
    </xf>
    <xf numFmtId="1" fontId="35" fillId="4" borderId="1" xfId="0" applyNumberFormat="1" applyFont="1" applyFill="1" applyBorder="1"/>
    <xf numFmtId="0" fontId="11" fillId="7" borderId="8" xfId="0" applyFont="1" applyFill="1" applyBorder="1" applyAlignment="1">
      <alignment vertical="center"/>
    </xf>
    <xf numFmtId="0" fontId="7" fillId="7" borderId="9" xfId="0" applyFont="1" applyFill="1" applyBorder="1" applyAlignment="1">
      <alignment vertical="center"/>
    </xf>
    <xf numFmtId="0" fontId="7" fillId="7" borderId="10" xfId="0" applyFont="1" applyFill="1" applyBorder="1" applyAlignment="1">
      <alignment vertical="center"/>
    </xf>
    <xf numFmtId="0" fontId="7" fillId="4" borderId="1" xfId="0" applyFont="1" applyFill="1" applyBorder="1" applyAlignment="1">
      <alignment vertical="center"/>
    </xf>
    <xf numFmtId="0" fontId="11" fillId="7" borderId="51" xfId="0" applyFont="1" applyFill="1" applyBorder="1" applyAlignment="1">
      <alignment vertical="center"/>
    </xf>
    <xf numFmtId="0" fontId="7" fillId="7" borderId="52" xfId="0" applyFont="1" applyFill="1" applyBorder="1" applyAlignment="1">
      <alignment vertical="center"/>
    </xf>
    <xf numFmtId="0" fontId="7" fillId="7" borderId="53" xfId="0" applyFont="1" applyFill="1" applyBorder="1" applyAlignment="1">
      <alignment vertical="center"/>
    </xf>
    <xf numFmtId="0" fontId="11" fillId="7" borderId="9" xfId="0" applyFont="1" applyFill="1" applyBorder="1" applyAlignment="1">
      <alignment vertical="center"/>
    </xf>
    <xf numFmtId="0" fontId="9" fillId="3" borderId="40" xfId="0" applyFont="1" applyFill="1" applyBorder="1"/>
    <xf numFmtId="0" fontId="9" fillId="3" borderId="54" xfId="0" applyFont="1" applyFill="1" applyBorder="1"/>
    <xf numFmtId="0" fontId="9" fillId="3" borderId="1" xfId="0" applyFont="1" applyFill="1" applyBorder="1"/>
    <xf numFmtId="0" fontId="9" fillId="3" borderId="41" xfId="0" applyFont="1" applyFill="1" applyBorder="1"/>
    <xf numFmtId="1" fontId="7" fillId="0" borderId="45" xfId="0" applyNumberFormat="1" applyFont="1" applyBorder="1" applyAlignment="1">
      <alignment horizontal="right"/>
    </xf>
    <xf numFmtId="1" fontId="7" fillId="0" borderId="23" xfId="0" applyNumberFormat="1" applyFont="1" applyBorder="1" applyAlignment="1">
      <alignment horizontal="right"/>
    </xf>
    <xf numFmtId="0" fontId="7" fillId="0" borderId="23" xfId="0" applyFont="1" applyBorder="1" applyAlignment="1">
      <alignment horizontal="left"/>
    </xf>
    <xf numFmtId="0" fontId="36" fillId="0" borderId="0" xfId="0" applyFont="1"/>
    <xf numFmtId="1" fontId="7" fillId="0" borderId="23" xfId="0" applyNumberFormat="1" applyFont="1" applyBorder="1" applyAlignment="1">
      <alignment horizontal="left"/>
    </xf>
    <xf numFmtId="0" fontId="36" fillId="0" borderId="0" xfId="0" applyFont="1" applyAlignment="1">
      <alignment horizontal="left"/>
    </xf>
    <xf numFmtId="0" fontId="7" fillId="0" borderId="33" xfId="0" applyFont="1" applyBorder="1" applyAlignment="1">
      <alignment horizontal="left"/>
    </xf>
    <xf numFmtId="0" fontId="7" fillId="0" borderId="34" xfId="0" applyFont="1" applyBorder="1" applyAlignment="1">
      <alignment horizontal="left"/>
    </xf>
    <xf numFmtId="0" fontId="7" fillId="0" borderId="35" xfId="0" applyFont="1" applyBorder="1" applyAlignment="1">
      <alignment horizontal="left"/>
    </xf>
    <xf numFmtId="0" fontId="7" fillId="0" borderId="55" xfId="0" applyFont="1" applyBorder="1"/>
    <xf numFmtId="0" fontId="9" fillId="3" borderId="9" xfId="0" applyFont="1" applyFill="1" applyBorder="1" applyAlignment="1">
      <alignment horizontal="left"/>
    </xf>
    <xf numFmtId="0" fontId="37" fillId="4" borderId="1" xfId="0" applyFont="1" applyFill="1" applyBorder="1" applyAlignment="1">
      <alignment vertical="center"/>
    </xf>
    <xf numFmtId="0" fontId="38" fillId="4" borderId="8" xfId="0" applyFont="1" applyFill="1" applyBorder="1" applyAlignment="1">
      <alignment horizontal="left" vertical="center" wrapText="1"/>
    </xf>
    <xf numFmtId="0" fontId="38" fillId="4" borderId="9" xfId="0" applyFont="1" applyFill="1" applyBorder="1" applyAlignment="1">
      <alignment vertical="center" wrapText="1"/>
    </xf>
    <xf numFmtId="164" fontId="38" fillId="4" borderId="9" xfId="0" applyNumberFormat="1" applyFont="1" applyFill="1" applyBorder="1" applyAlignment="1">
      <alignment vertical="center" wrapText="1"/>
    </xf>
    <xf numFmtId="0" fontId="38" fillId="4" borderId="10" xfId="0" applyFont="1" applyFill="1" applyBorder="1" applyAlignment="1">
      <alignment vertical="center" wrapText="1"/>
    </xf>
    <xf numFmtId="0" fontId="26" fillId="4" borderId="1" xfId="0" applyFont="1" applyFill="1" applyBorder="1"/>
    <xf numFmtId="0" fontId="7" fillId="0" borderId="44" xfId="0" applyFont="1" applyBorder="1" applyAlignment="1">
      <alignment horizontal="center"/>
    </xf>
    <xf numFmtId="0" fontId="19" fillId="6" borderId="59" xfId="0" applyFont="1" applyFill="1" applyBorder="1" applyAlignment="1">
      <alignment horizontal="left" vertical="top"/>
    </xf>
    <xf numFmtId="0" fontId="9" fillId="6" borderId="60" xfId="0" applyFont="1" applyFill="1" applyBorder="1" applyAlignment="1">
      <alignment horizontal="left" vertical="center"/>
    </xf>
    <xf numFmtId="0" fontId="39" fillId="6" borderId="60" xfId="0" applyFont="1" applyFill="1" applyBorder="1" applyAlignment="1">
      <alignment vertical="center" wrapText="1"/>
    </xf>
    <xf numFmtId="164" fontId="39" fillId="6" borderId="60" xfId="0" applyNumberFormat="1" applyFont="1" applyFill="1" applyBorder="1" applyAlignment="1">
      <alignment vertical="center" wrapText="1"/>
    </xf>
    <xf numFmtId="0" fontId="39" fillId="6" borderId="61" xfId="0" applyFont="1" applyFill="1" applyBorder="1" applyAlignment="1">
      <alignment vertical="center" wrapText="1"/>
    </xf>
    <xf numFmtId="0" fontId="39" fillId="6" borderId="62" xfId="0" applyFont="1" applyFill="1" applyBorder="1" applyAlignment="1">
      <alignment vertical="center" wrapText="1"/>
    </xf>
    <xf numFmtId="0" fontId="9" fillId="6" borderId="63" xfId="0" applyFont="1" applyFill="1" applyBorder="1" applyAlignment="1">
      <alignment horizontal="left" vertical="center"/>
    </xf>
    <xf numFmtId="0" fontId="9" fillId="6" borderId="5" xfId="0" applyFont="1" applyFill="1" applyBorder="1" applyAlignment="1">
      <alignment horizontal="left" vertical="center"/>
    </xf>
    <xf numFmtId="0" fontId="9" fillId="6" borderId="64" xfId="0" applyFont="1" applyFill="1" applyBorder="1" applyAlignment="1">
      <alignment horizontal="left" vertical="center"/>
    </xf>
    <xf numFmtId="0" fontId="40" fillId="0" borderId="65" xfId="0" applyFont="1" applyBorder="1" applyAlignment="1">
      <alignment horizontal="left" vertical="top"/>
    </xf>
    <xf numFmtId="0" fontId="41" fillId="0" borderId="66" xfId="0" applyFont="1" applyBorder="1" applyAlignment="1">
      <alignment horizontal="left" vertical="top" wrapText="1"/>
    </xf>
    <xf numFmtId="0" fontId="40" fillId="0" borderId="66" xfId="0" applyFont="1" applyBorder="1" applyAlignment="1">
      <alignment horizontal="left" vertical="top" wrapText="1"/>
    </xf>
    <xf numFmtId="164" fontId="40" fillId="0" borderId="66" xfId="0" applyNumberFormat="1" applyFont="1" applyBorder="1" applyAlignment="1">
      <alignment horizontal="center" vertical="top" wrapText="1"/>
    </xf>
    <xf numFmtId="0" fontId="40" fillId="0" borderId="66" xfId="0" applyFont="1" applyBorder="1" applyAlignment="1">
      <alignment horizontal="center" vertical="top"/>
    </xf>
    <xf numFmtId="0" fontId="40" fillId="0" borderId="67" xfId="0" applyFont="1" applyBorder="1" applyAlignment="1">
      <alignment vertical="top" wrapText="1"/>
    </xf>
    <xf numFmtId="0" fontId="40" fillId="0" borderId="0" xfId="0" applyFont="1" applyAlignment="1">
      <alignment horizontal="left" vertical="top" wrapText="1"/>
    </xf>
    <xf numFmtId="0" fontId="40" fillId="0" borderId="28" xfId="0" applyFont="1" applyBorder="1" applyAlignment="1">
      <alignment horizontal="right" vertical="top" wrapText="1"/>
    </xf>
    <xf numFmtId="0" fontId="40" fillId="0" borderId="66" xfId="0" applyFont="1" applyBorder="1" applyAlignment="1">
      <alignment horizontal="right" vertical="top" wrapText="1"/>
    </xf>
    <xf numFmtId="0" fontId="40" fillId="0" borderId="68" xfId="0" applyFont="1" applyBorder="1" applyAlignment="1">
      <alignment horizontal="right" vertical="top" wrapText="1"/>
    </xf>
    <xf numFmtId="0" fontId="40" fillId="0" borderId="22" xfId="0" applyFont="1" applyBorder="1" applyAlignment="1">
      <alignment horizontal="left" vertical="top"/>
    </xf>
    <xf numFmtId="0" fontId="41" fillId="0" borderId="0" xfId="0" applyFont="1" applyAlignment="1">
      <alignment horizontal="left" vertical="top" wrapText="1"/>
    </xf>
    <xf numFmtId="164" fontId="40" fillId="0" borderId="0" xfId="0" applyNumberFormat="1" applyFont="1" applyAlignment="1">
      <alignment horizontal="center" vertical="top" wrapText="1"/>
    </xf>
    <xf numFmtId="0" fontId="40" fillId="0" borderId="0" xfId="0" applyFont="1" applyAlignment="1">
      <alignment horizontal="center" vertical="top"/>
    </xf>
    <xf numFmtId="0" fontId="40" fillId="0" borderId="23" xfId="0" applyFont="1" applyBorder="1" applyAlignment="1">
      <alignment vertical="top" wrapText="1"/>
    </xf>
    <xf numFmtId="0" fontId="40" fillId="0" borderId="44" xfId="0" applyFont="1" applyBorder="1" applyAlignment="1">
      <alignment horizontal="right" vertical="top" wrapText="1"/>
    </xf>
    <xf numFmtId="0" fontId="40" fillId="0" borderId="0" xfId="0" applyFont="1" applyAlignment="1">
      <alignment horizontal="right" vertical="top" wrapText="1"/>
    </xf>
    <xf numFmtId="0" fontId="40" fillId="0" borderId="45" xfId="0" applyFont="1" applyBorder="1" applyAlignment="1">
      <alignment horizontal="right" vertical="top" wrapText="1"/>
    </xf>
    <xf numFmtId="0" fontId="7" fillId="0" borderId="69" xfId="0" applyFont="1" applyBorder="1" applyAlignment="1">
      <alignment horizontal="center"/>
    </xf>
    <xf numFmtId="0" fontId="7" fillId="0" borderId="69" xfId="0" applyFont="1" applyBorder="1"/>
    <xf numFmtId="0" fontId="7" fillId="4" borderId="40" xfId="0" applyFont="1" applyFill="1" applyBorder="1"/>
    <xf numFmtId="0" fontId="7" fillId="4" borderId="41" xfId="0" applyFont="1" applyFill="1" applyBorder="1"/>
    <xf numFmtId="0" fontId="7" fillId="3" borderId="8" xfId="0" applyFont="1" applyFill="1" applyBorder="1"/>
    <xf numFmtId="0" fontId="42" fillId="0" borderId="0" xfId="0" applyFont="1"/>
    <xf numFmtId="0" fontId="40" fillId="0" borderId="23" xfId="0" applyFont="1" applyBorder="1" applyAlignment="1">
      <alignment horizontal="left" vertical="top" wrapText="1"/>
    </xf>
    <xf numFmtId="0" fontId="19" fillId="0" borderId="22" xfId="0" applyFont="1" applyBorder="1" applyAlignment="1">
      <alignment horizontal="left" vertical="top"/>
    </xf>
    <xf numFmtId="0" fontId="7" fillId="0" borderId="44" xfId="0" applyFont="1" applyBorder="1" applyAlignment="1">
      <alignment horizontal="right"/>
    </xf>
    <xf numFmtId="0" fontId="7" fillId="0" borderId="45" xfId="0" applyFont="1" applyBorder="1" applyAlignment="1">
      <alignment horizontal="right"/>
    </xf>
    <xf numFmtId="0" fontId="43" fillId="0" borderId="0" xfId="0" applyFont="1" applyAlignment="1">
      <alignment horizontal="left" vertical="top" wrapText="1"/>
    </xf>
    <xf numFmtId="164" fontId="43" fillId="0" borderId="0" xfId="0" applyNumberFormat="1" applyFont="1" applyAlignment="1">
      <alignment horizontal="left" vertical="top" wrapText="1"/>
    </xf>
    <xf numFmtId="0" fontId="43" fillId="0" borderId="23" xfId="0" applyFont="1" applyBorder="1" applyAlignment="1">
      <alignment vertical="top" wrapText="1"/>
    </xf>
    <xf numFmtId="0" fontId="38" fillId="8" borderId="40" xfId="0" applyFont="1" applyFill="1" applyBorder="1" applyAlignment="1">
      <alignment horizontal="left" vertical="top" wrapText="1"/>
    </xf>
    <xf numFmtId="0" fontId="38" fillId="8" borderId="1" xfId="0" applyFont="1" applyFill="1" applyBorder="1" applyAlignment="1">
      <alignment vertical="top" wrapText="1"/>
    </xf>
    <xf numFmtId="164" fontId="38" fillId="8" borderId="1" xfId="0" applyNumberFormat="1" applyFont="1" applyFill="1" applyBorder="1" applyAlignment="1">
      <alignment vertical="top" wrapText="1"/>
    </xf>
    <xf numFmtId="0" fontId="38" fillId="8" borderId="41" xfId="0" applyFont="1" applyFill="1" applyBorder="1" applyAlignment="1">
      <alignment vertical="top" wrapText="1"/>
    </xf>
    <xf numFmtId="0" fontId="38" fillId="8" borderId="70" xfId="0" applyFont="1" applyFill="1" applyBorder="1" applyAlignment="1">
      <alignment horizontal="right" vertical="top" wrapText="1"/>
    </xf>
    <xf numFmtId="0" fontId="38" fillId="8" borderId="32" xfId="0" applyFont="1" applyFill="1" applyBorder="1" applyAlignment="1">
      <alignment horizontal="right" vertical="top" wrapText="1"/>
    </xf>
    <xf numFmtId="0" fontId="38" fillId="8" borderId="41" xfId="0" applyFont="1" applyFill="1" applyBorder="1" applyAlignment="1">
      <alignment horizontal="right" vertical="top" wrapText="1"/>
    </xf>
    <xf numFmtId="0" fontId="38" fillId="8" borderId="71" xfId="0" applyFont="1" applyFill="1" applyBorder="1" applyAlignment="1">
      <alignment horizontal="right" vertical="top" wrapText="1"/>
    </xf>
    <xf numFmtId="0" fontId="19" fillId="6" borderId="72" xfId="0" applyFont="1" applyFill="1" applyBorder="1" applyAlignment="1">
      <alignment horizontal="left" vertical="top"/>
    </xf>
    <xf numFmtId="0" fontId="9" fillId="6" borderId="73" xfId="0" applyFont="1" applyFill="1" applyBorder="1" applyAlignment="1">
      <alignment horizontal="left" vertical="center"/>
    </xf>
    <xf numFmtId="0" fontId="39" fillId="6" borderId="73" xfId="0" applyFont="1" applyFill="1" applyBorder="1" applyAlignment="1">
      <alignment vertical="center" wrapText="1"/>
    </xf>
    <xf numFmtId="164" fontId="39" fillId="6" borderId="73" xfId="0" applyNumberFormat="1" applyFont="1" applyFill="1" applyBorder="1" applyAlignment="1">
      <alignment vertical="center" wrapText="1"/>
    </xf>
    <xf numFmtId="0" fontId="39" fillId="6" borderId="74" xfId="0" applyFont="1" applyFill="1" applyBorder="1" applyAlignment="1">
      <alignment horizontal="right" vertical="center" wrapText="1"/>
    </xf>
    <xf numFmtId="0" fontId="39" fillId="6" borderId="73" xfId="0" applyFont="1" applyFill="1" applyBorder="1" applyAlignment="1">
      <alignment horizontal="right" vertical="center" wrapText="1"/>
    </xf>
    <xf numFmtId="0" fontId="39" fillId="6" borderId="75" xfId="0" applyFont="1" applyFill="1" applyBorder="1" applyAlignment="1">
      <alignment horizontal="right" vertical="center" wrapText="1"/>
    </xf>
    <xf numFmtId="0" fontId="44" fillId="0" borderId="22" xfId="0" applyFont="1" applyBorder="1" applyAlignment="1">
      <alignment horizontal="left" vertical="top"/>
    </xf>
    <xf numFmtId="0" fontId="45" fillId="0" borderId="0" xfId="0" applyFont="1" applyAlignment="1">
      <alignment horizontal="left" vertical="top" wrapText="1"/>
    </xf>
    <xf numFmtId="0" fontId="44" fillId="0" borderId="0" xfId="0" applyFont="1" applyAlignment="1">
      <alignment horizontal="left" vertical="top" wrapText="1"/>
    </xf>
    <xf numFmtId="164" fontId="44" fillId="0" borderId="0" xfId="0" applyNumberFormat="1" applyFont="1" applyAlignment="1">
      <alignment horizontal="center" vertical="top" wrapText="1"/>
    </xf>
    <xf numFmtId="0" fontId="44" fillId="0" borderId="0" xfId="0" applyFont="1" applyAlignment="1">
      <alignment horizontal="center" vertical="top"/>
    </xf>
    <xf numFmtId="0" fontId="44" fillId="0" borderId="23" xfId="0" applyFont="1" applyBorder="1" applyAlignment="1">
      <alignment vertical="top" wrapText="1"/>
    </xf>
    <xf numFmtId="0" fontId="44" fillId="0" borderId="44" xfId="0" applyFont="1" applyBorder="1" applyAlignment="1">
      <alignment horizontal="right" vertical="top"/>
    </xf>
    <xf numFmtId="0" fontId="44" fillId="0" borderId="0" xfId="0" applyFont="1" applyAlignment="1">
      <alignment horizontal="right" vertical="top"/>
    </xf>
    <xf numFmtId="0" fontId="44" fillId="0" borderId="45" xfId="0" applyFont="1" applyBorder="1" applyAlignment="1">
      <alignment horizontal="right" vertical="top"/>
    </xf>
    <xf numFmtId="0" fontId="46" fillId="0" borderId="0" xfId="0" applyFont="1"/>
    <xf numFmtId="0" fontId="46" fillId="0" borderId="23" xfId="0" applyFont="1" applyBorder="1"/>
    <xf numFmtId="0" fontId="47" fillId="0" borderId="22" xfId="0" applyFont="1" applyBorder="1" applyAlignment="1">
      <alignment horizontal="left" vertical="top"/>
    </xf>
    <xf numFmtId="0" fontId="48" fillId="0" borderId="0" xfId="0" applyFont="1" applyAlignment="1">
      <alignment horizontal="left" vertical="top" wrapText="1"/>
    </xf>
    <xf numFmtId="0" fontId="47" fillId="0" borderId="0" xfId="0" applyFont="1" applyAlignment="1">
      <alignment horizontal="left" vertical="top" wrapText="1"/>
    </xf>
    <xf numFmtId="164" fontId="47" fillId="0" borderId="0" xfId="0" applyNumberFormat="1" applyFont="1" applyAlignment="1">
      <alignment horizontal="center" vertical="top" wrapText="1"/>
    </xf>
    <xf numFmtId="0" fontId="47" fillId="0" borderId="0" xfId="0" applyFont="1" applyAlignment="1">
      <alignment horizontal="center" vertical="top"/>
    </xf>
    <xf numFmtId="0" fontId="47" fillId="0" borderId="23" xfId="0" applyFont="1" applyBorder="1" applyAlignment="1">
      <alignment vertical="top" wrapText="1"/>
    </xf>
    <xf numFmtId="0" fontId="47" fillId="0" borderId="44" xfId="0" applyFont="1" applyBorder="1" applyAlignment="1">
      <alignment horizontal="right" vertical="top" wrapText="1"/>
    </xf>
    <xf numFmtId="0" fontId="47" fillId="0" borderId="0" xfId="0" applyFont="1" applyAlignment="1">
      <alignment horizontal="right" vertical="top" wrapText="1"/>
    </xf>
    <xf numFmtId="0" fontId="47" fillId="0" borderId="45" xfId="0" applyFont="1" applyBorder="1" applyAlignment="1">
      <alignment horizontal="right" vertical="top" wrapText="1"/>
    </xf>
    <xf numFmtId="164" fontId="38" fillId="8" borderId="70" xfId="0" applyNumberFormat="1" applyFont="1" applyFill="1" applyBorder="1" applyAlignment="1">
      <alignment horizontal="right" vertical="top" wrapText="1"/>
    </xf>
    <xf numFmtId="164" fontId="38" fillId="8" borderId="1" xfId="0" applyNumberFormat="1" applyFont="1" applyFill="1" applyBorder="1" applyAlignment="1">
      <alignment horizontal="right" vertical="top" wrapText="1"/>
    </xf>
    <xf numFmtId="164" fontId="38" fillId="8" borderId="71" xfId="0" applyNumberFormat="1" applyFont="1" applyFill="1" applyBorder="1" applyAlignment="1">
      <alignment horizontal="right" vertical="top" wrapText="1"/>
    </xf>
    <xf numFmtId="0" fontId="49" fillId="6" borderId="73" xfId="0" applyFont="1" applyFill="1" applyBorder="1" applyAlignment="1">
      <alignment horizontal="left" vertical="center" wrapText="1"/>
    </xf>
    <xf numFmtId="164" fontId="49" fillId="6" borderId="73" xfId="0" applyNumberFormat="1" applyFont="1" applyFill="1" applyBorder="1" applyAlignment="1">
      <alignment horizontal="center" vertical="center" wrapText="1"/>
    </xf>
    <xf numFmtId="0" fontId="49" fillId="6" borderId="73" xfId="0" applyFont="1" applyFill="1" applyBorder="1" applyAlignment="1">
      <alignment horizontal="center" vertical="center"/>
    </xf>
    <xf numFmtId="0" fontId="49" fillId="6" borderId="62" xfId="0" applyFont="1" applyFill="1" applyBorder="1" applyAlignment="1">
      <alignment vertical="center" wrapText="1"/>
    </xf>
    <xf numFmtId="0" fontId="49" fillId="6" borderId="74" xfId="0" applyFont="1" applyFill="1" applyBorder="1" applyAlignment="1">
      <alignment horizontal="right" vertical="center" wrapText="1"/>
    </xf>
    <xf numFmtId="0" fontId="49" fillId="6" borderId="73" xfId="0" applyFont="1" applyFill="1" applyBorder="1" applyAlignment="1">
      <alignment horizontal="right" vertical="center" wrapText="1"/>
    </xf>
    <xf numFmtId="0" fontId="49" fillId="6" borderId="75" xfId="0" applyFont="1" applyFill="1" applyBorder="1" applyAlignment="1">
      <alignment horizontal="right" vertical="center" wrapText="1"/>
    </xf>
    <xf numFmtId="0" fontId="50" fillId="0" borderId="22" xfId="0" applyFont="1" applyBorder="1" applyAlignment="1">
      <alignment horizontal="left" vertical="top"/>
    </xf>
    <xf numFmtId="0" fontId="51" fillId="0" borderId="0" xfId="0" applyFont="1" applyAlignment="1">
      <alignment horizontal="left" vertical="top" wrapText="1"/>
    </xf>
    <xf numFmtId="0" fontId="50" fillId="0" borderId="0" xfId="0" applyFont="1" applyAlignment="1">
      <alignment horizontal="left" vertical="top" wrapText="1"/>
    </xf>
    <xf numFmtId="164" fontId="50" fillId="0" borderId="0" xfId="0" applyNumberFormat="1" applyFont="1" applyAlignment="1">
      <alignment horizontal="center" vertical="top" wrapText="1"/>
    </xf>
    <xf numFmtId="0" fontId="50" fillId="0" borderId="0" xfId="0" applyFont="1" applyAlignment="1">
      <alignment horizontal="center" vertical="top"/>
    </xf>
    <xf numFmtId="0" fontId="50" fillId="0" borderId="23" xfId="0" applyFont="1" applyBorder="1" applyAlignment="1">
      <alignment vertical="top" wrapText="1"/>
    </xf>
    <xf numFmtId="0" fontId="50" fillId="0" borderId="44" xfId="0" applyFont="1" applyBorder="1" applyAlignment="1">
      <alignment horizontal="right" vertical="top" wrapText="1"/>
    </xf>
    <xf numFmtId="0" fontId="50" fillId="0" borderId="0" xfId="0" applyFont="1" applyAlignment="1">
      <alignment horizontal="right" vertical="top" wrapText="1"/>
    </xf>
    <xf numFmtId="0" fontId="50" fillId="0" borderId="45" xfId="0" applyFont="1" applyBorder="1" applyAlignment="1">
      <alignment horizontal="right" vertical="top" wrapText="1"/>
    </xf>
    <xf numFmtId="0" fontId="52" fillId="6" borderId="73" xfId="0" applyFont="1" applyFill="1" applyBorder="1" applyAlignment="1">
      <alignment horizontal="left" vertical="center" wrapText="1"/>
    </xf>
    <xf numFmtId="164" fontId="52" fillId="6" borderId="73" xfId="0" applyNumberFormat="1" applyFont="1" applyFill="1" applyBorder="1" applyAlignment="1">
      <alignment horizontal="center" vertical="center" wrapText="1"/>
    </xf>
    <xf numFmtId="0" fontId="52" fillId="6" borderId="73" xfId="0" applyFont="1" applyFill="1" applyBorder="1" applyAlignment="1">
      <alignment horizontal="center" vertical="center"/>
    </xf>
    <xf numFmtId="0" fontId="52" fillId="6" borderId="62" xfId="0" applyFont="1" applyFill="1" applyBorder="1" applyAlignment="1">
      <alignment vertical="center" wrapText="1"/>
    </xf>
    <xf numFmtId="0" fontId="52" fillId="6" borderId="74" xfId="0" applyFont="1" applyFill="1" applyBorder="1" applyAlignment="1">
      <alignment horizontal="right" vertical="center" wrapText="1"/>
    </xf>
    <xf numFmtId="0" fontId="52" fillId="6" borderId="73" xfId="0" applyFont="1" applyFill="1" applyBorder="1" applyAlignment="1">
      <alignment horizontal="right" vertical="center" wrapText="1"/>
    </xf>
    <xf numFmtId="0" fontId="52" fillId="6" borderId="75" xfId="0" applyFont="1" applyFill="1" applyBorder="1" applyAlignment="1">
      <alignment horizontal="right" vertical="center" wrapText="1"/>
    </xf>
    <xf numFmtId="0" fontId="53" fillId="0" borderId="22" xfId="0" applyFont="1" applyBorder="1" applyAlignment="1">
      <alignment horizontal="left" vertical="top"/>
    </xf>
    <xf numFmtId="0" fontId="54" fillId="0" borderId="0" xfId="0" applyFont="1" applyAlignment="1">
      <alignment horizontal="left" vertical="top" wrapText="1"/>
    </xf>
    <xf numFmtId="0" fontId="53" fillId="0" borderId="0" xfId="0" applyFont="1" applyAlignment="1">
      <alignment horizontal="left" vertical="top" wrapText="1"/>
    </xf>
    <xf numFmtId="0" fontId="53" fillId="0" borderId="0" xfId="0" applyFont="1" applyAlignment="1">
      <alignment horizontal="center" vertical="top"/>
    </xf>
    <xf numFmtId="164" fontId="53" fillId="0" borderId="0" xfId="0" applyNumberFormat="1" applyFont="1" applyAlignment="1">
      <alignment horizontal="center" vertical="top" wrapText="1"/>
    </xf>
    <xf numFmtId="0" fontId="53" fillId="0" borderId="23" xfId="0" applyFont="1" applyBorder="1" applyAlignment="1">
      <alignment vertical="top" wrapText="1"/>
    </xf>
    <xf numFmtId="0" fontId="53" fillId="0" borderId="44" xfId="0" applyFont="1" applyBorder="1" applyAlignment="1">
      <alignment horizontal="right" vertical="top" wrapText="1"/>
    </xf>
    <xf numFmtId="0" fontId="53" fillId="0" borderId="29" xfId="0" applyFont="1" applyBorder="1" applyAlignment="1">
      <alignment horizontal="right" vertical="top" wrapText="1"/>
    </xf>
    <xf numFmtId="0" fontId="53" fillId="0" borderId="23" xfId="0" applyFont="1" applyBorder="1" applyAlignment="1">
      <alignment horizontal="right" vertical="top" wrapText="1"/>
    </xf>
    <xf numFmtId="0" fontId="53" fillId="0" borderId="45" xfId="0" applyFont="1" applyBorder="1" applyAlignment="1">
      <alignment horizontal="right" vertical="top" wrapText="1"/>
    </xf>
    <xf numFmtId="0" fontId="55" fillId="0" borderId="0" xfId="0" applyFont="1"/>
    <xf numFmtId="0" fontId="55" fillId="0" borderId="23" xfId="0" applyFont="1" applyBorder="1"/>
    <xf numFmtId="0" fontId="56" fillId="0" borderId="22" xfId="0" applyFont="1" applyBorder="1" applyAlignment="1">
      <alignment horizontal="left" vertical="top"/>
    </xf>
    <xf numFmtId="0" fontId="57" fillId="0" borderId="0" xfId="0" applyFont="1" applyAlignment="1">
      <alignment horizontal="left" vertical="top" wrapText="1"/>
    </xf>
    <xf numFmtId="0" fontId="56" fillId="0" borderId="0" xfId="0" applyFont="1" applyAlignment="1">
      <alignment horizontal="left" vertical="top" wrapText="1"/>
    </xf>
    <xf numFmtId="0" fontId="56" fillId="0" borderId="0" xfId="0" applyFont="1" applyAlignment="1">
      <alignment horizontal="center" vertical="top"/>
    </xf>
    <xf numFmtId="164" fontId="56" fillId="0" borderId="0" xfId="0" applyNumberFormat="1" applyFont="1" applyAlignment="1">
      <alignment horizontal="center" vertical="top" wrapText="1"/>
    </xf>
    <xf numFmtId="0" fontId="56" fillId="0" borderId="23" xfId="0" applyFont="1" applyBorder="1" applyAlignment="1">
      <alignment vertical="top" wrapText="1"/>
    </xf>
    <xf numFmtId="0" fontId="56" fillId="0" borderId="44" xfId="0" applyFont="1" applyBorder="1" applyAlignment="1">
      <alignment horizontal="right" vertical="top"/>
    </xf>
    <xf numFmtId="0" fontId="56" fillId="0" borderId="44" xfId="0" applyFont="1" applyBorder="1" applyAlignment="1">
      <alignment horizontal="right" vertical="top" wrapText="1"/>
    </xf>
    <xf numFmtId="0" fontId="56" fillId="0" borderId="0" xfId="0" applyFont="1" applyAlignment="1">
      <alignment horizontal="right" vertical="top" wrapText="1"/>
    </xf>
    <xf numFmtId="0" fontId="56" fillId="0" borderId="45" xfId="0" applyFont="1" applyBorder="1" applyAlignment="1">
      <alignment horizontal="right" vertical="top" wrapText="1"/>
    </xf>
    <xf numFmtId="0" fontId="52" fillId="6" borderId="74" xfId="0" applyFont="1" applyFill="1" applyBorder="1" applyAlignment="1">
      <alignment horizontal="right" vertical="center"/>
    </xf>
    <xf numFmtId="0" fontId="52" fillId="6" borderId="73" xfId="0" applyFont="1" applyFill="1" applyBorder="1" applyAlignment="1">
      <alignment horizontal="right" vertical="center"/>
    </xf>
    <xf numFmtId="0" fontId="52" fillId="6" borderId="75" xfId="0" applyFont="1" applyFill="1" applyBorder="1" applyAlignment="1">
      <alignment horizontal="right" vertical="center"/>
    </xf>
    <xf numFmtId="0" fontId="58" fillId="0" borderId="22" xfId="0" applyFont="1" applyBorder="1" applyAlignment="1">
      <alignment horizontal="left" vertical="top"/>
    </xf>
    <xf numFmtId="0" fontId="59" fillId="0" borderId="0" xfId="0" applyFont="1" applyAlignment="1">
      <alignment horizontal="left" vertical="top" wrapText="1"/>
    </xf>
    <xf numFmtId="0" fontId="58" fillId="0" borderId="0" xfId="0" applyFont="1" applyAlignment="1">
      <alignment horizontal="left" vertical="top" wrapText="1"/>
    </xf>
    <xf numFmtId="164" fontId="58" fillId="0" borderId="0" xfId="0" applyNumberFormat="1" applyFont="1" applyAlignment="1">
      <alignment horizontal="center" vertical="top" wrapText="1"/>
    </xf>
    <xf numFmtId="0" fontId="58" fillId="0" borderId="0" xfId="0" applyFont="1" applyAlignment="1">
      <alignment horizontal="center" vertical="top"/>
    </xf>
    <xf numFmtId="0" fontId="58" fillId="0" borderId="23" xfId="0" applyFont="1" applyBorder="1" applyAlignment="1">
      <alignment vertical="top" wrapText="1"/>
    </xf>
    <xf numFmtId="0" fontId="58" fillId="0" borderId="44" xfId="0" applyFont="1" applyBorder="1" applyAlignment="1">
      <alignment horizontal="right" vertical="top" wrapText="1"/>
    </xf>
    <xf numFmtId="0" fontId="58" fillId="0" borderId="0" xfId="0" applyFont="1" applyAlignment="1">
      <alignment horizontal="right" vertical="top" wrapText="1"/>
    </xf>
    <xf numFmtId="0" fontId="58" fillId="0" borderId="45" xfId="0" applyFont="1" applyBorder="1" applyAlignment="1">
      <alignment horizontal="right" vertical="top" wrapText="1"/>
    </xf>
    <xf numFmtId="0" fontId="60" fillId="6" borderId="74" xfId="0" applyFont="1" applyFill="1" applyBorder="1" applyAlignment="1">
      <alignment horizontal="right" vertical="center" wrapText="1"/>
    </xf>
    <xf numFmtId="0" fontId="60" fillId="6" borderId="73" xfId="0" applyFont="1" applyFill="1" applyBorder="1" applyAlignment="1">
      <alignment horizontal="right" vertical="center" wrapText="1"/>
    </xf>
    <xf numFmtId="0" fontId="60" fillId="6" borderId="75" xfId="0" applyFont="1" applyFill="1" applyBorder="1" applyAlignment="1">
      <alignment horizontal="right" vertical="center" wrapText="1"/>
    </xf>
    <xf numFmtId="0" fontId="61" fillId="0" borderId="22" xfId="0" applyFont="1" applyBorder="1" applyAlignment="1">
      <alignment horizontal="left" vertical="top"/>
    </xf>
    <xf numFmtId="0" fontId="62" fillId="0" borderId="0" xfId="0" applyFont="1" applyAlignment="1">
      <alignment horizontal="left" vertical="top" wrapText="1"/>
    </xf>
    <xf numFmtId="0" fontId="61" fillId="0" borderId="0" xfId="0" applyFont="1" applyAlignment="1">
      <alignment horizontal="left" vertical="top" wrapText="1"/>
    </xf>
    <xf numFmtId="164" fontId="61" fillId="0" borderId="0" xfId="0" applyNumberFormat="1" applyFont="1" applyAlignment="1">
      <alignment horizontal="center" vertical="top" wrapText="1"/>
    </xf>
    <xf numFmtId="0" fontId="61" fillId="0" borderId="0" xfId="0" applyFont="1" applyAlignment="1">
      <alignment horizontal="center" vertical="top"/>
    </xf>
    <xf numFmtId="0" fontId="61" fillId="0" borderId="23" xfId="0" applyFont="1" applyBorder="1" applyAlignment="1">
      <alignment vertical="top" wrapText="1"/>
    </xf>
    <xf numFmtId="0" fontId="61" fillId="0" borderId="44" xfId="0" applyFont="1" applyBorder="1" applyAlignment="1">
      <alignment horizontal="right" vertical="top" wrapText="1"/>
    </xf>
    <xf numFmtId="0" fontId="61" fillId="0" borderId="0" xfId="0" applyFont="1" applyAlignment="1">
      <alignment horizontal="right" vertical="top" wrapText="1"/>
    </xf>
    <xf numFmtId="0" fontId="61" fillId="0" borderId="45" xfId="0" applyFont="1" applyBorder="1" applyAlignment="1">
      <alignment horizontal="right" vertical="top" wrapText="1"/>
    </xf>
    <xf numFmtId="0" fontId="63" fillId="0" borderId="0" xfId="0" applyFont="1"/>
    <xf numFmtId="0" fontId="60" fillId="6" borderId="73" xfId="0" applyFont="1" applyFill="1" applyBorder="1" applyAlignment="1">
      <alignment horizontal="left" vertical="center" wrapText="1"/>
    </xf>
    <xf numFmtId="164" fontId="60" fillId="6" borderId="73" xfId="0" applyNumberFormat="1" applyFont="1" applyFill="1" applyBorder="1" applyAlignment="1">
      <alignment horizontal="center" vertical="center" wrapText="1"/>
    </xf>
    <xf numFmtId="0" fontId="60" fillId="6" borderId="73" xfId="0" applyFont="1" applyFill="1" applyBorder="1" applyAlignment="1">
      <alignment horizontal="center" vertical="center"/>
    </xf>
    <xf numFmtId="0" fontId="60" fillId="6" borderId="62" xfId="0" applyFont="1" applyFill="1" applyBorder="1" applyAlignment="1">
      <alignment vertical="center" wrapText="1"/>
    </xf>
    <xf numFmtId="0" fontId="52" fillId="0" borderId="22" xfId="0" applyFont="1" applyBorder="1" applyAlignment="1">
      <alignment horizontal="left" vertical="top"/>
    </xf>
    <xf numFmtId="0" fontId="64" fillId="0" borderId="0" xfId="0" applyFont="1" applyAlignment="1">
      <alignment horizontal="left" vertical="top" wrapText="1"/>
    </xf>
    <xf numFmtId="0" fontId="52" fillId="0" borderId="0" xfId="0" applyFont="1" applyAlignment="1">
      <alignment horizontal="left" vertical="top" wrapText="1"/>
    </xf>
    <xf numFmtId="0" fontId="52" fillId="0" borderId="0" xfId="0" applyFont="1" applyAlignment="1">
      <alignment horizontal="center" vertical="top"/>
    </xf>
    <xf numFmtId="164" fontId="52" fillId="0" borderId="0" xfId="0" applyNumberFormat="1" applyFont="1" applyAlignment="1">
      <alignment horizontal="center" vertical="top" wrapText="1"/>
    </xf>
    <xf numFmtId="0" fontId="52" fillId="0" borderId="23" xfId="0" applyFont="1" applyBorder="1" applyAlignment="1">
      <alignment vertical="top" wrapText="1"/>
    </xf>
    <xf numFmtId="0" fontId="52" fillId="0" borderId="44" xfId="0" applyFont="1" applyBorder="1" applyAlignment="1">
      <alignment horizontal="right" vertical="top" wrapText="1"/>
    </xf>
    <xf numFmtId="0" fontId="52" fillId="0" borderId="0" xfId="0" applyFont="1" applyAlignment="1">
      <alignment horizontal="right" vertical="top" wrapText="1"/>
    </xf>
    <xf numFmtId="0" fontId="52" fillId="0" borderId="45" xfId="0" applyFont="1" applyBorder="1" applyAlignment="1">
      <alignment horizontal="right" vertical="top" wrapText="1"/>
    </xf>
    <xf numFmtId="0" fontId="38" fillId="8" borderId="1" xfId="0" applyFont="1" applyFill="1" applyBorder="1" applyAlignment="1">
      <alignment horizontal="right" vertical="top" wrapText="1"/>
    </xf>
    <xf numFmtId="0" fontId="65" fillId="0" borderId="22" xfId="0" applyFont="1" applyBorder="1" applyAlignment="1">
      <alignment horizontal="left" vertical="top"/>
    </xf>
    <xf numFmtId="0" fontId="66" fillId="0" borderId="0" xfId="0" applyFont="1" applyAlignment="1">
      <alignment horizontal="left" vertical="top" wrapText="1"/>
    </xf>
    <xf numFmtId="0" fontId="65" fillId="0" borderId="0" xfId="0" applyFont="1" applyAlignment="1">
      <alignment horizontal="left" vertical="top" wrapText="1"/>
    </xf>
    <xf numFmtId="164" fontId="65" fillId="0" borderId="0" xfId="0" applyNumberFormat="1" applyFont="1" applyAlignment="1">
      <alignment horizontal="center" vertical="top" wrapText="1"/>
    </xf>
    <xf numFmtId="0" fontId="65" fillId="0" borderId="0" xfId="0" applyFont="1" applyAlignment="1">
      <alignment horizontal="center" vertical="top"/>
    </xf>
    <xf numFmtId="0" fontId="65" fillId="0" borderId="23" xfId="0" applyFont="1" applyBorder="1" applyAlignment="1">
      <alignment vertical="top" wrapText="1"/>
    </xf>
    <xf numFmtId="0" fontId="65" fillId="0" borderId="44" xfId="0" applyFont="1" applyBorder="1" applyAlignment="1">
      <alignment horizontal="right" vertical="top" wrapText="1"/>
    </xf>
    <xf numFmtId="0" fontId="65" fillId="0" borderId="0" xfId="0" applyFont="1" applyAlignment="1">
      <alignment horizontal="right" vertical="top" wrapText="1"/>
    </xf>
    <xf numFmtId="0" fontId="65" fillId="0" borderId="45" xfId="0" applyFont="1" applyBorder="1" applyAlignment="1">
      <alignment horizontal="right" vertical="top" wrapText="1"/>
    </xf>
    <xf numFmtId="0" fontId="67" fillId="0" borderId="22" xfId="0" applyFont="1" applyBorder="1" applyAlignment="1">
      <alignment horizontal="left" vertical="top"/>
    </xf>
    <xf numFmtId="0" fontId="68" fillId="0" borderId="0" xfId="0" applyFont="1" applyAlignment="1">
      <alignment horizontal="left" vertical="top" wrapText="1"/>
    </xf>
    <xf numFmtId="0" fontId="67" fillId="0" borderId="0" xfId="0" applyFont="1" applyAlignment="1">
      <alignment horizontal="left" vertical="top" wrapText="1"/>
    </xf>
    <xf numFmtId="164" fontId="67" fillId="0" borderId="0" xfId="0" applyNumberFormat="1" applyFont="1" applyAlignment="1">
      <alignment horizontal="center" vertical="top" wrapText="1"/>
    </xf>
    <xf numFmtId="0" fontId="67" fillId="0" borderId="0" xfId="0" applyFont="1" applyAlignment="1">
      <alignment horizontal="center" vertical="top"/>
    </xf>
    <xf numFmtId="0" fontId="67" fillId="0" borderId="23" xfId="0" applyFont="1" applyBorder="1" applyAlignment="1">
      <alignment vertical="top" wrapText="1"/>
    </xf>
    <xf numFmtId="0" fontId="67" fillId="0" borderId="44" xfId="0" applyFont="1" applyBorder="1" applyAlignment="1">
      <alignment horizontal="right" vertical="top"/>
    </xf>
    <xf numFmtId="0" fontId="67" fillId="0" borderId="0" xfId="0" applyFont="1" applyAlignment="1">
      <alignment horizontal="right" vertical="top"/>
    </xf>
    <xf numFmtId="0" fontId="67" fillId="0" borderId="45" xfId="0" applyFont="1" applyBorder="1" applyAlignment="1">
      <alignment horizontal="right" vertical="top"/>
    </xf>
    <xf numFmtId="0" fontId="9" fillId="6" borderId="73" xfId="0" applyFont="1" applyFill="1" applyBorder="1" applyAlignment="1">
      <alignment horizontal="left" vertical="center" wrapText="1"/>
    </xf>
    <xf numFmtId="0" fontId="69" fillId="0" borderId="0" xfId="0" applyFont="1" applyAlignment="1">
      <alignment horizontal="left" vertical="top" wrapText="1"/>
    </xf>
    <xf numFmtId="0" fontId="70" fillId="0" borderId="0" xfId="0" applyFont="1" applyAlignment="1">
      <alignment horizontal="left" vertical="top" wrapText="1"/>
    </xf>
    <xf numFmtId="164" fontId="70" fillId="0" borderId="0" xfId="0" applyNumberFormat="1" applyFont="1" applyAlignment="1">
      <alignment horizontal="center" vertical="top" wrapText="1"/>
    </xf>
    <xf numFmtId="0" fontId="70" fillId="0" borderId="0" xfId="0" applyFont="1" applyAlignment="1">
      <alignment horizontal="center" vertical="top"/>
    </xf>
    <xf numFmtId="0" fontId="70" fillId="0" borderId="23" xfId="0" applyFont="1" applyBorder="1" applyAlignment="1">
      <alignment vertical="top" wrapText="1"/>
    </xf>
    <xf numFmtId="0" fontId="70" fillId="0" borderId="44" xfId="0" applyFont="1" applyBorder="1" applyAlignment="1">
      <alignment horizontal="right" vertical="top" wrapText="1"/>
    </xf>
    <xf numFmtId="0" fontId="70" fillId="0" borderId="0" xfId="0" applyFont="1" applyAlignment="1">
      <alignment horizontal="right" vertical="top" wrapText="1"/>
    </xf>
    <xf numFmtId="0" fontId="70" fillId="0" borderId="45" xfId="0" applyFont="1" applyBorder="1" applyAlignment="1">
      <alignment horizontal="right" vertical="top" wrapText="1"/>
    </xf>
    <xf numFmtId="0" fontId="71" fillId="0" borderId="0" xfId="0" applyFont="1" applyAlignment="1">
      <alignment horizontal="left" vertical="top" wrapText="1"/>
    </xf>
    <xf numFmtId="0" fontId="71" fillId="0" borderId="0" xfId="0" applyFont="1" applyAlignment="1">
      <alignment horizontal="center" vertical="top"/>
    </xf>
    <xf numFmtId="164" fontId="71" fillId="0" borderId="0" xfId="0" applyNumberFormat="1" applyFont="1" applyAlignment="1">
      <alignment horizontal="center" vertical="top" wrapText="1"/>
    </xf>
    <xf numFmtId="0" fontId="71" fillId="0" borderId="23" xfId="0" applyFont="1" applyBorder="1" applyAlignment="1">
      <alignment vertical="top" wrapText="1"/>
    </xf>
    <xf numFmtId="0" fontId="19" fillId="0" borderId="0" xfId="0" applyFont="1" applyAlignment="1">
      <alignment vertical="top"/>
    </xf>
    <xf numFmtId="0" fontId="19" fillId="0" borderId="0" xfId="0" applyFont="1" applyAlignment="1">
      <alignment horizontal="center" vertical="top"/>
    </xf>
    <xf numFmtId="0" fontId="19" fillId="0" borderId="23" xfId="0" applyFont="1" applyBorder="1" applyAlignment="1">
      <alignment vertical="top"/>
    </xf>
    <xf numFmtId="0" fontId="72" fillId="0" borderId="0" xfId="0" applyFont="1" applyAlignment="1">
      <alignment vertical="top"/>
    </xf>
    <xf numFmtId="0" fontId="73" fillId="0" borderId="22" xfId="0" applyFont="1" applyBorder="1" applyAlignment="1">
      <alignment horizontal="left" vertical="top"/>
    </xf>
    <xf numFmtId="0" fontId="74" fillId="0" borderId="0" xfId="0" applyFont="1" applyAlignment="1">
      <alignment horizontal="left" vertical="top" wrapText="1"/>
    </xf>
    <xf numFmtId="0" fontId="73" fillId="0" borderId="0" xfId="0" applyFont="1" applyAlignment="1">
      <alignment horizontal="left" vertical="top" wrapText="1"/>
    </xf>
    <xf numFmtId="164" fontId="73" fillId="0" borderId="0" xfId="0" applyNumberFormat="1" applyFont="1" applyAlignment="1">
      <alignment horizontal="left" vertical="top" wrapText="1"/>
    </xf>
    <xf numFmtId="0" fontId="73" fillId="0" borderId="0" xfId="0" applyFont="1" applyAlignment="1">
      <alignment horizontal="left" vertical="top"/>
    </xf>
    <xf numFmtId="0" fontId="73" fillId="0" borderId="23" xfId="0" applyFont="1" applyBorder="1" applyAlignment="1">
      <alignment horizontal="left" vertical="top" wrapText="1"/>
    </xf>
    <xf numFmtId="0" fontId="73" fillId="0" borderId="44" xfId="0" applyFont="1" applyBorder="1" applyAlignment="1">
      <alignment horizontal="right" vertical="top" wrapText="1"/>
    </xf>
    <xf numFmtId="0" fontId="73" fillId="0" borderId="0" xfId="0" applyFont="1" applyAlignment="1">
      <alignment horizontal="right" vertical="top" wrapText="1"/>
    </xf>
    <xf numFmtId="0" fontId="73" fillId="0" borderId="45" xfId="0" applyFont="1" applyBorder="1" applyAlignment="1">
      <alignment horizontal="right" vertical="top" wrapText="1"/>
    </xf>
    <xf numFmtId="0" fontId="73" fillId="0" borderId="33" xfId="0" applyFont="1" applyBorder="1" applyAlignment="1">
      <alignment horizontal="left" vertical="top"/>
    </xf>
    <xf numFmtId="0" fontId="74" fillId="0" borderId="34" xfId="0" applyFont="1" applyBorder="1" applyAlignment="1">
      <alignment horizontal="left" vertical="top" wrapText="1"/>
    </xf>
    <xf numFmtId="0" fontId="73" fillId="0" borderId="34" xfId="0" applyFont="1" applyBorder="1" applyAlignment="1">
      <alignment horizontal="left" vertical="top" wrapText="1"/>
    </xf>
    <xf numFmtId="164" fontId="73" fillId="0" borderId="34" xfId="0" applyNumberFormat="1" applyFont="1" applyBorder="1" applyAlignment="1">
      <alignment horizontal="left" vertical="top" wrapText="1"/>
    </xf>
    <xf numFmtId="0" fontId="73" fillId="0" borderId="34" xfId="0" applyFont="1" applyBorder="1" applyAlignment="1">
      <alignment horizontal="left" vertical="top"/>
    </xf>
    <xf numFmtId="0" fontId="73" fillId="0" borderId="35" xfId="0" applyFont="1" applyBorder="1" applyAlignment="1">
      <alignment horizontal="left" vertical="top" wrapText="1"/>
    </xf>
    <xf numFmtId="0" fontId="73" fillId="0" borderId="13" xfId="0" applyFont="1" applyBorder="1" applyAlignment="1">
      <alignment horizontal="right" vertical="top" wrapText="1"/>
    </xf>
    <xf numFmtId="0" fontId="73" fillId="0" borderId="49" xfId="0" applyFont="1" applyBorder="1" applyAlignment="1">
      <alignment horizontal="right" vertical="top" wrapText="1"/>
    </xf>
    <xf numFmtId="0" fontId="73" fillId="0" borderId="50" xfId="0" applyFont="1" applyBorder="1" applyAlignment="1">
      <alignment horizontal="right" vertical="top" wrapText="1"/>
    </xf>
    <xf numFmtId="0" fontId="73" fillId="0" borderId="34" xfId="0" applyFont="1" applyBorder="1" applyAlignment="1">
      <alignment horizontal="right" vertical="top" wrapText="1"/>
    </xf>
    <xf numFmtId="0" fontId="7" fillId="0" borderId="76" xfId="0" applyFont="1" applyBorder="1"/>
    <xf numFmtId="0" fontId="11" fillId="7" borderId="1" xfId="0" applyFont="1" applyFill="1" applyBorder="1" applyAlignment="1">
      <alignment vertical="center"/>
    </xf>
    <xf numFmtId="0" fontId="7" fillId="7" borderId="1" xfId="0" applyFont="1" applyFill="1" applyBorder="1" applyAlignment="1">
      <alignment vertical="center"/>
    </xf>
    <xf numFmtId="0" fontId="9" fillId="4" borderId="1" xfId="0" applyFont="1" applyFill="1" applyBorder="1"/>
    <xf numFmtId="0" fontId="28" fillId="0" borderId="0" xfId="0" applyFont="1" applyAlignment="1">
      <alignment vertical="center" textRotation="180"/>
    </xf>
    <xf numFmtId="0" fontId="75" fillId="0" borderId="0" xfId="0" applyFont="1" applyAlignment="1">
      <alignment horizontal="center" vertical="center" textRotation="180"/>
    </xf>
    <xf numFmtId="0" fontId="28" fillId="0" borderId="0" xfId="0" applyFont="1"/>
    <xf numFmtId="0" fontId="75" fillId="0" borderId="0" xfId="0" applyFont="1" applyAlignment="1">
      <alignment horizontal="center"/>
    </xf>
    <xf numFmtId="0" fontId="75" fillId="9" borderId="1" xfId="0" applyFont="1" applyFill="1" applyBorder="1" applyAlignment="1">
      <alignment horizontal="center"/>
    </xf>
    <xf numFmtId="2" fontId="75" fillId="0" borderId="0" xfId="0" applyNumberFormat="1" applyFont="1" applyAlignment="1">
      <alignment horizontal="center"/>
    </xf>
    <xf numFmtId="1" fontId="75" fillId="0" borderId="0" xfId="0" applyNumberFormat="1" applyFont="1" applyAlignment="1">
      <alignment horizontal="center"/>
    </xf>
    <xf numFmtId="9" fontId="75" fillId="0" borderId="0" xfId="0" applyNumberFormat="1" applyFont="1" applyAlignment="1">
      <alignment horizontal="center"/>
    </xf>
    <xf numFmtId="9" fontId="75" fillId="9" borderId="1" xfId="0" applyNumberFormat="1" applyFont="1" applyFill="1" applyBorder="1" applyAlignment="1">
      <alignment horizontal="center"/>
    </xf>
    <xf numFmtId="0" fontId="76" fillId="3" borderId="1" xfId="0" applyFont="1" applyFill="1" applyBorder="1"/>
    <xf numFmtId="0" fontId="75" fillId="3" borderId="1" xfId="0" applyFont="1" applyFill="1" applyBorder="1" applyAlignment="1">
      <alignment horizontal="center"/>
    </xf>
    <xf numFmtId="0" fontId="7" fillId="3" borderId="1" xfId="0" applyFont="1" applyFill="1" applyBorder="1"/>
    <xf numFmtId="49" fontId="7" fillId="0" borderId="0" xfId="0" applyNumberFormat="1" applyFont="1" applyAlignment="1">
      <alignment horizontal="left"/>
    </xf>
    <xf numFmtId="0" fontId="7" fillId="9" borderId="1" xfId="0" applyFont="1" applyFill="1" applyBorder="1"/>
    <xf numFmtId="0" fontId="75" fillId="0" borderId="0" xfId="0" applyFont="1"/>
    <xf numFmtId="0" fontId="77" fillId="0" borderId="0" xfId="0" applyFont="1"/>
    <xf numFmtId="0" fontId="78" fillId="0" borderId="0" xfId="0" applyFont="1"/>
    <xf numFmtId="0" fontId="7" fillId="10" borderId="1" xfId="0" applyFont="1" applyFill="1" applyBorder="1"/>
    <xf numFmtId="0" fontId="7" fillId="10" borderId="1" xfId="0" applyFont="1" applyFill="1" applyBorder="1" applyAlignment="1">
      <alignment horizontal="right"/>
    </xf>
    <xf numFmtId="0" fontId="7" fillId="10" borderId="1" xfId="0" applyFont="1" applyFill="1" applyBorder="1" applyAlignment="1">
      <alignment horizontal="left"/>
    </xf>
    <xf numFmtId="0" fontId="7" fillId="10" borderId="1" xfId="0" applyFont="1" applyFill="1" applyBorder="1" applyAlignment="1">
      <alignment horizontal="center"/>
    </xf>
    <xf numFmtId="0" fontId="79" fillId="11" borderId="1" xfId="0" applyFont="1" applyFill="1" applyBorder="1"/>
    <xf numFmtId="0" fontId="80" fillId="0" borderId="0" xfId="0" applyFont="1"/>
    <xf numFmtId="49" fontId="81" fillId="0" borderId="0" xfId="0" applyNumberFormat="1" applyFont="1"/>
    <xf numFmtId="49" fontId="17" fillId="0" borderId="0" xfId="0" applyNumberFormat="1" applyFont="1" applyAlignment="1">
      <alignment horizontal="left" textRotation="180"/>
    </xf>
    <xf numFmtId="49" fontId="17" fillId="9" borderId="1" xfId="0" applyNumberFormat="1" applyFont="1" applyFill="1" applyBorder="1" applyAlignment="1">
      <alignment horizontal="left" textRotation="180"/>
    </xf>
    <xf numFmtId="49" fontId="17" fillId="12" borderId="1" xfId="0" applyNumberFormat="1" applyFont="1" applyFill="1" applyBorder="1" applyAlignment="1">
      <alignment horizontal="left" textRotation="180"/>
    </xf>
    <xf numFmtId="0" fontId="17" fillId="0" borderId="0" xfId="0" applyFont="1" applyAlignment="1">
      <alignment horizontal="left" textRotation="180"/>
    </xf>
    <xf numFmtId="0" fontId="17" fillId="9" borderId="1" xfId="0" applyFont="1" applyFill="1" applyBorder="1" applyAlignment="1">
      <alignment textRotation="180"/>
    </xf>
    <xf numFmtId="0" fontId="7" fillId="9" borderId="1" xfId="0" applyFont="1" applyFill="1" applyBorder="1" applyAlignment="1">
      <alignment horizontal="center"/>
    </xf>
    <xf numFmtId="0" fontId="7" fillId="12" borderId="1" xfId="0" applyFont="1" applyFill="1" applyBorder="1" applyAlignment="1">
      <alignment horizontal="center"/>
    </xf>
    <xf numFmtId="0" fontId="80" fillId="0" borderId="0" xfId="0" applyFont="1" applyAlignment="1">
      <alignment horizontal="center"/>
    </xf>
    <xf numFmtId="0" fontId="80" fillId="9" borderId="1" xfId="0" applyFont="1" applyFill="1" applyBorder="1" applyAlignment="1">
      <alignment horizontal="center"/>
    </xf>
    <xf numFmtId="0" fontId="80" fillId="12" borderId="1" xfId="0" applyFont="1" applyFill="1" applyBorder="1" applyAlignment="1">
      <alignment horizontal="center"/>
    </xf>
    <xf numFmtId="49" fontId="81" fillId="0" borderId="0" xfId="0" applyNumberFormat="1" applyFont="1" applyAlignment="1">
      <alignment horizontal="left"/>
    </xf>
    <xf numFmtId="0" fontId="17" fillId="0" borderId="0" xfId="0" applyFont="1"/>
    <xf numFmtId="0" fontId="17" fillId="0" borderId="0" xfId="0" applyFont="1" applyAlignment="1">
      <alignment horizontal="center"/>
    </xf>
    <xf numFmtId="0" fontId="17" fillId="9" borderId="1" xfId="0" applyFont="1" applyFill="1" applyBorder="1" applyAlignment="1">
      <alignment horizontal="center"/>
    </xf>
    <xf numFmtId="0" fontId="17" fillId="12" borderId="1" xfId="0" applyFont="1" applyFill="1" applyBorder="1" applyAlignment="1">
      <alignment horizontal="center"/>
    </xf>
    <xf numFmtId="0" fontId="82" fillId="0" borderId="0" xfId="0" applyFont="1"/>
    <xf numFmtId="0" fontId="83" fillId="0" borderId="0" xfId="0" applyFont="1"/>
    <xf numFmtId="0" fontId="83" fillId="9" borderId="1" xfId="0" applyFont="1" applyFill="1" applyBorder="1"/>
    <xf numFmtId="0" fontId="83" fillId="12" borderId="1" xfId="0" applyFont="1" applyFill="1" applyBorder="1"/>
    <xf numFmtId="0" fontId="17" fillId="9" borderId="1" xfId="0" applyFont="1" applyFill="1" applyBorder="1"/>
    <xf numFmtId="0" fontId="17" fillId="12" borderId="1" xfId="0" applyFont="1" applyFill="1" applyBorder="1"/>
    <xf numFmtId="0" fontId="7" fillId="12" borderId="1" xfId="0" applyFont="1" applyFill="1" applyBorder="1"/>
    <xf numFmtId="49" fontId="17" fillId="13" borderId="1" xfId="0" applyNumberFormat="1" applyFont="1" applyFill="1" applyBorder="1" applyAlignment="1">
      <alignment horizontal="left" textRotation="180"/>
    </xf>
    <xf numFmtId="49" fontId="17" fillId="14" borderId="1" xfId="0" applyNumberFormat="1" applyFont="1" applyFill="1" applyBorder="1" applyAlignment="1">
      <alignment horizontal="left" textRotation="180"/>
    </xf>
    <xf numFmtId="0" fontId="17" fillId="13" borderId="1" xfId="0" applyFont="1" applyFill="1" applyBorder="1" applyAlignment="1">
      <alignment textRotation="180"/>
    </xf>
    <xf numFmtId="49" fontId="83" fillId="0" borderId="0" xfId="0" applyNumberFormat="1" applyFont="1" applyAlignment="1">
      <alignment horizontal="left" textRotation="180"/>
    </xf>
    <xf numFmtId="49" fontId="83" fillId="0" borderId="0" xfId="0" applyNumberFormat="1" applyFont="1"/>
    <xf numFmtId="49" fontId="83" fillId="0" borderId="0" xfId="0" applyNumberFormat="1" applyFont="1" applyAlignment="1">
      <alignment horizontal="center"/>
    </xf>
    <xf numFmtId="49" fontId="83" fillId="13" borderId="1" xfId="0" applyNumberFormat="1" applyFont="1" applyFill="1" applyBorder="1" applyAlignment="1">
      <alignment horizontal="center"/>
    </xf>
    <xf numFmtId="49" fontId="83" fillId="12" borderId="1" xfId="0" applyNumberFormat="1" applyFont="1" applyFill="1" applyBorder="1" applyAlignment="1">
      <alignment horizontal="center"/>
    </xf>
    <xf numFmtId="49" fontId="83" fillId="14" borderId="1" xfId="0" applyNumberFormat="1" applyFont="1" applyFill="1" applyBorder="1" applyAlignment="1">
      <alignment horizontal="center"/>
    </xf>
    <xf numFmtId="49" fontId="84" fillId="0" borderId="0" xfId="0" applyNumberFormat="1" applyFont="1" applyAlignment="1">
      <alignment horizontal="center"/>
    </xf>
    <xf numFmtId="49" fontId="83" fillId="0" borderId="0" xfId="0" applyNumberFormat="1" applyFont="1" applyAlignment="1">
      <alignment horizontal="left"/>
    </xf>
    <xf numFmtId="49" fontId="84" fillId="13" borderId="1" xfId="0" applyNumberFormat="1" applyFont="1" applyFill="1" applyBorder="1" applyAlignment="1">
      <alignment horizontal="center"/>
    </xf>
    <xf numFmtId="49" fontId="83" fillId="9" borderId="1" xfId="0" applyNumberFormat="1" applyFont="1" applyFill="1" applyBorder="1"/>
    <xf numFmtId="49" fontId="83" fillId="9" borderId="1" xfId="0" applyNumberFormat="1" applyFont="1" applyFill="1" applyBorder="1" applyAlignment="1">
      <alignment horizontal="center"/>
    </xf>
    <xf numFmtId="49" fontId="84" fillId="9" borderId="1" xfId="0" applyNumberFormat="1" applyFont="1" applyFill="1" applyBorder="1" applyAlignment="1">
      <alignment horizontal="center"/>
    </xf>
    <xf numFmtId="49" fontId="84" fillId="12" borderId="1" xfId="0" applyNumberFormat="1" applyFont="1" applyFill="1" applyBorder="1" applyAlignment="1">
      <alignment horizontal="center"/>
    </xf>
    <xf numFmtId="49" fontId="84" fillId="14" borderId="1" xfId="0" applyNumberFormat="1" applyFont="1" applyFill="1" applyBorder="1" applyAlignment="1">
      <alignment horizontal="center"/>
    </xf>
    <xf numFmtId="49" fontId="83" fillId="9" borderId="1" xfId="0" applyNumberFormat="1" applyFont="1" applyFill="1" applyBorder="1" applyAlignment="1">
      <alignment horizontal="left"/>
    </xf>
    <xf numFmtId="0" fontId="83" fillId="0" borderId="0" xfId="0" applyFont="1" applyAlignment="1">
      <alignment horizontal="center"/>
    </xf>
    <xf numFmtId="0" fontId="7" fillId="13" borderId="1" xfId="0" applyFont="1" applyFill="1" applyBorder="1" applyAlignment="1">
      <alignment horizontal="center"/>
    </xf>
    <xf numFmtId="0" fontId="83" fillId="13" borderId="1" xfId="0" applyFont="1" applyFill="1" applyBorder="1" applyAlignment="1">
      <alignment horizontal="center"/>
    </xf>
    <xf numFmtId="0" fontId="7" fillId="14" borderId="1" xfId="0" applyFont="1" applyFill="1" applyBorder="1" applyAlignment="1">
      <alignment horizontal="center"/>
    </xf>
    <xf numFmtId="49" fontId="83" fillId="15" borderId="1" xfId="0" applyNumberFormat="1" applyFont="1" applyFill="1" applyBorder="1" applyAlignment="1">
      <alignment horizontal="left"/>
    </xf>
    <xf numFmtId="49" fontId="84" fillId="15" borderId="1" xfId="0" applyNumberFormat="1" applyFont="1" applyFill="1" applyBorder="1" applyAlignment="1">
      <alignment horizontal="center"/>
    </xf>
    <xf numFmtId="49" fontId="83" fillId="15" borderId="1" xfId="0" applyNumberFormat="1" applyFont="1" applyFill="1" applyBorder="1" applyAlignment="1">
      <alignment horizontal="center"/>
    </xf>
    <xf numFmtId="49" fontId="83" fillId="15" borderId="1" xfId="0" applyNumberFormat="1" applyFont="1" applyFill="1" applyBorder="1"/>
    <xf numFmtId="49" fontId="83" fillId="13" borderId="1" xfId="0" applyNumberFormat="1" applyFont="1" applyFill="1" applyBorder="1" applyAlignment="1">
      <alignment horizontal="left"/>
    </xf>
    <xf numFmtId="49" fontId="17" fillId="0" borderId="0" xfId="0" applyNumberFormat="1" applyFont="1" applyAlignment="1">
      <alignment horizontal="left"/>
    </xf>
    <xf numFmtId="49" fontId="17" fillId="13" borderId="1" xfId="0" applyNumberFormat="1" applyFont="1" applyFill="1" applyBorder="1" applyAlignment="1">
      <alignment horizontal="left"/>
    </xf>
    <xf numFmtId="49" fontId="17" fillId="12" borderId="1" xfId="0" applyNumberFormat="1" applyFont="1" applyFill="1" applyBorder="1" applyAlignment="1">
      <alignment horizontal="left"/>
    </xf>
    <xf numFmtId="49" fontId="17" fillId="14" borderId="1" xfId="0" applyNumberFormat="1" applyFont="1" applyFill="1" applyBorder="1" applyAlignment="1">
      <alignment horizontal="left"/>
    </xf>
    <xf numFmtId="1" fontId="83" fillId="0" borderId="0" xfId="0" applyNumberFormat="1" applyFont="1" applyAlignment="1">
      <alignment horizontal="left"/>
    </xf>
    <xf numFmtId="49" fontId="82" fillId="0" borderId="0" xfId="0" applyNumberFormat="1" applyFont="1"/>
    <xf numFmtId="49" fontId="83" fillId="16" borderId="1" xfId="0" applyNumberFormat="1" applyFont="1" applyFill="1" applyBorder="1" applyAlignment="1">
      <alignment horizontal="left" textRotation="180"/>
    </xf>
    <xf numFmtId="49" fontId="83" fillId="9" borderId="1" xfId="0" applyNumberFormat="1" applyFont="1" applyFill="1" applyBorder="1" applyAlignment="1">
      <alignment horizontal="left" textRotation="180"/>
    </xf>
    <xf numFmtId="49" fontId="85" fillId="0" borderId="0" xfId="0" applyNumberFormat="1" applyFont="1" applyAlignment="1">
      <alignment horizontal="left" textRotation="180"/>
    </xf>
    <xf numFmtId="49" fontId="86" fillId="0" borderId="0" xfId="0" applyNumberFormat="1" applyFont="1" applyAlignment="1">
      <alignment horizontal="left" textRotation="180"/>
    </xf>
    <xf numFmtId="0" fontId="83" fillId="0" borderId="0" xfId="0" applyFont="1" applyAlignment="1">
      <alignment horizontal="left" textRotation="180"/>
    </xf>
    <xf numFmtId="0" fontId="83" fillId="9" borderId="1" xfId="0" applyFont="1" applyFill="1" applyBorder="1" applyAlignment="1">
      <alignment textRotation="180"/>
    </xf>
    <xf numFmtId="1" fontId="87" fillId="0" borderId="0" xfId="0" applyNumberFormat="1" applyFont="1"/>
    <xf numFmtId="1" fontId="87" fillId="16" borderId="1" xfId="0" applyNumberFormat="1" applyFont="1" applyFill="1" applyBorder="1"/>
    <xf numFmtId="0" fontId="87" fillId="0" borderId="0" xfId="0" applyFont="1"/>
    <xf numFmtId="0" fontId="87" fillId="16" borderId="1" xfId="0" applyFont="1" applyFill="1" applyBorder="1"/>
    <xf numFmtId="0" fontId="87" fillId="9" borderId="1" xfId="0" applyFont="1" applyFill="1" applyBorder="1"/>
    <xf numFmtId="0" fontId="88" fillId="0" borderId="0" xfId="0" applyFont="1"/>
    <xf numFmtId="49" fontId="82" fillId="0" borderId="0" xfId="0" applyNumberFormat="1" applyFont="1" applyAlignment="1">
      <alignment horizontal="left"/>
    </xf>
    <xf numFmtId="1" fontId="83" fillId="0" borderId="0" xfId="0" applyNumberFormat="1" applyFont="1"/>
    <xf numFmtId="1" fontId="83" fillId="16" borderId="1" xfId="0" applyNumberFormat="1" applyFont="1" applyFill="1" applyBorder="1"/>
    <xf numFmtId="1" fontId="83" fillId="9" borderId="1" xfId="0" applyNumberFormat="1" applyFont="1" applyFill="1" applyBorder="1"/>
    <xf numFmtId="1" fontId="85" fillId="0" borderId="0" xfId="0" applyNumberFormat="1" applyFont="1"/>
    <xf numFmtId="0" fontId="83" fillId="16" borderId="1" xfId="0" applyFont="1" applyFill="1" applyBorder="1"/>
    <xf numFmtId="0" fontId="85" fillId="0" borderId="0" xfId="0" applyFont="1"/>
    <xf numFmtId="49" fontId="82" fillId="0" borderId="66" xfId="0" applyNumberFormat="1" applyFont="1" applyBorder="1"/>
    <xf numFmtId="0" fontId="87" fillId="0" borderId="66" xfId="0" applyFont="1" applyBorder="1"/>
    <xf numFmtId="0" fontId="87" fillId="16" borderId="30" xfId="0" applyFont="1" applyFill="1" applyBorder="1"/>
    <xf numFmtId="0" fontId="87" fillId="9" borderId="30" xfId="0" applyFont="1" applyFill="1" applyBorder="1"/>
    <xf numFmtId="0" fontId="88" fillId="0" borderId="66" xfId="0" applyFont="1" applyBorder="1"/>
    <xf numFmtId="49" fontId="82" fillId="0" borderId="34" xfId="0" applyNumberFormat="1" applyFont="1" applyBorder="1"/>
    <xf numFmtId="0" fontId="87" fillId="0" borderId="34" xfId="0" applyFont="1" applyBorder="1"/>
    <xf numFmtId="0" fontId="87" fillId="16" borderId="77" xfId="0" applyFont="1" applyFill="1" applyBorder="1"/>
    <xf numFmtId="0" fontId="87" fillId="9" borderId="77" xfId="0" applyFont="1" applyFill="1" applyBorder="1"/>
    <xf numFmtId="0" fontId="88" fillId="0" borderId="34" xfId="0" applyFont="1" applyBorder="1"/>
    <xf numFmtId="0" fontId="18" fillId="0" borderId="78" xfId="0" applyFont="1" applyBorder="1"/>
    <xf numFmtId="0" fontId="1" fillId="2" borderId="2" xfId="0" applyFont="1" applyFill="1" applyBorder="1" applyAlignment="1">
      <alignment wrapText="1"/>
    </xf>
    <xf numFmtId="0" fontId="3" fillId="0" borderId="3" xfId="0" applyFont="1" applyBorder="1"/>
    <xf numFmtId="0" fontId="3" fillId="0" borderId="4" xfId="0" applyFont="1" applyBorder="1"/>
    <xf numFmtId="0" fontId="6" fillId="2" borderId="2" xfId="0" applyFont="1" applyFill="1" applyBorder="1" applyAlignment="1">
      <alignment vertical="top" wrapText="1"/>
    </xf>
    <xf numFmtId="0" fontId="7" fillId="0" borderId="22" xfId="0" applyFont="1" applyBorder="1"/>
    <xf numFmtId="0" fontId="0" fillId="0" borderId="0" xfId="0"/>
    <xf numFmtId="0" fontId="3" fillId="0" borderId="23" xfId="0" applyFont="1" applyBorder="1"/>
    <xf numFmtId="0" fontId="7" fillId="0" borderId="44" xfId="0" applyFont="1" applyBorder="1"/>
    <xf numFmtId="0" fontId="7" fillId="0" borderId="33" xfId="0" applyFont="1" applyBorder="1"/>
    <xf numFmtId="0" fontId="3" fillId="0" borderId="34" xfId="0" applyFont="1" applyBorder="1"/>
    <xf numFmtId="0" fontId="3" fillId="0" borderId="35" xfId="0" applyFont="1" applyBorder="1"/>
    <xf numFmtId="0" fontId="7" fillId="0" borderId="0" xfId="0" applyFont="1"/>
    <xf numFmtId="0" fontId="14" fillId="4" borderId="2" xfId="0" applyFont="1" applyFill="1" applyBorder="1" applyAlignment="1">
      <alignment wrapText="1"/>
    </xf>
    <xf numFmtId="0" fontId="12" fillId="4" borderId="2" xfId="0" applyFont="1" applyFill="1" applyBorder="1" applyAlignment="1">
      <alignment wrapText="1"/>
    </xf>
    <xf numFmtId="9" fontId="7" fillId="4" borderId="24" xfId="0" applyNumberFormat="1" applyFont="1" applyFill="1" applyBorder="1" applyAlignment="1">
      <alignment horizontal="center"/>
    </xf>
    <xf numFmtId="0" fontId="3" fillId="0" borderId="25" xfId="0" applyFont="1" applyBorder="1"/>
    <xf numFmtId="0" fontId="11" fillId="5" borderId="46" xfId="0" applyFont="1" applyFill="1" applyBorder="1" applyAlignment="1">
      <alignment horizontal="center" vertical="center"/>
    </xf>
    <xf numFmtId="0" fontId="3" fillId="0" borderId="47" xfId="0" applyFont="1" applyBorder="1"/>
    <xf numFmtId="0" fontId="3" fillId="0" borderId="48" xfId="0" applyFont="1" applyBorder="1"/>
    <xf numFmtId="0" fontId="3" fillId="0" borderId="33" xfId="0" applyFont="1" applyBorder="1"/>
    <xf numFmtId="0" fontId="7" fillId="0" borderId="22" xfId="0" applyFont="1" applyBorder="1" applyAlignment="1">
      <alignment horizontal="left"/>
    </xf>
    <xf numFmtId="0" fontId="3" fillId="0" borderId="45" xfId="0" applyFont="1" applyBorder="1"/>
    <xf numFmtId="0" fontId="38" fillId="4" borderId="56" xfId="0" applyFont="1" applyFill="1" applyBorder="1" applyAlignment="1">
      <alignment vertical="center" wrapText="1"/>
    </xf>
    <xf numFmtId="0" fontId="3" fillId="0" borderId="57" xfId="0" applyFont="1" applyBorder="1"/>
    <xf numFmtId="0" fontId="3" fillId="0" borderId="58" xfId="0" applyFont="1" applyBorder="1"/>
  </cellXfs>
  <cellStyles count="1">
    <cellStyle name="Normal" xfId="0" builtinId="0"/>
  </cellStyles>
  <dxfs count="13">
    <dxf>
      <fill>
        <patternFill patternType="solid">
          <fgColor rgb="FFC0C0C0"/>
          <bgColor rgb="FFC0C0C0"/>
        </patternFill>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ill>
        <patternFill patternType="solid">
          <fgColor rgb="FFC0C0C0"/>
          <bgColor rgb="FFC0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28575</xdr:colOff>
      <xdr:row>2</xdr:row>
      <xdr:rowOff>9525</xdr:rowOff>
    </xdr:from>
    <xdr:ext cx="4486275" cy="7505700"/>
    <xdr:sp macro="" textlink="">
      <xdr:nvSpPr>
        <xdr:cNvPr id="3" name="Shape 3">
          <a:extLst>
            <a:ext uri="{FF2B5EF4-FFF2-40B4-BE49-F238E27FC236}">
              <a16:creationId xmlns:a16="http://schemas.microsoft.com/office/drawing/2014/main" id="{00000000-0008-0000-0000-000003000000}"/>
            </a:ext>
          </a:extLst>
        </xdr:cNvPr>
        <xdr:cNvSpPr txBox="1"/>
      </xdr:nvSpPr>
      <xdr:spPr>
        <a:xfrm>
          <a:off x="3107625" y="31913"/>
          <a:ext cx="4476750" cy="7496175"/>
        </a:xfrm>
        <a:prstGeom prst="rect">
          <a:avLst/>
        </a:prstGeom>
        <a:solidFill>
          <a:srgbClr val="003300"/>
        </a:solidFill>
        <a:ln w="9525" cap="flat" cmpd="sng">
          <a:solidFill>
            <a:srgbClr val="000000"/>
          </a:solidFill>
          <a:prstDash val="solid"/>
          <a:miter lim="800000"/>
          <a:headEnd type="none" w="sm" len="sm"/>
          <a:tailEnd type="none" w="sm" len="sm"/>
        </a:ln>
      </xdr:spPr>
      <xdr:txBody>
        <a:bodyPr spcFirstLastPara="1" wrap="square" lIns="27425" tIns="22850" rIns="0" bIns="0" anchor="t" anchorCtr="0">
          <a:noAutofit/>
        </a:bodyPr>
        <a:lstStyle/>
        <a:p>
          <a:pPr marL="0" lvl="0" indent="0" algn="l" rtl="0">
            <a:spcBef>
              <a:spcPts val="0"/>
            </a:spcBef>
            <a:spcAft>
              <a:spcPts val="0"/>
            </a:spcAft>
            <a:buClr>
              <a:srgbClr val="99CC00"/>
            </a:buClr>
            <a:buSzPts val="1000"/>
            <a:buFont typeface="Arial Narrow"/>
            <a:buNone/>
          </a:pPr>
          <a:r>
            <a:rPr lang="en-US" sz="1000" b="1" i="0" u="none" strike="noStrike">
              <a:solidFill>
                <a:srgbClr val="99CC00"/>
              </a:solidFill>
              <a:latin typeface="Arial Narrow"/>
              <a:ea typeface="Arial Narrow"/>
              <a:cs typeface="Arial Narrow"/>
              <a:sym typeface="Arial Narrow"/>
            </a:rPr>
            <a:t>Versionsinfo (framsteg, eller???)</a:t>
          </a:r>
          <a:endParaRPr sz="1000" b="0" i="0" u="none" strike="noStrike">
            <a:solidFill>
              <a:srgbClr val="99CC00"/>
            </a:solidFill>
            <a:latin typeface="Arial Narrow"/>
            <a:ea typeface="Arial Narrow"/>
            <a:cs typeface="Arial Narrow"/>
            <a:sym typeface="Arial Narrow"/>
          </a:endParaRPr>
        </a:p>
        <a:p>
          <a:pPr marL="0" lvl="0" indent="0" algn="l" rtl="0">
            <a:spcBef>
              <a:spcPts val="0"/>
            </a:spcBef>
            <a:spcAft>
              <a:spcPts val="0"/>
            </a:spcAft>
            <a:buSzPts val="1000"/>
            <a:buFont typeface="Arial"/>
            <a:buNone/>
          </a:pPr>
          <a:endParaRPr sz="1000" b="0" i="0" u="none" strike="noStrike">
            <a:solidFill>
              <a:srgbClr val="99CC00"/>
            </a:solidFill>
            <a:latin typeface="Arial Narrow"/>
            <a:ea typeface="Arial Narrow"/>
            <a:cs typeface="Arial Narrow"/>
            <a:sym typeface="Arial Narrow"/>
          </a:endParaRPr>
        </a:p>
        <a:p>
          <a:pPr marL="0" lvl="0" indent="0" algn="l" rtl="0">
            <a:spcBef>
              <a:spcPts val="0"/>
            </a:spcBef>
            <a:spcAft>
              <a:spcPts val="0"/>
            </a:spcAft>
            <a:buClr>
              <a:srgbClr val="99CC00"/>
            </a:buClr>
            <a:buSzPts val="1000"/>
            <a:buFont typeface="Arial Narrow"/>
            <a:buNone/>
          </a:pPr>
          <a:r>
            <a:rPr lang="en-US" sz="1000" b="0" i="0" u="none" strike="noStrike">
              <a:solidFill>
                <a:srgbClr val="99CC00"/>
              </a:solidFill>
              <a:latin typeface="Arial Narrow"/>
              <a:ea typeface="Arial Narrow"/>
              <a:cs typeface="Arial Narrow"/>
              <a:sym typeface="Arial Narrow"/>
            </a:rPr>
            <a:t>1.5 Sparade formuläret i xlsm vilket gjorde att det krympte från 6 MB till 1 MB. Adderade funktionen att välja Realm of Magic och automatiserade realm-stats på magical skills där man tidigare måste skriva in själv. Lade till automatisk uträkning av PP Recovery. Lade till automatisk uträkning av ESF utifrån vald rustning och Transcend Armor skill. Ändrade Healerns kostnad på Body Dev. och gav honom mer level-bonusar (rödmarkerade på Levelbonus-fliken).</a:t>
          </a:r>
          <a:endParaRPr sz="1400"/>
        </a:p>
        <a:p>
          <a:pPr marL="0" lvl="0" indent="0" algn="l" rtl="0">
            <a:spcBef>
              <a:spcPts val="0"/>
            </a:spcBef>
            <a:spcAft>
              <a:spcPts val="0"/>
            </a:spcAft>
            <a:buSzPts val="1000"/>
            <a:buFont typeface="Arial"/>
            <a:buNone/>
          </a:pPr>
          <a:endParaRPr sz="1000" b="0" i="0" u="none" strike="noStrike">
            <a:solidFill>
              <a:srgbClr val="99CC00"/>
            </a:solidFill>
            <a:latin typeface="Arial Narrow"/>
            <a:ea typeface="Arial Narrow"/>
            <a:cs typeface="Arial Narrow"/>
            <a:sym typeface="Arial Narrow"/>
          </a:endParaRPr>
        </a:p>
        <a:p>
          <a:pPr marL="0" lvl="0" indent="0" algn="l" rtl="0">
            <a:spcBef>
              <a:spcPts val="0"/>
            </a:spcBef>
            <a:spcAft>
              <a:spcPts val="0"/>
            </a:spcAft>
            <a:buClr>
              <a:srgbClr val="99CC00"/>
            </a:buClr>
            <a:buSzPts val="1000"/>
            <a:buFont typeface="Arial Narrow"/>
            <a:buNone/>
          </a:pPr>
          <a:r>
            <a:rPr lang="en-US" sz="1000" b="0" i="0" u="none" strike="noStrike">
              <a:solidFill>
                <a:srgbClr val="99CC00"/>
              </a:solidFill>
              <a:latin typeface="Arial Narrow"/>
              <a:ea typeface="Arial Narrow"/>
              <a:cs typeface="Arial Narrow"/>
              <a:sym typeface="Arial Narrow"/>
            </a:rPr>
            <a:t>1.4  Tog bort yrken som inte används ur valbarhetslistan, ändrade kostnad på Channeling, införde en QU-limit beroende på vilka vapen och sköld man bär, införde</a:t>
          </a:r>
          <a:endParaRPr sz="1400"/>
        </a:p>
        <a:p>
          <a:pPr marL="0" lvl="0" indent="0" algn="l" rtl="0">
            <a:spcBef>
              <a:spcPts val="0"/>
            </a:spcBef>
            <a:spcAft>
              <a:spcPts val="0"/>
            </a:spcAft>
            <a:buClr>
              <a:srgbClr val="99CC00"/>
            </a:buClr>
            <a:buSzPts val="1000"/>
            <a:buFont typeface="Arial Narrow"/>
            <a:buNone/>
          </a:pPr>
          <a:r>
            <a:rPr lang="en-US" sz="1000" b="0" i="0" u="none" strike="noStrike">
              <a:solidFill>
                <a:srgbClr val="99CC00"/>
              </a:solidFill>
              <a:latin typeface="Arial Narrow"/>
              <a:ea typeface="Arial Narrow"/>
              <a:cs typeface="Arial Narrow"/>
              <a:sym typeface="Arial Narrow"/>
            </a:rPr>
            <a:t>yrket Channeler (sammanslagning av Cleric och Animist), ändrade kostnad på primary weapon till 4/8 för Channeler, Druid och Macabre, sänkte kostnaden på Body Dev för Pure spell users till 6 och för Channeler och Druid till 4/8, gjorde det möjligt för alla Pire att köpa två skill ranks per level på General Perception, uppdaterade stats för adrenal moves</a:t>
          </a:r>
          <a:endParaRPr sz="1400"/>
        </a:p>
        <a:p>
          <a:pPr marL="0" lvl="0" indent="0" algn="l" rtl="0">
            <a:spcBef>
              <a:spcPts val="0"/>
            </a:spcBef>
            <a:spcAft>
              <a:spcPts val="0"/>
            </a:spcAft>
            <a:buSzPts val="1000"/>
            <a:buFont typeface="Arial"/>
            <a:buNone/>
          </a:pPr>
          <a:endParaRPr sz="1000" b="0" i="0" u="none" strike="noStrike">
            <a:solidFill>
              <a:srgbClr val="99CC00"/>
            </a:solidFill>
            <a:latin typeface="Arial Narrow"/>
            <a:ea typeface="Arial Narrow"/>
            <a:cs typeface="Arial Narrow"/>
            <a:sym typeface="Arial Narrow"/>
          </a:endParaRPr>
        </a:p>
        <a:p>
          <a:pPr marL="0" lvl="0" indent="0" algn="l" rtl="0">
            <a:spcBef>
              <a:spcPts val="0"/>
            </a:spcBef>
            <a:spcAft>
              <a:spcPts val="0"/>
            </a:spcAft>
            <a:buClr>
              <a:srgbClr val="99CC00"/>
            </a:buClr>
            <a:buSzPts val="1000"/>
            <a:buFont typeface="Arial Narrow"/>
            <a:buNone/>
          </a:pPr>
          <a:r>
            <a:rPr lang="en-US" sz="1000" b="0" i="0" u="none" strike="noStrike">
              <a:solidFill>
                <a:srgbClr val="99CC00"/>
              </a:solidFill>
              <a:latin typeface="Arial Narrow"/>
              <a:ea typeface="Arial Narrow"/>
              <a:cs typeface="Arial Narrow"/>
              <a:sym typeface="Arial Narrow"/>
            </a:rPr>
            <a:t>1.3 Lade till yrket Feldsher och gav yrket Cultist en upprustning (ändrade levelbonus och kostnader).</a:t>
          </a:r>
          <a:endParaRPr sz="1400"/>
        </a:p>
        <a:p>
          <a:pPr marL="0" lvl="0" indent="0" algn="l" rtl="0">
            <a:spcBef>
              <a:spcPts val="0"/>
            </a:spcBef>
            <a:spcAft>
              <a:spcPts val="0"/>
            </a:spcAft>
            <a:buSzPts val="1000"/>
            <a:buFont typeface="Arial"/>
            <a:buNone/>
          </a:pPr>
          <a:endParaRPr sz="1000" b="0" i="0" u="none" strike="noStrike">
            <a:solidFill>
              <a:srgbClr val="99CC00"/>
            </a:solidFill>
            <a:latin typeface="Arial Narrow"/>
            <a:ea typeface="Arial Narrow"/>
            <a:cs typeface="Arial Narrow"/>
            <a:sym typeface="Arial Narrow"/>
          </a:endParaRPr>
        </a:p>
        <a:p>
          <a:pPr marL="0" lvl="0" indent="0" algn="l" rtl="0">
            <a:spcBef>
              <a:spcPts val="0"/>
            </a:spcBef>
            <a:spcAft>
              <a:spcPts val="0"/>
            </a:spcAft>
            <a:buClr>
              <a:srgbClr val="99CC00"/>
            </a:buClr>
            <a:buSzPts val="1000"/>
            <a:buFont typeface="Arial Narrow"/>
            <a:buNone/>
          </a:pPr>
          <a:r>
            <a:rPr lang="en-US" sz="1000" b="0" i="0" u="none" strike="noStrike">
              <a:solidFill>
                <a:srgbClr val="99CC00"/>
              </a:solidFill>
              <a:latin typeface="Arial Narrow"/>
              <a:ea typeface="Arial Narrow"/>
              <a:cs typeface="Arial Narrow"/>
              <a:sym typeface="Arial Narrow"/>
            </a:rPr>
            <a:t>1.2 Ändrade definierat namn på ME till EQ</a:t>
          </a:r>
          <a:endParaRPr sz="1400"/>
        </a:p>
        <a:p>
          <a:pPr marL="0" lvl="0" indent="0" algn="l" rtl="0">
            <a:spcBef>
              <a:spcPts val="0"/>
            </a:spcBef>
            <a:spcAft>
              <a:spcPts val="0"/>
            </a:spcAft>
            <a:buSzPts val="1000"/>
            <a:buFont typeface="Arial"/>
            <a:buNone/>
          </a:pPr>
          <a:endParaRPr sz="1000" b="0" i="0" u="none" strike="noStrike">
            <a:solidFill>
              <a:srgbClr val="99CC00"/>
            </a:solidFill>
            <a:latin typeface="Arial Narrow"/>
            <a:ea typeface="Arial Narrow"/>
            <a:cs typeface="Arial Narrow"/>
            <a:sym typeface="Arial Narrow"/>
          </a:endParaRPr>
        </a:p>
        <a:p>
          <a:pPr marL="0" lvl="0" indent="0" algn="l" rtl="0">
            <a:spcBef>
              <a:spcPts val="0"/>
            </a:spcBef>
            <a:spcAft>
              <a:spcPts val="0"/>
            </a:spcAft>
            <a:buClr>
              <a:srgbClr val="99CC00"/>
            </a:buClr>
            <a:buSzPts val="1000"/>
            <a:buFont typeface="Arial Narrow"/>
            <a:buNone/>
          </a:pPr>
          <a:r>
            <a:rPr lang="en-US" sz="1000" b="0" i="0" u="none" strike="noStrike">
              <a:solidFill>
                <a:srgbClr val="99CC00"/>
              </a:solidFill>
              <a:latin typeface="Arial Narrow"/>
              <a:ea typeface="Arial Narrow"/>
              <a:cs typeface="Arial Narrow"/>
              <a:sym typeface="Arial Narrow"/>
            </a:rPr>
            <a:t>1.1 Lade in örtlistan på items, skrev in fler raser (dock ej färdigt än), fixade så att sec skills räknar dev.pts automatiskt och markerar siffran i rött om man satt ut för mycket (de fem fria får man dock hålla reda på själv).</a:t>
          </a:r>
          <a:endParaRPr sz="1400"/>
        </a:p>
        <a:p>
          <a:pPr marL="0" lvl="0" indent="0" algn="l" rtl="0">
            <a:spcBef>
              <a:spcPts val="0"/>
            </a:spcBef>
            <a:spcAft>
              <a:spcPts val="0"/>
            </a:spcAft>
            <a:buSzPts val="1000"/>
            <a:buFont typeface="Arial"/>
            <a:buNone/>
          </a:pPr>
          <a:endParaRPr sz="1000" b="0" i="0" u="none" strike="noStrike">
            <a:solidFill>
              <a:srgbClr val="99CC00"/>
            </a:solidFill>
            <a:latin typeface="Arial Narrow"/>
            <a:ea typeface="Arial Narrow"/>
            <a:cs typeface="Arial Narrow"/>
            <a:sym typeface="Arial Narrow"/>
          </a:endParaRPr>
        </a:p>
        <a:p>
          <a:pPr marL="0" lvl="0" indent="0" algn="l" rtl="0">
            <a:spcBef>
              <a:spcPts val="0"/>
            </a:spcBef>
            <a:spcAft>
              <a:spcPts val="0"/>
            </a:spcAft>
            <a:buClr>
              <a:srgbClr val="99CC00"/>
            </a:buClr>
            <a:buSzPts val="1000"/>
            <a:buFont typeface="Arial Narrow"/>
            <a:buNone/>
          </a:pPr>
          <a:r>
            <a:rPr lang="en-US" sz="1000" b="0" i="0" u="none" strike="noStrike">
              <a:solidFill>
                <a:srgbClr val="99CC00"/>
              </a:solidFill>
              <a:latin typeface="Arial Narrow"/>
              <a:ea typeface="Arial Narrow"/>
              <a:cs typeface="Arial Narrow"/>
              <a:sym typeface="Arial Narrow"/>
            </a:rPr>
            <a:t>1.0 Shit det blev massor av ändringar; justerade kostnader för ett flertal populära yrken, åde på magical skills, gymnastic och combat skills.  Lade till ett blad med rustning, RR, DB, Base rate, initaiv etc, där mycket uppdateras automatiskt.</a:t>
          </a:r>
          <a:endParaRPr sz="1400"/>
        </a:p>
        <a:p>
          <a:pPr marL="0" lvl="0" indent="0" algn="l" rtl="0">
            <a:spcBef>
              <a:spcPts val="0"/>
            </a:spcBef>
            <a:spcAft>
              <a:spcPts val="0"/>
            </a:spcAft>
            <a:buSzPts val="1000"/>
            <a:buFont typeface="Arial"/>
            <a:buNone/>
          </a:pPr>
          <a:endParaRPr sz="1000" b="0" i="0" u="none" strike="noStrike">
            <a:solidFill>
              <a:srgbClr val="99CC00"/>
            </a:solidFill>
            <a:latin typeface="Arial Narrow"/>
            <a:ea typeface="Arial Narrow"/>
            <a:cs typeface="Arial Narrow"/>
            <a:sym typeface="Arial Narrow"/>
          </a:endParaRPr>
        </a:p>
        <a:p>
          <a:pPr marL="0" lvl="0" indent="0" algn="l" rtl="0">
            <a:spcBef>
              <a:spcPts val="0"/>
            </a:spcBef>
            <a:spcAft>
              <a:spcPts val="0"/>
            </a:spcAft>
            <a:buClr>
              <a:srgbClr val="99CC00"/>
            </a:buClr>
            <a:buSzPts val="1000"/>
            <a:buFont typeface="Arial Narrow"/>
            <a:buNone/>
          </a:pPr>
          <a:r>
            <a:rPr lang="en-US" sz="1000" b="0" i="0" u="none" strike="noStrike">
              <a:solidFill>
                <a:srgbClr val="99CC00"/>
              </a:solidFill>
              <a:latin typeface="Arial Narrow"/>
              <a:ea typeface="Arial Narrow"/>
              <a:cs typeface="Arial Narrow"/>
              <a:sym typeface="Arial Narrow"/>
            </a:rPr>
            <a:t>0.90 Anpassad för Mattias MERP-kampanj. Lade till fler vapengrupper, bytte ut Memory mot Eloquence (men hittade inte Charlies dolda fält för stats, så man får fortfarande skriva ME där det ska vara EQ), ändrade stats för vapengrupperna, ändrade Base rate.</a:t>
          </a:r>
          <a:endParaRPr sz="1400"/>
        </a:p>
        <a:p>
          <a:pPr marL="0" lvl="0" indent="0" algn="l" rtl="0">
            <a:lnSpc>
              <a:spcPct val="100000"/>
            </a:lnSpc>
            <a:spcBef>
              <a:spcPts val="0"/>
            </a:spcBef>
            <a:spcAft>
              <a:spcPts val="0"/>
            </a:spcAft>
            <a:buSzPts val="1000"/>
            <a:buFont typeface="Arial"/>
            <a:buNone/>
          </a:pPr>
          <a:endParaRPr sz="1000" b="0" i="0" u="none" strike="noStrike">
            <a:solidFill>
              <a:srgbClr val="99CC00"/>
            </a:solidFill>
            <a:latin typeface="Arial Narrow"/>
            <a:ea typeface="Arial Narrow"/>
            <a:cs typeface="Arial Narrow"/>
            <a:sym typeface="Arial Narrow"/>
          </a:endParaRPr>
        </a:p>
        <a:p>
          <a:pPr marL="0" lvl="0" indent="0" algn="l" rtl="0">
            <a:lnSpc>
              <a:spcPct val="100000"/>
            </a:lnSpc>
            <a:spcBef>
              <a:spcPts val="0"/>
            </a:spcBef>
            <a:spcAft>
              <a:spcPts val="0"/>
            </a:spcAft>
            <a:buClr>
              <a:srgbClr val="99CC00"/>
            </a:buClr>
            <a:buSzPts val="1000"/>
            <a:buFont typeface="Arial Narrow"/>
            <a:buNone/>
          </a:pPr>
          <a:r>
            <a:rPr lang="en-US" sz="1000" b="0" i="0" u="none" strike="noStrike">
              <a:solidFill>
                <a:srgbClr val="99CC00"/>
              </a:solidFill>
              <a:latin typeface="Arial Narrow"/>
              <a:ea typeface="Arial Narrow"/>
              <a:cs typeface="Arial Narrow"/>
              <a:sym typeface="Arial Narrow"/>
            </a:rPr>
            <a:t>0.80 "MatsGård i fyraårsåldern"-utgåvan. Gallrade bort raser som inte skulle användas, designade om secondary skills så att det ser ut som i StarTrek-kalkylen. Tog bort Languages från primary. Städade bort en massa blad med beräkningar som hängt med för länge. Deklarerade några nya variabler. Fixade äntligen att noll skill ranks ger -25. Städade bort makron också eftersom de ändå inte brukar användas.</a:t>
          </a:r>
          <a:endParaRPr sz="1400"/>
        </a:p>
        <a:p>
          <a:pPr marL="0" lvl="0" indent="0" algn="l" rtl="0">
            <a:lnSpc>
              <a:spcPct val="80000"/>
            </a:lnSpc>
            <a:spcBef>
              <a:spcPts val="0"/>
            </a:spcBef>
            <a:spcAft>
              <a:spcPts val="0"/>
            </a:spcAft>
            <a:buSzPts val="1000"/>
            <a:buFont typeface="Arial"/>
            <a:buNone/>
          </a:pPr>
          <a:endParaRPr sz="1000" b="0" i="0" u="none" strike="noStrike">
            <a:solidFill>
              <a:srgbClr val="99CC00"/>
            </a:solidFill>
            <a:latin typeface="Arial Narrow"/>
            <a:ea typeface="Arial Narrow"/>
            <a:cs typeface="Arial Narrow"/>
            <a:sym typeface="Arial Narrow"/>
          </a:endParaRPr>
        </a:p>
        <a:p>
          <a:pPr marL="0" lvl="0" indent="0" algn="l" rtl="0">
            <a:lnSpc>
              <a:spcPct val="80000"/>
            </a:lnSpc>
            <a:spcBef>
              <a:spcPts val="0"/>
            </a:spcBef>
            <a:spcAft>
              <a:spcPts val="0"/>
            </a:spcAft>
            <a:buClr>
              <a:srgbClr val="99CC00"/>
            </a:buClr>
            <a:buSzPts val="1000"/>
            <a:buFont typeface="Arial Narrow"/>
            <a:buNone/>
          </a:pPr>
          <a:r>
            <a:rPr lang="en-US" sz="1000" b="0" i="0" u="none" strike="noStrike">
              <a:solidFill>
                <a:srgbClr val="99CC00"/>
              </a:solidFill>
              <a:latin typeface="Arial Narrow"/>
              <a:ea typeface="Arial Narrow"/>
              <a:cs typeface="Arial Narrow"/>
              <a:sym typeface="Arial Narrow"/>
            </a:rPr>
            <a:t>0.6g Då ska vi se, tre midgårda raser har fått ge plats för några andra. Level noll för Wose, Variag och Österlänning har blivit Common-, North- och High-man.</a:t>
          </a:r>
          <a:endParaRPr sz="1400"/>
        </a:p>
        <a:p>
          <a:pPr marL="0" lvl="0" indent="0" algn="l" rtl="0">
            <a:lnSpc>
              <a:spcPct val="70000"/>
            </a:lnSpc>
            <a:spcBef>
              <a:spcPts val="0"/>
            </a:spcBef>
            <a:spcAft>
              <a:spcPts val="0"/>
            </a:spcAft>
            <a:buSzPts val="1000"/>
            <a:buFont typeface="Arial"/>
            <a:buNone/>
          </a:pPr>
          <a:endParaRPr sz="1000" b="0" i="0" u="none" strike="noStrike">
            <a:solidFill>
              <a:srgbClr val="99CC00"/>
            </a:solidFill>
            <a:latin typeface="Arial Narrow"/>
            <a:ea typeface="Arial Narrow"/>
            <a:cs typeface="Arial Narrow"/>
            <a:sym typeface="Arial Narrow"/>
          </a:endParaRPr>
        </a:p>
        <a:p>
          <a:pPr marL="0" lvl="0" indent="0" algn="l" rtl="0">
            <a:lnSpc>
              <a:spcPct val="80000"/>
            </a:lnSpc>
            <a:spcBef>
              <a:spcPts val="0"/>
            </a:spcBef>
            <a:spcAft>
              <a:spcPts val="0"/>
            </a:spcAft>
            <a:buClr>
              <a:srgbClr val="99CC00"/>
            </a:buClr>
            <a:buSzPts val="1000"/>
            <a:buFont typeface="Arial Narrow"/>
            <a:buNone/>
          </a:pPr>
          <a:r>
            <a:rPr lang="en-US" sz="1000" b="0" i="0" u="none" strike="noStrike">
              <a:solidFill>
                <a:srgbClr val="99CC00"/>
              </a:solidFill>
              <a:latin typeface="Arial Narrow"/>
              <a:ea typeface="Arial Narrow"/>
              <a:cs typeface="Arial Narrow"/>
              <a:sym typeface="Arial Narrow"/>
            </a:rPr>
            <a:t>0.59 Hm, ja då har jag väl äntligen vräkt in ett makro då... och även att man får stats på valfri vapengrupp.</a:t>
          </a:r>
          <a:endParaRPr sz="1400"/>
        </a:p>
        <a:p>
          <a:pPr marL="0" lvl="0" indent="0" algn="l" rtl="0">
            <a:lnSpc>
              <a:spcPct val="70000"/>
            </a:lnSpc>
            <a:spcBef>
              <a:spcPts val="0"/>
            </a:spcBef>
            <a:spcAft>
              <a:spcPts val="0"/>
            </a:spcAft>
            <a:buSzPts val="1000"/>
            <a:buFont typeface="Arial"/>
            <a:buNone/>
          </a:pPr>
          <a:endParaRPr sz="1000" b="0" i="0" u="none" strike="noStrike">
            <a:solidFill>
              <a:srgbClr val="99CC00"/>
            </a:solidFill>
            <a:latin typeface="Arial Narrow"/>
            <a:ea typeface="Arial Narrow"/>
            <a:cs typeface="Arial Narrow"/>
            <a:sym typeface="Arial Narrow"/>
          </a:endParaRPr>
        </a:p>
        <a:p>
          <a:pPr marL="0" lvl="0" indent="0" algn="l" rtl="0">
            <a:lnSpc>
              <a:spcPct val="70000"/>
            </a:lnSpc>
            <a:spcBef>
              <a:spcPts val="0"/>
            </a:spcBef>
            <a:spcAft>
              <a:spcPts val="0"/>
            </a:spcAft>
            <a:buClr>
              <a:srgbClr val="99CC00"/>
            </a:buClr>
            <a:buSzPts val="1000"/>
            <a:buFont typeface="Arial Narrow"/>
            <a:buNone/>
          </a:pPr>
          <a:r>
            <a:rPr lang="en-US" sz="1000" b="0" i="0" u="none" strike="noStrike">
              <a:solidFill>
                <a:srgbClr val="99CC00"/>
              </a:solidFill>
              <a:latin typeface="Arial Narrow"/>
              <a:ea typeface="Arial Narrow"/>
              <a:cs typeface="Arial Narrow"/>
              <a:sym typeface="Arial Narrow"/>
            </a:rPr>
            <a:t>0.57 Nu kan man fixa stats med "point-and-click" också... fick också till att utskriften på "Master NPC table" bara blir en sida i bredd också.</a:t>
          </a:r>
          <a:endParaRPr sz="1400"/>
        </a:p>
        <a:p>
          <a:pPr marL="0" lvl="0" indent="0" algn="l" rtl="0">
            <a:lnSpc>
              <a:spcPct val="80000"/>
            </a:lnSpc>
            <a:spcBef>
              <a:spcPts val="0"/>
            </a:spcBef>
            <a:spcAft>
              <a:spcPts val="0"/>
            </a:spcAft>
            <a:buSzPts val="1000"/>
            <a:buFont typeface="Arial"/>
            <a:buNone/>
          </a:pPr>
          <a:endParaRPr sz="1000" b="0" i="0" u="none" strike="noStrike">
            <a:solidFill>
              <a:srgbClr val="99CC00"/>
            </a:solidFill>
            <a:latin typeface="Arial Narrow"/>
            <a:ea typeface="Arial Narrow"/>
            <a:cs typeface="Arial Narrow"/>
            <a:sym typeface="Arial Narrow"/>
          </a:endParaRPr>
        </a:p>
        <a:p>
          <a:pPr marL="0" lvl="0" indent="0" algn="l" rtl="0">
            <a:lnSpc>
              <a:spcPct val="80000"/>
            </a:lnSpc>
            <a:spcBef>
              <a:spcPts val="0"/>
            </a:spcBef>
            <a:spcAft>
              <a:spcPts val="0"/>
            </a:spcAft>
            <a:buClr>
              <a:srgbClr val="99CC00"/>
            </a:buClr>
            <a:buSzPts val="1000"/>
            <a:buFont typeface="Arial Narrow"/>
            <a:buNone/>
          </a:pPr>
          <a:r>
            <a:rPr lang="en-US" sz="1000" b="0" i="0" u="none" strike="noStrike">
              <a:solidFill>
                <a:srgbClr val="99CC00"/>
              </a:solidFill>
              <a:latin typeface="Arial Narrow"/>
              <a:ea typeface="Arial Narrow"/>
              <a:cs typeface="Arial Narrow"/>
              <a:sym typeface="Arial Narrow"/>
            </a:rPr>
            <a:t>0.55 (Början av Augusti 2003) Egentligen ett stort steg framåt, men jag är osäker. Varför ska det vara så svårt att ta en siffra ifrån en cell och fortsätta att behandla den som siffra? Jag fick göra en "ful-manöver" genom att ta F2+F2-F2, då blev den beräkningsbar istället för bara F2... sucka! Level noll är med, prel. dev.pts beräkning, beräkning av total hits (med ras-max äntligen!!!). Hittade ett fel i "Smoothed stats table", har man 29 eller 30 så kan man tydligen ha olika stats beroende på hur högt man tittar... Har man 12 så får man gissa själv vad man har!</a:t>
          </a:r>
          <a:endParaRPr sz="1400"/>
        </a:p>
        <a:p>
          <a:pPr marL="0" lvl="0" indent="0" algn="l" rtl="0">
            <a:lnSpc>
              <a:spcPct val="90000"/>
            </a:lnSpc>
            <a:spcBef>
              <a:spcPts val="0"/>
            </a:spcBef>
            <a:spcAft>
              <a:spcPts val="0"/>
            </a:spcAft>
            <a:buSzPts val="1000"/>
            <a:buFont typeface="Arial"/>
            <a:buNone/>
          </a:pPr>
          <a:endParaRPr sz="1000" b="0" i="0" u="none" strike="noStrike">
            <a:solidFill>
              <a:srgbClr val="99CC00"/>
            </a:solidFill>
            <a:latin typeface="Arial Narrow"/>
            <a:ea typeface="Arial Narrow"/>
            <a:cs typeface="Arial Narrow"/>
            <a:sym typeface="Arial Narrow"/>
          </a:endParaRPr>
        </a:p>
        <a:p>
          <a:pPr marL="0" lvl="0" indent="0" algn="l" rtl="0">
            <a:lnSpc>
              <a:spcPct val="90000"/>
            </a:lnSpc>
            <a:spcBef>
              <a:spcPts val="0"/>
            </a:spcBef>
            <a:spcAft>
              <a:spcPts val="0"/>
            </a:spcAft>
            <a:buClr>
              <a:srgbClr val="99CC00"/>
            </a:buClr>
            <a:buSzPts val="1000"/>
            <a:buFont typeface="Arial Narrow"/>
            <a:buNone/>
          </a:pPr>
          <a:r>
            <a:rPr lang="en-US" sz="1000" b="0" i="0" u="none" strike="noStrike">
              <a:solidFill>
                <a:srgbClr val="99CC00"/>
              </a:solidFill>
              <a:latin typeface="Arial Narrow"/>
              <a:ea typeface="Arial Narrow"/>
              <a:cs typeface="Arial Narrow"/>
              <a:sym typeface="Arial Narrow"/>
            </a:rPr>
            <a:t>0.5  (Juni 2003) Jag överger OpenOffice.org i det här projektet för att jag inte får till knappar eller makron där... Har nu småfilat lite mer på den kalkyl jag använde tidigare för mina NPCs och den här ska nog bli mer användarvänlig så att Mats ska kunna ha nytta av den också.</a:t>
          </a:r>
          <a:endParaRPr sz="1400"/>
        </a:p>
      </xdr:txBody>
    </xdr:sp>
    <xdr:clientData fLocksWithSheet="0"/>
  </xdr:oneCellAnchor>
  <xdr:oneCellAnchor>
    <xdr:from>
      <xdr:col>0</xdr:col>
      <xdr:colOff>19050</xdr:colOff>
      <xdr:row>0</xdr:row>
      <xdr:rowOff>76200</xdr:rowOff>
    </xdr:from>
    <xdr:ext cx="15182850" cy="885825"/>
    <xdr:pic>
      <xdr:nvPicPr>
        <xdr:cNvPr id="2" name="image1.jpg" descr="Middle-Earth Roleplay">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xdr:colOff>
      <xdr:row>0</xdr:row>
      <xdr:rowOff>76200</xdr:rowOff>
    </xdr:from>
    <xdr:ext cx="16125825" cy="885825"/>
    <xdr:pic>
      <xdr:nvPicPr>
        <xdr:cNvPr id="2" name="image1.jpg" descr="Middle-Earth Roleplay">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19050</xdr:colOff>
      <xdr:row>36</xdr:row>
      <xdr:rowOff>76200</xdr:rowOff>
    </xdr:from>
    <xdr:ext cx="16125825" cy="885825"/>
    <xdr:pic>
      <xdr:nvPicPr>
        <xdr:cNvPr id="3" name="image1.jpg" descr="Middle-Earth Roleplay">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9525</xdr:colOff>
      <xdr:row>0</xdr:row>
      <xdr:rowOff>76200</xdr:rowOff>
    </xdr:from>
    <xdr:ext cx="15182850" cy="885825"/>
    <xdr:pic>
      <xdr:nvPicPr>
        <xdr:cNvPr id="2" name="image1.jpg" descr="Middle-Earth Roleplay">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9525</xdr:colOff>
      <xdr:row>0</xdr:row>
      <xdr:rowOff>76200</xdr:rowOff>
    </xdr:from>
    <xdr:ext cx="17449800" cy="885825"/>
    <xdr:pic>
      <xdr:nvPicPr>
        <xdr:cNvPr id="2" name="image1.jpg" descr="Middle-Earth Roleplay">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9525</xdr:colOff>
      <xdr:row>0</xdr:row>
      <xdr:rowOff>76200</xdr:rowOff>
    </xdr:from>
    <xdr:ext cx="15182850" cy="885825"/>
    <xdr:pic>
      <xdr:nvPicPr>
        <xdr:cNvPr id="2" name="image1.jpg" descr="Middle-Earth Roleplay">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image" Target="../media/image2.jpeg"/></Relationships>
</file>

<file path=xl/worksheets/_rels/sheet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00"/>
  <sheetViews>
    <sheetView workbookViewId="0"/>
  </sheetViews>
  <sheetFormatPr defaultColWidth="14.42578125" defaultRowHeight="15" customHeight="1"/>
  <cols>
    <col min="1" max="1" width="71.42578125" customWidth="1"/>
    <col min="2" max="2" width="3.7109375" customWidth="1"/>
    <col min="3" max="3" width="21.5703125" customWidth="1"/>
    <col min="4" max="21" width="11.28515625" customWidth="1"/>
  </cols>
  <sheetData>
    <row r="1" spans="1:21" ht="81" customHeight="1">
      <c r="A1" s="1"/>
      <c r="B1" s="1"/>
      <c r="C1" s="1"/>
      <c r="D1" s="1"/>
      <c r="E1" s="1"/>
      <c r="F1" s="1"/>
      <c r="G1" s="1"/>
      <c r="H1" s="1"/>
      <c r="I1" s="1"/>
      <c r="J1" s="1"/>
      <c r="K1" s="1"/>
      <c r="L1" s="1"/>
      <c r="M1" s="1"/>
      <c r="N1" s="1"/>
      <c r="O1" s="1"/>
      <c r="P1" s="1"/>
      <c r="Q1" s="1"/>
      <c r="R1" s="1"/>
      <c r="S1" s="1"/>
      <c r="T1" s="1"/>
      <c r="U1" s="1"/>
    </row>
    <row r="2" spans="1:21" ht="12.75" customHeight="1">
      <c r="A2" s="1"/>
      <c r="B2" s="1"/>
      <c r="C2" s="1"/>
      <c r="D2" s="1"/>
      <c r="E2" s="1"/>
      <c r="F2" s="1"/>
      <c r="G2" s="1"/>
      <c r="H2" s="1"/>
      <c r="I2" s="1"/>
      <c r="J2" s="1"/>
      <c r="K2" s="1"/>
      <c r="L2" s="1"/>
      <c r="M2" s="1"/>
      <c r="N2" s="1"/>
      <c r="O2" s="1"/>
      <c r="P2" s="1"/>
      <c r="Q2" s="1"/>
      <c r="R2" s="1"/>
      <c r="S2" s="1"/>
      <c r="T2" s="1"/>
      <c r="U2" s="1"/>
    </row>
    <row r="3" spans="1:21" ht="12.75" customHeight="1">
      <c r="A3" s="2" t="s">
        <v>0</v>
      </c>
      <c r="B3" s="1"/>
      <c r="C3" s="1"/>
      <c r="D3" s="1"/>
      <c r="E3" s="1"/>
      <c r="F3" s="1"/>
      <c r="G3" s="1"/>
      <c r="H3" s="1"/>
      <c r="I3" s="1"/>
      <c r="J3" s="1"/>
      <c r="K3" s="1"/>
      <c r="L3" s="1"/>
      <c r="M3" s="1"/>
      <c r="N3" s="1"/>
      <c r="O3" s="1"/>
      <c r="P3" s="1"/>
      <c r="Q3" s="1"/>
      <c r="R3" s="1"/>
      <c r="S3" s="1"/>
      <c r="T3" s="1"/>
      <c r="U3" s="1"/>
    </row>
    <row r="4" spans="1:21" ht="12.75" customHeight="1">
      <c r="A4" s="1" t="s">
        <v>1</v>
      </c>
      <c r="B4" s="1"/>
      <c r="C4" s="1"/>
      <c r="D4" s="1"/>
      <c r="E4" s="1"/>
      <c r="F4" s="1"/>
      <c r="G4" s="1"/>
      <c r="H4" s="1"/>
      <c r="I4" s="1"/>
      <c r="J4" s="1"/>
      <c r="K4" s="1"/>
      <c r="L4" s="1"/>
      <c r="M4" s="1"/>
      <c r="N4" s="1"/>
      <c r="O4" s="1"/>
      <c r="P4" s="1"/>
      <c r="Q4" s="1"/>
      <c r="R4" s="1"/>
      <c r="S4" s="1"/>
      <c r="T4" s="1"/>
      <c r="U4" s="1"/>
    </row>
    <row r="5" spans="1:21" ht="12.75" customHeight="1">
      <c r="A5" s="1" t="s">
        <v>2</v>
      </c>
      <c r="B5" s="1"/>
      <c r="C5" s="1"/>
      <c r="D5" s="1"/>
      <c r="E5" s="1"/>
      <c r="F5" s="1"/>
      <c r="G5" s="1"/>
      <c r="H5" s="1"/>
      <c r="I5" s="1"/>
      <c r="J5" s="1"/>
      <c r="K5" s="1"/>
      <c r="L5" s="1"/>
      <c r="M5" s="1"/>
      <c r="N5" s="1"/>
      <c r="O5" s="1"/>
      <c r="P5" s="1"/>
      <c r="Q5" s="1"/>
      <c r="R5" s="1"/>
      <c r="S5" s="1"/>
      <c r="T5" s="1"/>
      <c r="U5" s="1"/>
    </row>
    <row r="6" spans="1:21" ht="12.75" customHeight="1">
      <c r="A6" s="2"/>
      <c r="B6" s="1"/>
      <c r="C6" s="1"/>
      <c r="D6" s="1"/>
      <c r="E6" s="1"/>
      <c r="F6" s="1"/>
      <c r="G6" s="1"/>
      <c r="H6" s="1"/>
      <c r="I6" s="1"/>
      <c r="J6" s="1"/>
      <c r="K6" s="1"/>
      <c r="L6" s="1"/>
      <c r="M6" s="1"/>
      <c r="N6" s="1"/>
      <c r="O6" s="1"/>
      <c r="P6" s="1"/>
      <c r="Q6" s="1"/>
      <c r="R6" s="1"/>
      <c r="S6" s="1"/>
      <c r="T6" s="1"/>
      <c r="U6" s="1"/>
    </row>
    <row r="7" spans="1:21" ht="12.75" customHeight="1">
      <c r="A7" s="2"/>
      <c r="B7" s="1"/>
      <c r="C7" s="1"/>
      <c r="D7" s="1"/>
      <c r="E7" s="1"/>
      <c r="F7" s="1"/>
      <c r="G7" s="1"/>
      <c r="H7" s="1"/>
      <c r="I7" s="1"/>
      <c r="J7" s="1"/>
      <c r="K7" s="1"/>
      <c r="L7" s="1"/>
      <c r="M7" s="1"/>
      <c r="N7" s="1"/>
      <c r="O7" s="1"/>
      <c r="P7" s="1"/>
      <c r="Q7" s="1"/>
      <c r="R7" s="1"/>
      <c r="S7" s="1"/>
      <c r="T7" s="1"/>
      <c r="U7" s="1"/>
    </row>
    <row r="8" spans="1:21" ht="12.75" customHeight="1">
      <c r="A8" s="2" t="s">
        <v>3</v>
      </c>
      <c r="B8" s="1"/>
      <c r="C8" s="1"/>
      <c r="D8" s="1"/>
      <c r="E8" s="1"/>
      <c r="F8" s="1"/>
      <c r="G8" s="1"/>
      <c r="H8" s="1"/>
      <c r="I8" s="1"/>
      <c r="J8" s="1"/>
      <c r="K8" s="1"/>
      <c r="L8" s="1"/>
      <c r="M8" s="1"/>
      <c r="N8" s="1"/>
      <c r="O8" s="1"/>
      <c r="P8" s="1"/>
      <c r="Q8" s="1"/>
      <c r="R8" s="1"/>
      <c r="S8" s="1"/>
      <c r="T8" s="1"/>
      <c r="U8" s="1"/>
    </row>
    <row r="9" spans="1:21" ht="12.75" customHeight="1">
      <c r="A9" s="537" t="s">
        <v>4</v>
      </c>
      <c r="B9" s="1"/>
      <c r="C9" s="1"/>
      <c r="D9" s="1"/>
      <c r="E9" s="1"/>
      <c r="F9" s="1"/>
      <c r="G9" s="1"/>
      <c r="H9" s="1"/>
      <c r="I9" s="1"/>
      <c r="J9" s="1"/>
      <c r="K9" s="1"/>
      <c r="L9" s="1"/>
      <c r="M9" s="1"/>
      <c r="N9" s="1"/>
      <c r="O9" s="1"/>
      <c r="P9" s="1"/>
      <c r="Q9" s="1"/>
      <c r="R9" s="1"/>
      <c r="S9" s="1"/>
      <c r="T9" s="1"/>
      <c r="U9" s="1"/>
    </row>
    <row r="10" spans="1:21" ht="12.75" customHeight="1">
      <c r="A10" s="538"/>
      <c r="B10" s="1"/>
      <c r="C10" s="1"/>
      <c r="D10" s="1"/>
      <c r="E10" s="1"/>
      <c r="F10" s="1"/>
      <c r="G10" s="1"/>
      <c r="H10" s="1"/>
      <c r="I10" s="1"/>
      <c r="J10" s="1"/>
      <c r="K10" s="1"/>
      <c r="L10" s="1"/>
      <c r="M10" s="1"/>
      <c r="N10" s="1"/>
      <c r="O10" s="1"/>
      <c r="P10" s="1"/>
      <c r="Q10" s="1"/>
      <c r="R10" s="1"/>
      <c r="S10" s="1"/>
      <c r="T10" s="1"/>
      <c r="U10" s="1"/>
    </row>
    <row r="11" spans="1:21" ht="12.75" customHeight="1">
      <c r="A11" s="539"/>
      <c r="B11" s="1"/>
      <c r="C11" s="1"/>
      <c r="D11" s="1"/>
      <c r="E11" s="1"/>
      <c r="F11" s="1"/>
      <c r="G11" s="1"/>
      <c r="H11" s="1"/>
      <c r="I11" s="1"/>
      <c r="J11" s="1"/>
      <c r="K11" s="1"/>
      <c r="L11" s="1"/>
      <c r="M11" s="1"/>
      <c r="N11" s="1"/>
      <c r="O11" s="1"/>
      <c r="P11" s="1"/>
      <c r="Q11" s="1"/>
      <c r="R11" s="1"/>
      <c r="S11" s="1"/>
      <c r="T11" s="1"/>
      <c r="U11" s="1"/>
    </row>
    <row r="12" spans="1:21" ht="12.75" customHeight="1">
      <c r="A12" s="1"/>
      <c r="B12" s="1"/>
      <c r="C12" s="1"/>
      <c r="D12" s="1"/>
      <c r="E12" s="1"/>
      <c r="F12" s="1"/>
      <c r="G12" s="1"/>
      <c r="H12" s="1"/>
      <c r="I12" s="1"/>
      <c r="J12" s="1"/>
      <c r="K12" s="1"/>
      <c r="L12" s="1"/>
      <c r="M12" s="1"/>
      <c r="N12" s="1"/>
      <c r="O12" s="1"/>
      <c r="P12" s="1"/>
      <c r="Q12" s="1"/>
      <c r="R12" s="1"/>
      <c r="S12" s="1"/>
      <c r="T12" s="1"/>
      <c r="U12" s="1"/>
    </row>
    <row r="13" spans="1:21" ht="12.75" customHeight="1">
      <c r="A13" s="1"/>
      <c r="B13" s="1"/>
      <c r="C13" s="1"/>
      <c r="D13" s="1"/>
      <c r="E13" s="1"/>
      <c r="F13" s="1"/>
      <c r="G13" s="1"/>
      <c r="H13" s="1"/>
      <c r="I13" s="1"/>
      <c r="J13" s="1"/>
      <c r="K13" s="1"/>
      <c r="L13" s="1"/>
      <c r="M13" s="1"/>
      <c r="N13" s="1"/>
      <c r="O13" s="1"/>
      <c r="P13" s="1"/>
      <c r="Q13" s="1"/>
      <c r="R13" s="1"/>
      <c r="S13" s="1"/>
      <c r="T13" s="1"/>
      <c r="U13" s="1"/>
    </row>
    <row r="14" spans="1:21" ht="12.75" customHeight="1">
      <c r="A14" s="2" t="s">
        <v>5</v>
      </c>
      <c r="B14" s="1"/>
      <c r="C14" s="1"/>
      <c r="D14" s="1"/>
      <c r="E14" s="1"/>
      <c r="F14" s="1"/>
      <c r="G14" s="1"/>
      <c r="H14" s="1"/>
      <c r="I14" s="1"/>
      <c r="J14" s="1"/>
      <c r="K14" s="1"/>
      <c r="L14" s="1"/>
      <c r="M14" s="1"/>
      <c r="N14" s="1"/>
      <c r="O14" s="1"/>
      <c r="P14" s="1"/>
      <c r="Q14" s="1"/>
      <c r="R14" s="1"/>
      <c r="S14" s="1"/>
      <c r="T14" s="1"/>
      <c r="U14" s="1"/>
    </row>
    <row r="15" spans="1:21" ht="12.75" customHeight="1">
      <c r="A15" s="537" t="s">
        <v>6</v>
      </c>
      <c r="B15" s="1"/>
      <c r="C15" s="1"/>
      <c r="D15" s="1"/>
      <c r="E15" s="1"/>
      <c r="F15" s="1"/>
      <c r="G15" s="1"/>
      <c r="H15" s="1"/>
      <c r="I15" s="1"/>
      <c r="J15" s="1"/>
      <c r="K15" s="1"/>
      <c r="L15" s="1"/>
      <c r="M15" s="1"/>
      <c r="N15" s="1"/>
      <c r="O15" s="1"/>
      <c r="P15" s="1"/>
      <c r="Q15" s="1"/>
      <c r="R15" s="1"/>
      <c r="S15" s="1"/>
      <c r="T15" s="1"/>
      <c r="U15" s="1"/>
    </row>
    <row r="16" spans="1:21" ht="12.75" customHeight="1">
      <c r="A16" s="538"/>
      <c r="B16" s="1"/>
      <c r="C16" s="1"/>
      <c r="D16" s="1"/>
      <c r="E16" s="1"/>
      <c r="F16" s="1"/>
      <c r="G16" s="1"/>
      <c r="H16" s="1"/>
      <c r="I16" s="1"/>
      <c r="J16" s="1"/>
      <c r="K16" s="1"/>
      <c r="L16" s="1"/>
      <c r="M16" s="1"/>
      <c r="N16" s="1"/>
      <c r="O16" s="1"/>
      <c r="P16" s="1"/>
      <c r="Q16" s="1"/>
      <c r="R16" s="1"/>
      <c r="S16" s="1"/>
      <c r="T16" s="1"/>
      <c r="U16" s="1"/>
    </row>
    <row r="17" spans="1:21" ht="12.75" customHeight="1">
      <c r="A17" s="539"/>
      <c r="B17" s="1"/>
      <c r="C17" s="1"/>
      <c r="D17" s="1"/>
      <c r="E17" s="1"/>
      <c r="F17" s="1"/>
      <c r="G17" s="1"/>
      <c r="H17" s="1"/>
      <c r="I17" s="1"/>
      <c r="J17" s="1"/>
      <c r="K17" s="1"/>
      <c r="L17" s="1"/>
      <c r="M17" s="1"/>
      <c r="N17" s="1"/>
      <c r="O17" s="1"/>
      <c r="P17" s="1"/>
      <c r="Q17" s="1"/>
      <c r="R17" s="1"/>
      <c r="S17" s="1"/>
      <c r="T17" s="1"/>
      <c r="U17" s="1"/>
    </row>
    <row r="18" spans="1:21" ht="12.75" customHeight="1">
      <c r="A18" s="1"/>
      <c r="B18" s="1"/>
      <c r="C18" s="1"/>
      <c r="D18" s="1"/>
      <c r="E18" s="1"/>
      <c r="F18" s="1"/>
      <c r="G18" s="1"/>
      <c r="H18" s="1"/>
      <c r="I18" s="1"/>
      <c r="J18" s="1"/>
      <c r="K18" s="1"/>
      <c r="L18" s="1"/>
      <c r="M18" s="1"/>
      <c r="N18" s="1"/>
      <c r="O18" s="1"/>
      <c r="P18" s="1"/>
      <c r="Q18" s="1"/>
      <c r="R18" s="1"/>
      <c r="S18" s="1"/>
      <c r="T18" s="1"/>
      <c r="U18" s="1"/>
    </row>
    <row r="19" spans="1:21" ht="12.75" customHeight="1">
      <c r="A19" s="3" t="s">
        <v>7</v>
      </c>
      <c r="B19" s="1"/>
      <c r="C19" s="1"/>
      <c r="D19" s="1"/>
      <c r="E19" s="1"/>
      <c r="F19" s="1"/>
      <c r="G19" s="1"/>
      <c r="H19" s="1"/>
      <c r="I19" s="1"/>
      <c r="J19" s="1"/>
      <c r="K19" s="1"/>
      <c r="L19" s="1"/>
      <c r="M19" s="1"/>
      <c r="N19" s="1"/>
      <c r="O19" s="1"/>
      <c r="P19" s="1"/>
      <c r="Q19" s="1"/>
      <c r="R19" s="1"/>
      <c r="S19" s="1"/>
      <c r="T19" s="1"/>
      <c r="U19" s="1"/>
    </row>
    <row r="20" spans="1:21" ht="12.75" customHeight="1">
      <c r="A20" s="1" t="s">
        <v>8</v>
      </c>
      <c r="B20" s="1"/>
      <c r="C20" s="1"/>
      <c r="D20" s="1"/>
      <c r="E20" s="1"/>
      <c r="F20" s="1"/>
      <c r="G20" s="1"/>
      <c r="H20" s="1"/>
      <c r="I20" s="1"/>
      <c r="J20" s="1"/>
      <c r="K20" s="1"/>
      <c r="L20" s="1"/>
      <c r="M20" s="1"/>
      <c r="N20" s="1"/>
      <c r="O20" s="1"/>
      <c r="P20" s="1"/>
      <c r="Q20" s="1"/>
      <c r="R20" s="1"/>
      <c r="S20" s="1"/>
      <c r="T20" s="1"/>
      <c r="U20" s="1"/>
    </row>
    <row r="21" spans="1:21" ht="12.75" customHeight="1">
      <c r="A21" s="1" t="s">
        <v>9</v>
      </c>
      <c r="B21" s="1"/>
      <c r="C21" s="1"/>
      <c r="D21" s="1"/>
      <c r="E21" s="1"/>
      <c r="F21" s="1"/>
      <c r="G21" s="1"/>
      <c r="H21" s="1"/>
      <c r="I21" s="1"/>
      <c r="J21" s="1"/>
      <c r="K21" s="1"/>
      <c r="L21" s="1"/>
      <c r="M21" s="1"/>
      <c r="N21" s="1"/>
      <c r="O21" s="1"/>
      <c r="P21" s="1"/>
      <c r="Q21" s="1"/>
      <c r="R21" s="1"/>
      <c r="S21" s="1"/>
      <c r="T21" s="1"/>
      <c r="U21" s="1"/>
    </row>
    <row r="22" spans="1:21" ht="12.75" customHeight="1">
      <c r="A22" s="1" t="s">
        <v>10</v>
      </c>
      <c r="B22" s="1"/>
      <c r="C22" s="1"/>
      <c r="D22" s="1"/>
      <c r="E22" s="1"/>
      <c r="F22" s="1"/>
      <c r="G22" s="1"/>
      <c r="H22" s="1"/>
      <c r="I22" s="1"/>
      <c r="J22" s="1"/>
      <c r="K22" s="1"/>
      <c r="L22" s="1"/>
      <c r="M22" s="1"/>
      <c r="N22" s="1"/>
      <c r="O22" s="1"/>
      <c r="P22" s="1"/>
      <c r="Q22" s="1"/>
      <c r="R22" s="1"/>
      <c r="S22" s="1"/>
      <c r="T22" s="1"/>
      <c r="U22" s="1"/>
    </row>
    <row r="23" spans="1:21" ht="12.75" customHeight="1">
      <c r="A23" s="1"/>
      <c r="B23" s="1"/>
      <c r="C23" s="1"/>
      <c r="D23" s="1"/>
      <c r="E23" s="1"/>
      <c r="F23" s="1"/>
      <c r="G23" s="1"/>
      <c r="H23" s="1"/>
      <c r="I23" s="1"/>
      <c r="J23" s="1"/>
      <c r="K23" s="1"/>
      <c r="L23" s="1"/>
      <c r="M23" s="1"/>
      <c r="N23" s="1"/>
      <c r="O23" s="1"/>
      <c r="P23" s="1"/>
      <c r="Q23" s="1"/>
      <c r="R23" s="1"/>
      <c r="S23" s="1"/>
      <c r="T23" s="1"/>
      <c r="U23" s="1"/>
    </row>
    <row r="24" spans="1:21" ht="12.75" customHeight="1">
      <c r="A24" s="1"/>
      <c r="B24" s="1"/>
      <c r="C24" s="1"/>
      <c r="D24" s="1"/>
      <c r="E24" s="1"/>
      <c r="F24" s="1"/>
      <c r="G24" s="1"/>
      <c r="H24" s="1"/>
      <c r="I24" s="1"/>
      <c r="J24" s="1"/>
      <c r="K24" s="1"/>
      <c r="L24" s="1"/>
      <c r="M24" s="1"/>
      <c r="N24" s="1"/>
      <c r="O24" s="1"/>
      <c r="P24" s="1"/>
      <c r="Q24" s="1"/>
      <c r="R24" s="1"/>
      <c r="S24" s="1"/>
      <c r="T24" s="1"/>
      <c r="U24" s="1"/>
    </row>
    <row r="25" spans="1:21" ht="12.75" customHeight="1">
      <c r="A25" s="4" t="s">
        <v>11</v>
      </c>
      <c r="B25" s="1"/>
      <c r="C25" s="1"/>
      <c r="D25" s="1"/>
      <c r="E25" s="1"/>
      <c r="F25" s="1"/>
      <c r="G25" s="1"/>
      <c r="H25" s="1"/>
      <c r="I25" s="1"/>
      <c r="J25" s="1"/>
      <c r="K25" s="1"/>
      <c r="L25" s="1"/>
      <c r="M25" s="1"/>
      <c r="N25" s="1"/>
      <c r="O25" s="1"/>
      <c r="P25" s="1"/>
      <c r="Q25" s="1"/>
      <c r="R25" s="1"/>
      <c r="S25" s="1"/>
      <c r="T25" s="1"/>
      <c r="U25" s="1"/>
    </row>
    <row r="26" spans="1:21" ht="12.75" customHeight="1">
      <c r="A26" s="1"/>
      <c r="B26" s="1"/>
      <c r="C26" s="1"/>
      <c r="D26" s="1"/>
      <c r="E26" s="1"/>
      <c r="F26" s="1"/>
      <c r="G26" s="1"/>
      <c r="H26" s="1"/>
      <c r="I26" s="1"/>
      <c r="J26" s="1"/>
      <c r="K26" s="1"/>
      <c r="L26" s="1"/>
      <c r="M26" s="1"/>
      <c r="N26" s="1"/>
      <c r="O26" s="1"/>
      <c r="P26" s="1"/>
      <c r="Q26" s="1"/>
      <c r="R26" s="1"/>
      <c r="S26" s="1"/>
      <c r="T26" s="1"/>
      <c r="U26" s="1"/>
    </row>
    <row r="27" spans="1:21" ht="12.75" customHeight="1">
      <c r="A27" s="1"/>
      <c r="B27" s="1"/>
      <c r="C27" s="1"/>
      <c r="D27" s="1"/>
      <c r="E27" s="1"/>
      <c r="F27" s="1"/>
      <c r="G27" s="1"/>
      <c r="H27" s="1"/>
      <c r="I27" s="1"/>
      <c r="J27" s="1"/>
      <c r="K27" s="1"/>
      <c r="L27" s="1"/>
      <c r="M27" s="1"/>
      <c r="N27" s="1"/>
      <c r="O27" s="1"/>
      <c r="P27" s="1"/>
      <c r="Q27" s="1"/>
      <c r="R27" s="1"/>
      <c r="S27" s="1"/>
      <c r="T27" s="1"/>
      <c r="U27" s="1"/>
    </row>
    <row r="28" spans="1:21" ht="12.75" customHeight="1">
      <c r="A28" s="540"/>
      <c r="B28" s="1"/>
      <c r="C28" s="1"/>
      <c r="D28" s="1"/>
      <c r="E28" s="1"/>
      <c r="F28" s="1"/>
      <c r="G28" s="1"/>
      <c r="H28" s="1"/>
      <c r="I28" s="1"/>
      <c r="J28" s="1"/>
      <c r="K28" s="1"/>
      <c r="L28" s="1"/>
      <c r="M28" s="1"/>
      <c r="N28" s="1"/>
      <c r="O28" s="1"/>
      <c r="P28" s="1"/>
      <c r="Q28" s="1"/>
      <c r="R28" s="1"/>
      <c r="S28" s="1"/>
      <c r="T28" s="1"/>
      <c r="U28" s="1"/>
    </row>
    <row r="29" spans="1:21" ht="12.75" customHeight="1">
      <c r="A29" s="539"/>
      <c r="B29" s="1"/>
      <c r="C29" s="1"/>
      <c r="D29" s="1"/>
      <c r="E29" s="1"/>
      <c r="F29" s="1"/>
      <c r="G29" s="1"/>
      <c r="H29" s="1"/>
      <c r="I29" s="1"/>
      <c r="J29" s="1"/>
      <c r="K29" s="1"/>
      <c r="L29" s="1"/>
      <c r="M29" s="1"/>
      <c r="N29" s="1"/>
      <c r="O29" s="1"/>
      <c r="P29" s="1"/>
      <c r="Q29" s="1"/>
      <c r="R29" s="1"/>
      <c r="S29" s="1"/>
      <c r="T29" s="1"/>
      <c r="U29" s="1"/>
    </row>
    <row r="30" spans="1:21" ht="12.75" customHeight="1">
      <c r="A30" s="1"/>
      <c r="B30" s="1"/>
      <c r="C30" s="1"/>
      <c r="D30" s="1"/>
      <c r="E30" s="1"/>
      <c r="F30" s="1"/>
      <c r="G30" s="1"/>
      <c r="H30" s="1"/>
      <c r="I30" s="1"/>
      <c r="J30" s="1"/>
      <c r="K30" s="1"/>
      <c r="L30" s="1"/>
      <c r="M30" s="1"/>
      <c r="N30" s="1"/>
      <c r="O30" s="1"/>
      <c r="P30" s="1"/>
      <c r="Q30" s="1"/>
      <c r="R30" s="1"/>
      <c r="S30" s="1"/>
      <c r="T30" s="1"/>
      <c r="U30" s="1"/>
    </row>
    <row r="31" spans="1:21" ht="12.75" customHeight="1">
      <c r="A31" s="1"/>
      <c r="B31" s="1"/>
      <c r="C31" s="1"/>
      <c r="D31" s="1"/>
      <c r="E31" s="1"/>
      <c r="F31" s="1"/>
      <c r="G31" s="1"/>
      <c r="H31" s="1"/>
      <c r="I31" s="1"/>
      <c r="J31" s="1"/>
      <c r="K31" s="1"/>
      <c r="L31" s="1"/>
      <c r="M31" s="1"/>
      <c r="N31" s="1"/>
      <c r="O31" s="1"/>
      <c r="P31" s="1"/>
      <c r="Q31" s="1"/>
      <c r="R31" s="1"/>
      <c r="S31" s="1"/>
      <c r="T31" s="1"/>
      <c r="U31" s="1"/>
    </row>
    <row r="32" spans="1:21" ht="12.75" customHeight="1">
      <c r="A32" s="1"/>
      <c r="B32" s="1"/>
      <c r="C32" s="1"/>
      <c r="D32" s="1"/>
      <c r="E32" s="1"/>
      <c r="F32" s="1"/>
      <c r="G32" s="1"/>
      <c r="H32" s="1"/>
      <c r="I32" s="1"/>
      <c r="J32" s="1"/>
      <c r="K32" s="1"/>
      <c r="L32" s="1"/>
      <c r="M32" s="1"/>
      <c r="N32" s="1"/>
      <c r="O32" s="1"/>
      <c r="P32" s="1"/>
      <c r="Q32" s="1"/>
      <c r="R32" s="1"/>
      <c r="S32" s="1"/>
      <c r="T32" s="1"/>
      <c r="U32" s="1"/>
    </row>
    <row r="33" spans="1:21" ht="12.75" customHeight="1">
      <c r="A33" s="1"/>
      <c r="B33" s="1"/>
      <c r="C33" s="1"/>
      <c r="D33" s="1"/>
      <c r="E33" s="1"/>
      <c r="F33" s="1"/>
      <c r="G33" s="1"/>
      <c r="H33" s="1"/>
      <c r="I33" s="1"/>
      <c r="J33" s="1"/>
      <c r="K33" s="1"/>
      <c r="L33" s="1"/>
      <c r="M33" s="1"/>
      <c r="N33" s="1"/>
      <c r="O33" s="1"/>
      <c r="P33" s="1"/>
      <c r="Q33" s="1"/>
      <c r="R33" s="1"/>
      <c r="S33" s="1"/>
      <c r="T33" s="1"/>
      <c r="U33" s="1"/>
    </row>
    <row r="34" spans="1:21" ht="12.75" customHeight="1">
      <c r="A34" s="1"/>
      <c r="B34" s="1"/>
      <c r="C34" s="1"/>
      <c r="D34" s="1"/>
      <c r="E34" s="1"/>
      <c r="F34" s="1"/>
      <c r="G34" s="1"/>
      <c r="H34" s="1"/>
      <c r="I34" s="1"/>
      <c r="J34" s="1"/>
      <c r="K34" s="1"/>
      <c r="L34" s="1"/>
      <c r="M34" s="1"/>
      <c r="N34" s="1"/>
      <c r="O34" s="1"/>
      <c r="P34" s="1"/>
      <c r="Q34" s="1"/>
      <c r="R34" s="1"/>
      <c r="S34" s="1"/>
      <c r="T34" s="1"/>
      <c r="U34" s="1"/>
    </row>
    <row r="35" spans="1:21" ht="12.75" customHeight="1">
      <c r="A35" s="1"/>
      <c r="B35" s="1"/>
      <c r="C35" s="1"/>
      <c r="D35" s="1"/>
      <c r="E35" s="1"/>
      <c r="F35" s="1"/>
      <c r="G35" s="1"/>
      <c r="H35" s="1"/>
      <c r="I35" s="1"/>
      <c r="J35" s="1"/>
      <c r="K35" s="1"/>
      <c r="L35" s="1"/>
      <c r="M35" s="1"/>
      <c r="N35" s="1"/>
      <c r="O35" s="1"/>
      <c r="P35" s="1"/>
      <c r="Q35" s="1"/>
      <c r="R35" s="1"/>
      <c r="S35" s="1"/>
      <c r="T35" s="1"/>
      <c r="U35" s="1"/>
    </row>
    <row r="36" spans="1:21" ht="12.75" customHeight="1">
      <c r="A36" s="1"/>
      <c r="B36" s="1"/>
      <c r="C36" s="1"/>
      <c r="D36" s="1"/>
      <c r="E36" s="1"/>
      <c r="F36" s="1"/>
      <c r="G36" s="1"/>
      <c r="H36" s="1"/>
      <c r="I36" s="1"/>
      <c r="J36" s="1"/>
      <c r="K36" s="1"/>
      <c r="L36" s="1"/>
      <c r="M36" s="1"/>
      <c r="N36" s="1"/>
      <c r="O36" s="1"/>
      <c r="P36" s="1"/>
      <c r="Q36" s="1"/>
      <c r="R36" s="1"/>
      <c r="S36" s="1"/>
      <c r="T36" s="1"/>
      <c r="U36" s="1"/>
    </row>
    <row r="37" spans="1:21" ht="12.75" customHeight="1">
      <c r="A37" s="1"/>
      <c r="B37" s="1"/>
      <c r="C37" s="1"/>
      <c r="D37" s="1"/>
      <c r="E37" s="1"/>
      <c r="F37" s="1"/>
      <c r="G37" s="1"/>
      <c r="H37" s="1"/>
      <c r="I37" s="1"/>
      <c r="J37" s="1"/>
      <c r="K37" s="1"/>
      <c r="L37" s="1"/>
      <c r="M37" s="1"/>
      <c r="N37" s="1"/>
      <c r="O37" s="1"/>
      <c r="P37" s="1"/>
      <c r="Q37" s="1"/>
      <c r="R37" s="1"/>
      <c r="S37" s="1"/>
      <c r="T37" s="1"/>
      <c r="U37" s="1"/>
    </row>
    <row r="38" spans="1:21" ht="12.75" customHeight="1">
      <c r="A38" s="1"/>
      <c r="B38" s="1"/>
      <c r="C38" s="1"/>
      <c r="D38" s="1"/>
      <c r="E38" s="1"/>
      <c r="F38" s="1"/>
      <c r="G38" s="1"/>
      <c r="H38" s="1"/>
      <c r="I38" s="1"/>
      <c r="J38" s="1"/>
      <c r="K38" s="1"/>
      <c r="L38" s="1"/>
      <c r="M38" s="1"/>
      <c r="N38" s="1"/>
      <c r="O38" s="1"/>
      <c r="P38" s="1"/>
      <c r="Q38" s="1"/>
      <c r="R38" s="1"/>
      <c r="S38" s="1"/>
      <c r="T38" s="1"/>
      <c r="U38" s="1"/>
    </row>
    <row r="39" spans="1:21" ht="12.75" customHeight="1">
      <c r="A39" s="1"/>
      <c r="B39" s="1"/>
      <c r="C39" s="1"/>
      <c r="D39" s="1"/>
      <c r="E39" s="1"/>
      <c r="F39" s="1"/>
      <c r="G39" s="1"/>
      <c r="H39" s="1"/>
      <c r="I39" s="1"/>
      <c r="J39" s="1"/>
      <c r="K39" s="1"/>
      <c r="L39" s="1"/>
      <c r="M39" s="1"/>
      <c r="N39" s="1"/>
      <c r="O39" s="1"/>
      <c r="P39" s="1"/>
      <c r="Q39" s="1"/>
      <c r="R39" s="1"/>
      <c r="S39" s="1"/>
      <c r="T39" s="1"/>
      <c r="U39" s="1"/>
    </row>
    <row r="40" spans="1:21" ht="12.75" customHeight="1">
      <c r="A40" s="1"/>
      <c r="B40" s="1"/>
      <c r="C40" s="1"/>
      <c r="D40" s="1"/>
      <c r="E40" s="1"/>
      <c r="F40" s="1"/>
      <c r="G40" s="1"/>
      <c r="H40" s="1"/>
      <c r="I40" s="1"/>
      <c r="J40" s="1"/>
      <c r="K40" s="1"/>
      <c r="L40" s="1"/>
      <c r="M40" s="1"/>
      <c r="N40" s="1"/>
      <c r="O40" s="1"/>
      <c r="P40" s="1"/>
      <c r="Q40" s="1"/>
      <c r="R40" s="1"/>
      <c r="S40" s="1"/>
      <c r="T40" s="1"/>
      <c r="U40" s="1"/>
    </row>
    <row r="41" spans="1:21" ht="12.75" customHeight="1">
      <c r="A41" s="1"/>
      <c r="B41" s="1"/>
      <c r="C41" s="1"/>
      <c r="D41" s="1"/>
      <c r="E41" s="1"/>
      <c r="F41" s="1"/>
      <c r="G41" s="1"/>
      <c r="H41" s="1"/>
      <c r="I41" s="1"/>
      <c r="J41" s="1"/>
      <c r="K41" s="1"/>
      <c r="L41" s="1"/>
      <c r="M41" s="1"/>
      <c r="N41" s="1"/>
      <c r="O41" s="1"/>
      <c r="P41" s="1"/>
      <c r="Q41" s="1"/>
      <c r="R41" s="1"/>
      <c r="S41" s="1"/>
      <c r="T41" s="1"/>
      <c r="U41" s="1"/>
    </row>
    <row r="42" spans="1:21" ht="12.75" customHeight="1">
      <c r="A42" s="1"/>
      <c r="B42" s="1"/>
      <c r="C42" s="1"/>
      <c r="D42" s="1"/>
      <c r="E42" s="1"/>
      <c r="F42" s="1"/>
      <c r="G42" s="1"/>
      <c r="H42" s="1"/>
      <c r="I42" s="1"/>
      <c r="J42" s="1"/>
      <c r="K42" s="1"/>
      <c r="L42" s="1"/>
      <c r="M42" s="1"/>
      <c r="N42" s="1"/>
      <c r="O42" s="1"/>
      <c r="P42" s="1"/>
      <c r="Q42" s="1"/>
      <c r="R42" s="1"/>
      <c r="S42" s="1"/>
      <c r="T42" s="1"/>
      <c r="U42" s="1"/>
    </row>
    <row r="43" spans="1:21" ht="12.75" customHeight="1">
      <c r="A43" s="1"/>
      <c r="B43" s="1"/>
      <c r="C43" s="1"/>
      <c r="D43" s="1"/>
      <c r="E43" s="1"/>
      <c r="F43" s="1"/>
      <c r="G43" s="1"/>
      <c r="H43" s="1"/>
      <c r="I43" s="1"/>
      <c r="J43" s="1"/>
      <c r="K43" s="1"/>
      <c r="L43" s="1"/>
      <c r="M43" s="1"/>
      <c r="N43" s="1"/>
      <c r="O43" s="1"/>
      <c r="P43" s="1"/>
      <c r="Q43" s="1"/>
      <c r="R43" s="1"/>
      <c r="S43" s="1"/>
      <c r="T43" s="1"/>
      <c r="U43" s="1"/>
    </row>
    <row r="44" spans="1:21" ht="12.75" customHeight="1">
      <c r="A44" s="1"/>
      <c r="B44" s="1"/>
      <c r="C44" s="1"/>
      <c r="D44" s="1"/>
      <c r="E44" s="1"/>
      <c r="F44" s="1"/>
      <c r="G44" s="1"/>
      <c r="H44" s="1"/>
      <c r="I44" s="1"/>
      <c r="J44" s="1"/>
      <c r="K44" s="1"/>
      <c r="L44" s="1"/>
      <c r="M44" s="1"/>
      <c r="N44" s="1"/>
      <c r="O44" s="1"/>
      <c r="P44" s="1"/>
      <c r="Q44" s="1"/>
      <c r="R44" s="1"/>
      <c r="S44" s="1"/>
      <c r="T44" s="1"/>
      <c r="U44" s="1"/>
    </row>
    <row r="45" spans="1:21" ht="12.75" customHeight="1">
      <c r="A45" s="1"/>
      <c r="B45" s="1"/>
      <c r="C45" s="1"/>
      <c r="D45" s="1"/>
      <c r="E45" s="1"/>
      <c r="F45" s="1"/>
      <c r="G45" s="1"/>
      <c r="H45" s="1"/>
      <c r="I45" s="1"/>
      <c r="J45" s="1"/>
      <c r="K45" s="1"/>
      <c r="L45" s="1"/>
      <c r="M45" s="1"/>
      <c r="N45" s="1"/>
      <c r="O45" s="1"/>
      <c r="P45" s="1"/>
      <c r="Q45" s="1"/>
      <c r="R45" s="1"/>
      <c r="S45" s="1"/>
      <c r="T45" s="1"/>
      <c r="U45" s="1"/>
    </row>
    <row r="46" spans="1:21" ht="12.75" customHeight="1">
      <c r="A46" s="1"/>
      <c r="B46" s="1"/>
      <c r="C46" s="1"/>
      <c r="D46" s="1"/>
      <c r="E46" s="1"/>
      <c r="F46" s="1"/>
      <c r="G46" s="1"/>
      <c r="H46" s="1"/>
      <c r="I46" s="1"/>
      <c r="J46" s="1"/>
      <c r="K46" s="1"/>
      <c r="L46" s="1"/>
      <c r="M46" s="1"/>
      <c r="N46" s="1"/>
      <c r="O46" s="1"/>
      <c r="P46" s="1"/>
      <c r="Q46" s="1"/>
      <c r="R46" s="1"/>
      <c r="S46" s="1"/>
      <c r="T46" s="1"/>
      <c r="U46" s="1"/>
    </row>
    <row r="47" spans="1:21" ht="12.75" customHeight="1">
      <c r="A47" s="1"/>
      <c r="B47" s="1"/>
      <c r="C47" s="1"/>
      <c r="D47" s="1"/>
      <c r="E47" s="1"/>
      <c r="F47" s="1"/>
      <c r="G47" s="1"/>
      <c r="H47" s="1"/>
      <c r="I47" s="1"/>
      <c r="J47" s="1"/>
      <c r="K47" s="1"/>
      <c r="L47" s="1"/>
      <c r="M47" s="1"/>
      <c r="N47" s="1"/>
      <c r="O47" s="1"/>
      <c r="P47" s="1"/>
      <c r="Q47" s="1"/>
      <c r="R47" s="1"/>
      <c r="S47" s="1"/>
      <c r="T47" s="1"/>
      <c r="U47" s="1"/>
    </row>
    <row r="48" spans="1:21" ht="12.75" customHeight="1">
      <c r="A48" s="1"/>
      <c r="B48" s="1"/>
      <c r="C48" s="1"/>
      <c r="D48" s="1"/>
      <c r="E48" s="1"/>
      <c r="F48" s="1"/>
      <c r="G48" s="1"/>
      <c r="H48" s="1"/>
      <c r="I48" s="1"/>
      <c r="J48" s="1"/>
      <c r="K48" s="1"/>
      <c r="L48" s="1"/>
      <c r="M48" s="1"/>
      <c r="N48" s="1"/>
      <c r="O48" s="1"/>
      <c r="P48" s="1"/>
      <c r="Q48" s="1"/>
      <c r="R48" s="1"/>
      <c r="S48" s="1"/>
      <c r="T48" s="1"/>
      <c r="U48" s="1"/>
    </row>
    <row r="49" spans="1:21" ht="12.75" customHeight="1">
      <c r="A49" s="1"/>
      <c r="B49" s="1"/>
      <c r="C49" s="1"/>
      <c r="D49" s="1"/>
      <c r="E49" s="1"/>
      <c r="F49" s="1"/>
      <c r="G49" s="1"/>
      <c r="H49" s="1"/>
      <c r="I49" s="1"/>
      <c r="J49" s="1"/>
      <c r="K49" s="1"/>
      <c r="L49" s="1"/>
      <c r="M49" s="1"/>
      <c r="N49" s="1"/>
      <c r="O49" s="1"/>
      <c r="P49" s="1"/>
      <c r="Q49" s="1"/>
      <c r="R49" s="1"/>
      <c r="S49" s="1"/>
      <c r="T49" s="1"/>
      <c r="U49" s="1"/>
    </row>
    <row r="50" spans="1:21" ht="12.75" customHeight="1">
      <c r="A50" s="1"/>
      <c r="B50" s="1"/>
      <c r="C50" s="1"/>
      <c r="D50" s="1"/>
      <c r="E50" s="1"/>
      <c r="F50" s="1"/>
      <c r="G50" s="1"/>
      <c r="H50" s="1"/>
      <c r="I50" s="1"/>
      <c r="J50" s="1"/>
      <c r="K50" s="1"/>
      <c r="L50" s="1"/>
      <c r="M50" s="1"/>
      <c r="N50" s="1"/>
      <c r="O50" s="1"/>
      <c r="P50" s="1"/>
      <c r="Q50" s="1"/>
      <c r="R50" s="1"/>
      <c r="S50" s="1"/>
      <c r="T50" s="1"/>
      <c r="U50" s="1"/>
    </row>
    <row r="51" spans="1:21" ht="12.75" customHeight="1">
      <c r="A51" s="1"/>
      <c r="B51" s="1"/>
      <c r="C51" s="1"/>
      <c r="D51" s="1"/>
      <c r="E51" s="1"/>
      <c r="F51" s="1"/>
      <c r="G51" s="1"/>
      <c r="H51" s="1"/>
      <c r="I51" s="1"/>
      <c r="J51" s="1"/>
      <c r="K51" s="1"/>
      <c r="L51" s="1"/>
      <c r="M51" s="1"/>
      <c r="N51" s="1"/>
      <c r="O51" s="1"/>
      <c r="P51" s="1"/>
      <c r="Q51" s="1"/>
      <c r="R51" s="1"/>
      <c r="S51" s="1"/>
      <c r="T51" s="1"/>
      <c r="U51" s="1"/>
    </row>
    <row r="52" spans="1:21" ht="12.75" customHeight="1">
      <c r="A52" s="1"/>
      <c r="B52" s="1"/>
      <c r="C52" s="1"/>
      <c r="D52" s="1"/>
      <c r="E52" s="1"/>
      <c r="F52" s="1"/>
      <c r="G52" s="1"/>
      <c r="H52" s="1"/>
      <c r="I52" s="1"/>
      <c r="J52" s="1"/>
      <c r="K52" s="1"/>
      <c r="L52" s="1"/>
      <c r="M52" s="1"/>
      <c r="N52" s="1"/>
      <c r="O52" s="1"/>
      <c r="P52" s="1"/>
      <c r="Q52" s="1"/>
      <c r="R52" s="1"/>
      <c r="S52" s="1"/>
      <c r="T52" s="1"/>
      <c r="U52" s="1"/>
    </row>
    <row r="53" spans="1:21" ht="12.75" customHeight="1">
      <c r="A53" s="1"/>
      <c r="B53" s="1"/>
      <c r="C53" s="1"/>
      <c r="D53" s="1"/>
      <c r="E53" s="1"/>
      <c r="F53" s="1"/>
      <c r="G53" s="1"/>
      <c r="H53" s="1"/>
      <c r="I53" s="1"/>
      <c r="J53" s="1"/>
      <c r="K53" s="1"/>
      <c r="L53" s="1"/>
      <c r="M53" s="1"/>
      <c r="N53" s="1"/>
      <c r="O53" s="1"/>
      <c r="P53" s="1"/>
      <c r="Q53" s="1"/>
      <c r="R53" s="1"/>
      <c r="S53" s="1"/>
      <c r="T53" s="1"/>
      <c r="U53" s="1"/>
    </row>
    <row r="54" spans="1:21" ht="12.75" customHeight="1">
      <c r="A54" s="1"/>
      <c r="B54" s="1"/>
      <c r="C54" s="1"/>
      <c r="D54" s="1"/>
      <c r="E54" s="1"/>
      <c r="F54" s="1"/>
      <c r="G54" s="1"/>
      <c r="H54" s="1"/>
      <c r="I54" s="1"/>
      <c r="J54" s="1"/>
      <c r="K54" s="1"/>
      <c r="L54" s="1"/>
      <c r="M54" s="1"/>
      <c r="N54" s="1"/>
      <c r="O54" s="1"/>
      <c r="P54" s="1"/>
      <c r="Q54" s="1"/>
      <c r="R54" s="1"/>
      <c r="S54" s="1"/>
      <c r="T54" s="1"/>
      <c r="U54" s="1"/>
    </row>
    <row r="55" spans="1:21" ht="12.75" customHeight="1">
      <c r="A55" s="1"/>
      <c r="B55" s="1"/>
      <c r="C55" s="1"/>
      <c r="D55" s="1"/>
      <c r="E55" s="1"/>
      <c r="F55" s="1"/>
      <c r="G55" s="1"/>
      <c r="H55" s="1"/>
      <c r="I55" s="1"/>
      <c r="J55" s="1"/>
      <c r="K55" s="1"/>
      <c r="L55" s="1"/>
      <c r="M55" s="1"/>
      <c r="N55" s="1"/>
      <c r="O55" s="1"/>
      <c r="P55" s="1"/>
      <c r="Q55" s="1"/>
      <c r="R55" s="1"/>
      <c r="S55" s="1"/>
      <c r="T55" s="1"/>
      <c r="U55" s="1"/>
    </row>
    <row r="56" spans="1:21" ht="12.75" customHeight="1">
      <c r="A56" s="1"/>
      <c r="B56" s="1"/>
      <c r="C56" s="1"/>
      <c r="D56" s="1"/>
      <c r="E56" s="1"/>
      <c r="F56" s="1"/>
      <c r="G56" s="1"/>
      <c r="H56" s="1"/>
      <c r="I56" s="1"/>
      <c r="J56" s="1"/>
      <c r="K56" s="1"/>
      <c r="L56" s="1"/>
      <c r="M56" s="1"/>
      <c r="N56" s="1"/>
      <c r="O56" s="1"/>
      <c r="P56" s="1"/>
      <c r="Q56" s="1"/>
      <c r="R56" s="1"/>
      <c r="S56" s="1"/>
      <c r="T56" s="1"/>
      <c r="U56" s="1"/>
    </row>
    <row r="57" spans="1:21" ht="12.75" customHeight="1">
      <c r="A57" s="1"/>
      <c r="B57" s="1"/>
      <c r="C57" s="1"/>
      <c r="D57" s="1"/>
      <c r="E57" s="1"/>
      <c r="F57" s="1"/>
      <c r="G57" s="1"/>
      <c r="H57" s="1"/>
      <c r="I57" s="1"/>
      <c r="J57" s="1"/>
      <c r="K57" s="1"/>
      <c r="L57" s="1"/>
      <c r="M57" s="1"/>
      <c r="N57" s="1"/>
      <c r="O57" s="1"/>
      <c r="P57" s="1"/>
      <c r="Q57" s="1"/>
      <c r="R57" s="1"/>
      <c r="S57" s="1"/>
      <c r="T57" s="1"/>
      <c r="U57" s="1"/>
    </row>
    <row r="58" spans="1:21" ht="12.75" customHeight="1">
      <c r="A58" s="1"/>
      <c r="B58" s="1"/>
      <c r="C58" s="1"/>
      <c r="D58" s="1"/>
      <c r="E58" s="1"/>
      <c r="F58" s="1"/>
      <c r="G58" s="1"/>
      <c r="H58" s="1"/>
      <c r="I58" s="1"/>
      <c r="J58" s="1"/>
      <c r="K58" s="1"/>
      <c r="L58" s="1"/>
      <c r="M58" s="1"/>
      <c r="N58" s="1"/>
      <c r="O58" s="1"/>
      <c r="P58" s="1"/>
      <c r="Q58" s="1"/>
      <c r="R58" s="1"/>
      <c r="S58" s="1"/>
      <c r="T58" s="1"/>
      <c r="U58" s="1"/>
    </row>
    <row r="59" spans="1:21" ht="12.75" customHeight="1">
      <c r="A59" s="1"/>
      <c r="B59" s="1"/>
      <c r="C59" s="1"/>
      <c r="D59" s="1"/>
      <c r="E59" s="1"/>
      <c r="F59" s="1"/>
      <c r="G59" s="1"/>
      <c r="H59" s="1"/>
      <c r="I59" s="1"/>
      <c r="J59" s="1"/>
      <c r="K59" s="1"/>
      <c r="L59" s="1"/>
      <c r="M59" s="1"/>
      <c r="N59" s="1"/>
      <c r="O59" s="1"/>
      <c r="P59" s="1"/>
      <c r="Q59" s="1"/>
      <c r="R59" s="1"/>
      <c r="S59" s="1"/>
      <c r="T59" s="1"/>
      <c r="U59" s="1"/>
    </row>
    <row r="60" spans="1:21" ht="12.75" customHeight="1">
      <c r="A60" s="1"/>
      <c r="B60" s="1"/>
      <c r="C60" s="1"/>
      <c r="D60" s="1"/>
      <c r="E60" s="1"/>
      <c r="F60" s="1"/>
      <c r="G60" s="1"/>
      <c r="H60" s="1"/>
      <c r="I60" s="1"/>
      <c r="J60" s="1"/>
      <c r="K60" s="1"/>
      <c r="L60" s="1"/>
      <c r="M60" s="1"/>
      <c r="N60" s="1"/>
      <c r="O60" s="1"/>
      <c r="P60" s="1"/>
      <c r="Q60" s="1"/>
      <c r="R60" s="1"/>
      <c r="S60" s="1"/>
      <c r="T60" s="1"/>
      <c r="U60" s="1"/>
    </row>
    <row r="61" spans="1:21" ht="12.75" customHeight="1">
      <c r="A61" s="1"/>
      <c r="B61" s="1"/>
      <c r="C61" s="1"/>
      <c r="D61" s="1"/>
      <c r="E61" s="1"/>
      <c r="F61" s="1"/>
      <c r="G61" s="1"/>
      <c r="H61" s="1"/>
      <c r="I61" s="1"/>
      <c r="J61" s="1"/>
      <c r="K61" s="1"/>
      <c r="L61" s="1"/>
      <c r="M61" s="1"/>
      <c r="N61" s="1"/>
      <c r="O61" s="1"/>
      <c r="P61" s="1"/>
      <c r="Q61" s="1"/>
      <c r="R61" s="1"/>
      <c r="S61" s="1"/>
      <c r="T61" s="1"/>
      <c r="U61" s="1"/>
    </row>
    <row r="62" spans="1:21" ht="12.75" customHeight="1">
      <c r="A62" s="1"/>
      <c r="B62" s="1"/>
      <c r="C62" s="1"/>
      <c r="D62" s="1"/>
      <c r="E62" s="1"/>
      <c r="F62" s="1"/>
      <c r="G62" s="1"/>
      <c r="H62" s="1"/>
      <c r="I62" s="1"/>
      <c r="J62" s="1"/>
      <c r="K62" s="1"/>
      <c r="L62" s="1"/>
      <c r="M62" s="1"/>
      <c r="N62" s="1"/>
      <c r="O62" s="1"/>
      <c r="P62" s="1"/>
      <c r="Q62" s="1"/>
      <c r="R62" s="1"/>
      <c r="S62" s="1"/>
      <c r="T62" s="1"/>
      <c r="U62" s="1"/>
    </row>
    <row r="63" spans="1:21" ht="12.75" customHeight="1">
      <c r="A63" s="1"/>
      <c r="B63" s="1"/>
      <c r="C63" s="1"/>
      <c r="D63" s="1"/>
      <c r="E63" s="1"/>
      <c r="F63" s="1"/>
      <c r="G63" s="1"/>
      <c r="H63" s="1"/>
      <c r="I63" s="1"/>
      <c r="J63" s="1"/>
      <c r="K63" s="1"/>
      <c r="L63" s="1"/>
      <c r="M63" s="1"/>
      <c r="N63" s="1"/>
      <c r="O63" s="1"/>
      <c r="P63" s="1"/>
      <c r="Q63" s="1"/>
      <c r="R63" s="1"/>
      <c r="S63" s="1"/>
      <c r="T63" s="1"/>
      <c r="U63" s="1"/>
    </row>
    <row r="64" spans="1:21" ht="12.75" customHeight="1">
      <c r="A64" s="1"/>
      <c r="B64" s="1"/>
      <c r="C64" s="1"/>
      <c r="D64" s="1"/>
      <c r="E64" s="1"/>
      <c r="F64" s="1"/>
      <c r="G64" s="1"/>
      <c r="H64" s="1"/>
      <c r="I64" s="1"/>
      <c r="J64" s="1"/>
      <c r="K64" s="1"/>
      <c r="L64" s="1"/>
      <c r="M64" s="1"/>
      <c r="N64" s="1"/>
      <c r="O64" s="1"/>
      <c r="P64" s="1"/>
      <c r="Q64" s="1"/>
      <c r="R64" s="1"/>
      <c r="S64" s="1"/>
      <c r="T64" s="1"/>
      <c r="U64" s="1"/>
    </row>
    <row r="65" spans="1:21" ht="12.75" customHeight="1">
      <c r="A65" s="1"/>
      <c r="B65" s="1"/>
      <c r="C65" s="1"/>
      <c r="D65" s="1"/>
      <c r="E65" s="1"/>
      <c r="F65" s="1"/>
      <c r="G65" s="1"/>
      <c r="H65" s="1"/>
      <c r="I65" s="1"/>
      <c r="J65" s="1"/>
      <c r="K65" s="1"/>
      <c r="L65" s="1"/>
      <c r="M65" s="1"/>
      <c r="N65" s="1"/>
      <c r="O65" s="1"/>
      <c r="P65" s="1"/>
      <c r="Q65" s="1"/>
      <c r="R65" s="1"/>
      <c r="S65" s="1"/>
      <c r="T65" s="1"/>
      <c r="U65" s="1"/>
    </row>
    <row r="66" spans="1:21" ht="12.75" customHeight="1">
      <c r="A66" s="1"/>
      <c r="B66" s="1"/>
      <c r="C66" s="1"/>
      <c r="D66" s="1"/>
      <c r="E66" s="1"/>
      <c r="F66" s="1"/>
      <c r="G66" s="1"/>
      <c r="H66" s="1"/>
      <c r="I66" s="1"/>
      <c r="J66" s="1"/>
      <c r="K66" s="1"/>
      <c r="L66" s="1"/>
      <c r="M66" s="1"/>
      <c r="N66" s="1"/>
      <c r="O66" s="1"/>
      <c r="P66" s="1"/>
      <c r="Q66" s="1"/>
      <c r="R66" s="1"/>
      <c r="S66" s="1"/>
      <c r="T66" s="1"/>
      <c r="U66" s="1"/>
    </row>
    <row r="67" spans="1:21" ht="12.75" customHeight="1">
      <c r="A67" s="1"/>
      <c r="B67" s="1"/>
      <c r="C67" s="1"/>
      <c r="D67" s="1"/>
      <c r="E67" s="1"/>
      <c r="F67" s="1"/>
      <c r="G67" s="1"/>
      <c r="H67" s="1"/>
      <c r="I67" s="1"/>
      <c r="J67" s="1"/>
      <c r="K67" s="1"/>
      <c r="L67" s="1"/>
      <c r="M67" s="1"/>
      <c r="N67" s="1"/>
      <c r="O67" s="1"/>
      <c r="P67" s="1"/>
      <c r="Q67" s="1"/>
      <c r="R67" s="1"/>
      <c r="S67" s="1"/>
      <c r="T67" s="1"/>
      <c r="U67" s="1"/>
    </row>
    <row r="68" spans="1:21" ht="12.75" customHeight="1">
      <c r="A68" s="1"/>
      <c r="B68" s="1"/>
      <c r="C68" s="1"/>
      <c r="D68" s="1"/>
      <c r="E68" s="1"/>
      <c r="F68" s="1"/>
      <c r="G68" s="1"/>
      <c r="H68" s="1"/>
      <c r="I68" s="1"/>
      <c r="J68" s="1"/>
      <c r="K68" s="1"/>
      <c r="L68" s="1"/>
      <c r="M68" s="1"/>
      <c r="N68" s="1"/>
      <c r="O68" s="1"/>
      <c r="P68" s="1"/>
      <c r="Q68" s="1"/>
      <c r="R68" s="1"/>
      <c r="S68" s="1"/>
      <c r="T68" s="1"/>
      <c r="U68" s="1"/>
    </row>
    <row r="69" spans="1:21" ht="12.75" customHeight="1">
      <c r="A69" s="1"/>
      <c r="B69" s="1"/>
      <c r="C69" s="1"/>
      <c r="D69" s="1"/>
      <c r="E69" s="1"/>
      <c r="F69" s="1"/>
      <c r="G69" s="1"/>
      <c r="H69" s="1"/>
      <c r="I69" s="1"/>
      <c r="J69" s="1"/>
      <c r="K69" s="1"/>
      <c r="L69" s="1"/>
      <c r="M69" s="1"/>
      <c r="N69" s="1"/>
      <c r="O69" s="1"/>
      <c r="P69" s="1"/>
      <c r="Q69" s="1"/>
      <c r="R69" s="1"/>
      <c r="S69" s="1"/>
      <c r="T69" s="1"/>
      <c r="U69" s="1"/>
    </row>
    <row r="70" spans="1:21" ht="12.75" customHeight="1">
      <c r="A70" s="1"/>
      <c r="B70" s="1"/>
      <c r="C70" s="1"/>
      <c r="D70" s="1"/>
      <c r="E70" s="1"/>
      <c r="F70" s="1"/>
      <c r="G70" s="1"/>
      <c r="H70" s="1"/>
      <c r="I70" s="1"/>
      <c r="J70" s="1"/>
      <c r="K70" s="1"/>
      <c r="L70" s="1"/>
      <c r="M70" s="1"/>
      <c r="N70" s="1"/>
      <c r="O70" s="1"/>
      <c r="P70" s="1"/>
      <c r="Q70" s="1"/>
      <c r="R70" s="1"/>
      <c r="S70" s="1"/>
      <c r="T70" s="1"/>
      <c r="U70" s="1"/>
    </row>
    <row r="71" spans="1:21" ht="12.75" customHeight="1">
      <c r="A71" s="1"/>
      <c r="B71" s="1"/>
      <c r="C71" s="1"/>
      <c r="D71" s="1"/>
      <c r="E71" s="1"/>
      <c r="F71" s="1"/>
      <c r="G71" s="1"/>
      <c r="H71" s="1"/>
      <c r="I71" s="1"/>
      <c r="J71" s="1"/>
      <c r="K71" s="1"/>
      <c r="L71" s="1"/>
      <c r="M71" s="1"/>
      <c r="N71" s="1"/>
      <c r="O71" s="1"/>
      <c r="P71" s="1"/>
      <c r="Q71" s="1"/>
      <c r="R71" s="1"/>
      <c r="S71" s="1"/>
      <c r="T71" s="1"/>
      <c r="U71" s="1"/>
    </row>
    <row r="72" spans="1:21" ht="12.75" customHeight="1">
      <c r="A72" s="1"/>
      <c r="B72" s="1"/>
      <c r="C72" s="1"/>
      <c r="D72" s="1"/>
      <c r="E72" s="1"/>
      <c r="F72" s="1"/>
      <c r="G72" s="1"/>
      <c r="H72" s="1"/>
      <c r="I72" s="1"/>
      <c r="J72" s="1"/>
      <c r="K72" s="1"/>
      <c r="L72" s="1"/>
      <c r="M72" s="1"/>
      <c r="N72" s="1"/>
      <c r="O72" s="1"/>
      <c r="P72" s="1"/>
      <c r="Q72" s="1"/>
      <c r="R72" s="1"/>
      <c r="S72" s="1"/>
      <c r="T72" s="1"/>
      <c r="U72" s="1"/>
    </row>
    <row r="73" spans="1:21" ht="12.75" customHeight="1">
      <c r="A73" s="1"/>
      <c r="B73" s="1"/>
      <c r="C73" s="1"/>
      <c r="D73" s="1"/>
      <c r="E73" s="1"/>
      <c r="F73" s="1"/>
      <c r="G73" s="1"/>
      <c r="H73" s="1"/>
      <c r="I73" s="1"/>
      <c r="J73" s="1"/>
      <c r="K73" s="1"/>
      <c r="L73" s="1"/>
      <c r="M73" s="1"/>
      <c r="N73" s="1"/>
      <c r="O73" s="1"/>
      <c r="P73" s="1"/>
      <c r="Q73" s="1"/>
      <c r="R73" s="1"/>
      <c r="S73" s="1"/>
      <c r="T73" s="1"/>
      <c r="U73" s="1"/>
    </row>
    <row r="74" spans="1:21" ht="12.75" customHeight="1">
      <c r="A74" s="1"/>
      <c r="B74" s="1"/>
      <c r="C74" s="1"/>
      <c r="D74" s="1"/>
      <c r="E74" s="1"/>
      <c r="F74" s="1"/>
      <c r="G74" s="1"/>
      <c r="H74" s="1"/>
      <c r="I74" s="1"/>
      <c r="J74" s="1"/>
      <c r="K74" s="1"/>
      <c r="L74" s="1"/>
      <c r="M74" s="1"/>
      <c r="N74" s="1"/>
      <c r="O74" s="1"/>
      <c r="P74" s="1"/>
      <c r="Q74" s="1"/>
      <c r="R74" s="1"/>
      <c r="S74" s="1"/>
      <c r="T74" s="1"/>
      <c r="U74" s="1"/>
    </row>
    <row r="75" spans="1:21" ht="12.75" customHeight="1">
      <c r="A75" s="1"/>
      <c r="B75" s="1"/>
      <c r="C75" s="1"/>
      <c r="D75" s="1"/>
      <c r="E75" s="1"/>
      <c r="F75" s="1"/>
      <c r="G75" s="1"/>
      <c r="H75" s="1"/>
      <c r="I75" s="1"/>
      <c r="J75" s="1"/>
      <c r="K75" s="1"/>
      <c r="L75" s="1"/>
      <c r="M75" s="1"/>
      <c r="N75" s="1"/>
      <c r="O75" s="1"/>
      <c r="P75" s="1"/>
      <c r="Q75" s="1"/>
      <c r="R75" s="1"/>
      <c r="S75" s="1"/>
      <c r="T75" s="1"/>
      <c r="U75" s="1"/>
    </row>
    <row r="76" spans="1:21" ht="12.75" customHeight="1">
      <c r="A76" s="1"/>
      <c r="B76" s="1"/>
      <c r="C76" s="1"/>
      <c r="D76" s="1"/>
      <c r="E76" s="1"/>
      <c r="F76" s="1"/>
      <c r="G76" s="1"/>
      <c r="H76" s="1"/>
      <c r="I76" s="1"/>
      <c r="J76" s="1"/>
      <c r="K76" s="1"/>
      <c r="L76" s="1"/>
      <c r="M76" s="1"/>
      <c r="N76" s="1"/>
      <c r="O76" s="1"/>
      <c r="P76" s="1"/>
      <c r="Q76" s="1"/>
      <c r="R76" s="1"/>
      <c r="S76" s="1"/>
      <c r="T76" s="1"/>
      <c r="U76" s="1"/>
    </row>
    <row r="77" spans="1:21" ht="12.75" customHeight="1">
      <c r="A77" s="1"/>
      <c r="B77" s="1"/>
      <c r="C77" s="1"/>
      <c r="D77" s="1"/>
      <c r="E77" s="1"/>
      <c r="F77" s="1"/>
      <c r="G77" s="1"/>
      <c r="H77" s="1"/>
      <c r="I77" s="1"/>
      <c r="J77" s="1"/>
      <c r="K77" s="1"/>
      <c r="L77" s="1"/>
      <c r="M77" s="1"/>
      <c r="N77" s="1"/>
      <c r="O77" s="1"/>
      <c r="P77" s="1"/>
      <c r="Q77" s="1"/>
      <c r="R77" s="1"/>
      <c r="S77" s="1"/>
      <c r="T77" s="1"/>
      <c r="U77" s="1"/>
    </row>
    <row r="78" spans="1:21" ht="12.75" customHeight="1">
      <c r="A78" s="1"/>
      <c r="B78" s="1"/>
      <c r="C78" s="1"/>
      <c r="D78" s="1"/>
      <c r="E78" s="1"/>
      <c r="F78" s="1"/>
      <c r="G78" s="1"/>
      <c r="H78" s="1"/>
      <c r="I78" s="1"/>
      <c r="J78" s="1"/>
      <c r="K78" s="1"/>
      <c r="L78" s="1"/>
      <c r="M78" s="1"/>
      <c r="N78" s="1"/>
      <c r="O78" s="1"/>
      <c r="P78" s="1"/>
      <c r="Q78" s="1"/>
      <c r="R78" s="1"/>
      <c r="S78" s="1"/>
      <c r="T78" s="1"/>
      <c r="U78" s="1"/>
    </row>
    <row r="79" spans="1:21" ht="12.75" customHeight="1">
      <c r="A79" s="1"/>
      <c r="B79" s="1"/>
      <c r="C79" s="1"/>
      <c r="D79" s="1"/>
      <c r="E79" s="1"/>
      <c r="F79" s="1"/>
      <c r="G79" s="1"/>
      <c r="H79" s="1"/>
      <c r="I79" s="1"/>
      <c r="J79" s="1"/>
      <c r="K79" s="1"/>
      <c r="L79" s="1"/>
      <c r="M79" s="1"/>
      <c r="N79" s="1"/>
      <c r="O79" s="1"/>
      <c r="P79" s="1"/>
      <c r="Q79" s="1"/>
      <c r="R79" s="1"/>
      <c r="S79" s="1"/>
      <c r="T79" s="1"/>
      <c r="U79" s="1"/>
    </row>
    <row r="80" spans="1:21" ht="12.75" customHeight="1">
      <c r="A80" s="1"/>
      <c r="B80" s="1"/>
      <c r="C80" s="1"/>
      <c r="D80" s="1"/>
      <c r="E80" s="1"/>
      <c r="F80" s="1"/>
      <c r="G80" s="1"/>
      <c r="H80" s="1"/>
      <c r="I80" s="1"/>
      <c r="J80" s="1"/>
      <c r="K80" s="1"/>
      <c r="L80" s="1"/>
      <c r="M80" s="1"/>
      <c r="N80" s="1"/>
      <c r="O80" s="1"/>
      <c r="P80" s="1"/>
      <c r="Q80" s="1"/>
      <c r="R80" s="1"/>
      <c r="S80" s="1"/>
      <c r="T80" s="1"/>
      <c r="U80" s="1"/>
    </row>
    <row r="81" spans="1:21" ht="12.75" customHeight="1">
      <c r="A81" s="1"/>
      <c r="B81" s="1"/>
      <c r="C81" s="1"/>
      <c r="D81" s="1"/>
      <c r="E81" s="1"/>
      <c r="F81" s="1"/>
      <c r="G81" s="1"/>
      <c r="H81" s="1"/>
      <c r="I81" s="1"/>
      <c r="J81" s="1"/>
      <c r="K81" s="1"/>
      <c r="L81" s="1"/>
      <c r="M81" s="1"/>
      <c r="N81" s="1"/>
      <c r="O81" s="1"/>
      <c r="P81" s="1"/>
      <c r="Q81" s="1"/>
      <c r="R81" s="1"/>
      <c r="S81" s="1"/>
      <c r="T81" s="1"/>
      <c r="U81" s="1"/>
    </row>
    <row r="82" spans="1:21" ht="12.75" customHeight="1">
      <c r="A82" s="1"/>
      <c r="B82" s="1"/>
      <c r="C82" s="1"/>
      <c r="D82" s="1"/>
      <c r="E82" s="1"/>
      <c r="F82" s="1"/>
      <c r="G82" s="1"/>
      <c r="H82" s="1"/>
      <c r="I82" s="1"/>
      <c r="J82" s="1"/>
      <c r="K82" s="1"/>
      <c r="L82" s="1"/>
      <c r="M82" s="1"/>
      <c r="N82" s="1"/>
      <c r="O82" s="1"/>
      <c r="P82" s="1"/>
      <c r="Q82" s="1"/>
      <c r="R82" s="1"/>
      <c r="S82" s="1"/>
      <c r="T82" s="1"/>
      <c r="U82" s="1"/>
    </row>
    <row r="83" spans="1:21" ht="12.75" customHeight="1">
      <c r="A83" s="1"/>
      <c r="B83" s="1"/>
      <c r="C83" s="1"/>
      <c r="D83" s="1"/>
      <c r="E83" s="1"/>
      <c r="F83" s="1"/>
      <c r="G83" s="1"/>
      <c r="H83" s="1"/>
      <c r="I83" s="1"/>
      <c r="J83" s="1"/>
      <c r="K83" s="1"/>
      <c r="L83" s="1"/>
      <c r="M83" s="1"/>
      <c r="N83" s="1"/>
      <c r="O83" s="1"/>
      <c r="P83" s="1"/>
      <c r="Q83" s="1"/>
      <c r="R83" s="1"/>
      <c r="S83" s="1"/>
      <c r="T83" s="1"/>
      <c r="U83" s="1"/>
    </row>
    <row r="84" spans="1:21" ht="12.75" customHeight="1">
      <c r="A84" s="1"/>
      <c r="B84" s="1"/>
      <c r="C84" s="1"/>
      <c r="D84" s="1"/>
      <c r="E84" s="1"/>
      <c r="F84" s="1"/>
      <c r="G84" s="1"/>
      <c r="H84" s="1"/>
      <c r="I84" s="1"/>
      <c r="J84" s="1"/>
      <c r="K84" s="1"/>
      <c r="L84" s="1"/>
      <c r="M84" s="1"/>
      <c r="N84" s="1"/>
      <c r="O84" s="1"/>
      <c r="P84" s="1"/>
      <c r="Q84" s="1"/>
      <c r="R84" s="1"/>
      <c r="S84" s="1"/>
      <c r="T84" s="1"/>
      <c r="U84" s="1"/>
    </row>
    <row r="85" spans="1:21" ht="12.75" customHeight="1">
      <c r="A85" s="1"/>
      <c r="B85" s="1"/>
      <c r="C85" s="1"/>
      <c r="D85" s="1"/>
      <c r="E85" s="1"/>
      <c r="F85" s="1"/>
      <c r="G85" s="1"/>
      <c r="H85" s="1"/>
      <c r="I85" s="1"/>
      <c r="J85" s="1"/>
      <c r="K85" s="1"/>
      <c r="L85" s="1"/>
      <c r="M85" s="1"/>
      <c r="N85" s="1"/>
      <c r="O85" s="1"/>
      <c r="P85" s="1"/>
      <c r="Q85" s="1"/>
      <c r="R85" s="1"/>
      <c r="S85" s="1"/>
      <c r="T85" s="1"/>
      <c r="U85" s="1"/>
    </row>
    <row r="86" spans="1:21" ht="12.75" customHeight="1">
      <c r="A86" s="1"/>
      <c r="B86" s="1"/>
      <c r="C86" s="1"/>
      <c r="D86" s="1"/>
      <c r="E86" s="1"/>
      <c r="F86" s="1"/>
      <c r="G86" s="1"/>
      <c r="H86" s="1"/>
      <c r="I86" s="1"/>
      <c r="J86" s="1"/>
      <c r="K86" s="1"/>
      <c r="L86" s="1"/>
      <c r="M86" s="1"/>
      <c r="N86" s="1"/>
      <c r="O86" s="1"/>
      <c r="P86" s="1"/>
      <c r="Q86" s="1"/>
      <c r="R86" s="1"/>
      <c r="S86" s="1"/>
      <c r="T86" s="1"/>
      <c r="U86" s="1"/>
    </row>
    <row r="87" spans="1:21" ht="12.75" customHeight="1">
      <c r="A87" s="1"/>
      <c r="B87" s="1"/>
      <c r="C87" s="1"/>
      <c r="D87" s="1"/>
      <c r="E87" s="1"/>
      <c r="F87" s="1"/>
      <c r="G87" s="1"/>
      <c r="H87" s="1"/>
      <c r="I87" s="1"/>
      <c r="J87" s="1"/>
      <c r="K87" s="1"/>
      <c r="L87" s="1"/>
      <c r="M87" s="1"/>
      <c r="N87" s="1"/>
      <c r="O87" s="1"/>
      <c r="P87" s="1"/>
      <c r="Q87" s="1"/>
      <c r="R87" s="1"/>
      <c r="S87" s="1"/>
      <c r="T87" s="1"/>
      <c r="U87" s="1"/>
    </row>
    <row r="88" spans="1:21" ht="12.75" customHeight="1">
      <c r="A88" s="1"/>
      <c r="B88" s="1"/>
      <c r="C88" s="1"/>
      <c r="D88" s="1"/>
      <c r="E88" s="1"/>
      <c r="F88" s="1"/>
      <c r="G88" s="1"/>
      <c r="H88" s="1"/>
      <c r="I88" s="1"/>
      <c r="J88" s="1"/>
      <c r="K88" s="1"/>
      <c r="L88" s="1"/>
      <c r="M88" s="1"/>
      <c r="N88" s="1"/>
      <c r="O88" s="1"/>
      <c r="P88" s="1"/>
      <c r="Q88" s="1"/>
      <c r="R88" s="1"/>
      <c r="S88" s="1"/>
      <c r="T88" s="1"/>
      <c r="U88" s="1"/>
    </row>
    <row r="89" spans="1:21" ht="12.75" customHeight="1">
      <c r="A89" s="1"/>
      <c r="B89" s="1"/>
      <c r="C89" s="1"/>
      <c r="D89" s="1"/>
      <c r="E89" s="1"/>
      <c r="F89" s="1"/>
      <c r="G89" s="1"/>
      <c r="H89" s="1"/>
      <c r="I89" s="1"/>
      <c r="J89" s="1"/>
      <c r="K89" s="1"/>
      <c r="L89" s="1"/>
      <c r="M89" s="1"/>
      <c r="N89" s="1"/>
      <c r="O89" s="1"/>
      <c r="P89" s="1"/>
      <c r="Q89" s="1"/>
      <c r="R89" s="1"/>
      <c r="S89" s="1"/>
      <c r="T89" s="1"/>
      <c r="U89" s="1"/>
    </row>
    <row r="90" spans="1:21" ht="12.75" customHeight="1">
      <c r="A90" s="1"/>
      <c r="B90" s="1"/>
      <c r="C90" s="1"/>
      <c r="D90" s="1"/>
      <c r="E90" s="1"/>
      <c r="F90" s="1"/>
      <c r="G90" s="1"/>
      <c r="H90" s="1"/>
      <c r="I90" s="1"/>
      <c r="J90" s="1"/>
      <c r="K90" s="1"/>
      <c r="L90" s="1"/>
      <c r="M90" s="1"/>
      <c r="N90" s="1"/>
      <c r="O90" s="1"/>
      <c r="P90" s="1"/>
      <c r="Q90" s="1"/>
      <c r="R90" s="1"/>
      <c r="S90" s="1"/>
      <c r="T90" s="1"/>
      <c r="U90" s="1"/>
    </row>
    <row r="91" spans="1:21" ht="12.75" customHeight="1">
      <c r="A91" s="1"/>
      <c r="B91" s="1"/>
      <c r="C91" s="1"/>
      <c r="D91" s="1"/>
      <c r="E91" s="1"/>
      <c r="F91" s="1"/>
      <c r="G91" s="1"/>
      <c r="H91" s="1"/>
      <c r="I91" s="1"/>
      <c r="J91" s="1"/>
      <c r="K91" s="1"/>
      <c r="L91" s="1"/>
      <c r="M91" s="1"/>
      <c r="N91" s="1"/>
      <c r="O91" s="1"/>
      <c r="P91" s="1"/>
      <c r="Q91" s="1"/>
      <c r="R91" s="1"/>
      <c r="S91" s="1"/>
      <c r="T91" s="1"/>
      <c r="U91" s="1"/>
    </row>
    <row r="92" spans="1:21" ht="12.75" customHeight="1">
      <c r="A92" s="1"/>
      <c r="B92" s="1"/>
      <c r="C92" s="1"/>
      <c r="D92" s="1"/>
      <c r="E92" s="1"/>
      <c r="F92" s="1"/>
      <c r="G92" s="1"/>
      <c r="H92" s="1"/>
      <c r="I92" s="1"/>
      <c r="J92" s="1"/>
      <c r="K92" s="1"/>
      <c r="L92" s="1"/>
      <c r="M92" s="1"/>
      <c r="N92" s="1"/>
      <c r="O92" s="1"/>
      <c r="P92" s="1"/>
      <c r="Q92" s="1"/>
      <c r="R92" s="1"/>
      <c r="S92" s="1"/>
      <c r="T92" s="1"/>
      <c r="U92" s="1"/>
    </row>
    <row r="93" spans="1:21" ht="12.75" customHeight="1">
      <c r="A93" s="1"/>
      <c r="B93" s="1"/>
      <c r="C93" s="1"/>
      <c r="D93" s="1"/>
      <c r="E93" s="1"/>
      <c r="F93" s="1"/>
      <c r="G93" s="1"/>
      <c r="H93" s="1"/>
      <c r="I93" s="1"/>
      <c r="J93" s="1"/>
      <c r="K93" s="1"/>
      <c r="L93" s="1"/>
      <c r="M93" s="1"/>
      <c r="N93" s="1"/>
      <c r="O93" s="1"/>
      <c r="P93" s="1"/>
      <c r="Q93" s="1"/>
      <c r="R93" s="1"/>
      <c r="S93" s="1"/>
      <c r="T93" s="1"/>
      <c r="U93" s="1"/>
    </row>
    <row r="94" spans="1:21" ht="12.75" customHeight="1">
      <c r="A94" s="1"/>
      <c r="B94" s="1"/>
      <c r="C94" s="1"/>
      <c r="D94" s="1"/>
      <c r="E94" s="1"/>
      <c r="F94" s="1"/>
      <c r="G94" s="1"/>
      <c r="H94" s="1"/>
      <c r="I94" s="1"/>
      <c r="J94" s="1"/>
      <c r="K94" s="1"/>
      <c r="L94" s="1"/>
      <c r="M94" s="1"/>
      <c r="N94" s="1"/>
      <c r="O94" s="1"/>
      <c r="P94" s="1"/>
      <c r="Q94" s="1"/>
      <c r="R94" s="1"/>
      <c r="S94" s="1"/>
      <c r="T94" s="1"/>
      <c r="U94" s="1"/>
    </row>
    <row r="95" spans="1:21" ht="12.75" customHeight="1">
      <c r="A95" s="1"/>
      <c r="B95" s="1"/>
      <c r="C95" s="1"/>
      <c r="D95" s="1"/>
      <c r="E95" s="1"/>
      <c r="F95" s="1"/>
      <c r="G95" s="1"/>
      <c r="H95" s="1"/>
      <c r="I95" s="1"/>
      <c r="J95" s="1"/>
      <c r="K95" s="1"/>
      <c r="L95" s="1"/>
      <c r="M95" s="1"/>
      <c r="N95" s="1"/>
      <c r="O95" s="1"/>
      <c r="P95" s="1"/>
      <c r="Q95" s="1"/>
      <c r="R95" s="1"/>
      <c r="S95" s="1"/>
      <c r="T95" s="1"/>
      <c r="U95" s="1"/>
    </row>
    <row r="96" spans="1:21" ht="12.75" customHeight="1">
      <c r="A96" s="1"/>
      <c r="B96" s="1"/>
      <c r="C96" s="1"/>
      <c r="D96" s="1"/>
      <c r="E96" s="1"/>
      <c r="F96" s="1"/>
      <c r="G96" s="1"/>
      <c r="H96" s="1"/>
      <c r="I96" s="1"/>
      <c r="J96" s="1"/>
      <c r="K96" s="1"/>
      <c r="L96" s="1"/>
      <c r="M96" s="1"/>
      <c r="N96" s="1"/>
      <c r="O96" s="1"/>
      <c r="P96" s="1"/>
      <c r="Q96" s="1"/>
      <c r="R96" s="1"/>
      <c r="S96" s="1"/>
      <c r="T96" s="1"/>
      <c r="U96" s="1"/>
    </row>
    <row r="97" spans="1:21" ht="12.75" customHeight="1">
      <c r="A97" s="1"/>
      <c r="B97" s="1"/>
      <c r="C97" s="1"/>
      <c r="D97" s="1"/>
      <c r="E97" s="1"/>
      <c r="F97" s="1"/>
      <c r="G97" s="1"/>
      <c r="H97" s="1"/>
      <c r="I97" s="1"/>
      <c r="J97" s="1"/>
      <c r="K97" s="1"/>
      <c r="L97" s="1"/>
      <c r="M97" s="1"/>
      <c r="N97" s="1"/>
      <c r="O97" s="1"/>
      <c r="P97" s="1"/>
      <c r="Q97" s="1"/>
      <c r="R97" s="1"/>
      <c r="S97" s="1"/>
      <c r="T97" s="1"/>
      <c r="U97" s="1"/>
    </row>
    <row r="98" spans="1:21" ht="12.75" customHeight="1">
      <c r="A98" s="1"/>
      <c r="B98" s="1"/>
      <c r="C98" s="1"/>
      <c r="D98" s="1"/>
      <c r="E98" s="1"/>
      <c r="F98" s="1"/>
      <c r="G98" s="1"/>
      <c r="H98" s="1"/>
      <c r="I98" s="1"/>
      <c r="J98" s="1"/>
      <c r="K98" s="1"/>
      <c r="L98" s="1"/>
      <c r="M98" s="1"/>
      <c r="N98" s="1"/>
      <c r="O98" s="1"/>
      <c r="P98" s="1"/>
      <c r="Q98" s="1"/>
      <c r="R98" s="1"/>
      <c r="S98" s="1"/>
      <c r="T98" s="1"/>
      <c r="U98" s="1"/>
    </row>
    <row r="99" spans="1:21" ht="12.75" customHeight="1">
      <c r="A99" s="1"/>
      <c r="B99" s="1"/>
      <c r="C99" s="1"/>
      <c r="D99" s="1"/>
      <c r="E99" s="1"/>
      <c r="F99" s="1"/>
      <c r="G99" s="1"/>
      <c r="H99" s="1"/>
      <c r="I99" s="1"/>
      <c r="J99" s="1"/>
      <c r="K99" s="1"/>
      <c r="L99" s="1"/>
      <c r="M99" s="1"/>
      <c r="N99" s="1"/>
      <c r="O99" s="1"/>
      <c r="P99" s="1"/>
      <c r="Q99" s="1"/>
      <c r="R99" s="1"/>
      <c r="S99" s="1"/>
      <c r="T99" s="1"/>
      <c r="U99" s="1"/>
    </row>
    <row r="100" spans="1:21" ht="12.75" customHeight="1">
      <c r="A100" s="1"/>
      <c r="B100" s="1"/>
      <c r="C100" s="1"/>
      <c r="D100" s="1"/>
      <c r="E100" s="1"/>
      <c r="F100" s="1"/>
      <c r="G100" s="1"/>
      <c r="H100" s="1"/>
      <c r="I100" s="1"/>
      <c r="J100" s="1"/>
      <c r="K100" s="1"/>
      <c r="L100" s="1"/>
      <c r="M100" s="1"/>
      <c r="N100" s="1"/>
      <c r="O100" s="1"/>
      <c r="P100" s="1"/>
      <c r="Q100" s="1"/>
      <c r="R100" s="1"/>
      <c r="S100" s="1"/>
      <c r="T100" s="1"/>
      <c r="U100" s="1"/>
    </row>
    <row r="101" spans="1:21" ht="12.75" customHeight="1">
      <c r="A101" s="1"/>
      <c r="B101" s="1"/>
      <c r="C101" s="1"/>
      <c r="D101" s="1"/>
      <c r="E101" s="1"/>
      <c r="F101" s="1"/>
      <c r="G101" s="1"/>
      <c r="H101" s="1"/>
      <c r="I101" s="1"/>
      <c r="J101" s="1"/>
      <c r="K101" s="1"/>
      <c r="L101" s="1"/>
      <c r="M101" s="1"/>
      <c r="N101" s="1"/>
      <c r="O101" s="1"/>
      <c r="P101" s="1"/>
      <c r="Q101" s="1"/>
      <c r="R101" s="1"/>
      <c r="S101" s="1"/>
      <c r="T101" s="1"/>
      <c r="U101" s="1"/>
    </row>
    <row r="102" spans="1:21" ht="12.75" customHeight="1">
      <c r="A102" s="1"/>
      <c r="B102" s="1"/>
      <c r="C102" s="1"/>
      <c r="D102" s="1"/>
      <c r="E102" s="1"/>
      <c r="F102" s="1"/>
      <c r="G102" s="1"/>
      <c r="H102" s="1"/>
      <c r="I102" s="1"/>
      <c r="J102" s="1"/>
      <c r="K102" s="1"/>
      <c r="L102" s="1"/>
      <c r="M102" s="1"/>
      <c r="N102" s="1"/>
      <c r="O102" s="1"/>
      <c r="P102" s="1"/>
      <c r="Q102" s="1"/>
      <c r="R102" s="1"/>
      <c r="S102" s="1"/>
      <c r="T102" s="1"/>
      <c r="U102" s="1"/>
    </row>
    <row r="103" spans="1:21" ht="12.75" customHeight="1">
      <c r="A103" s="1"/>
      <c r="B103" s="1"/>
      <c r="C103" s="1"/>
      <c r="D103" s="1"/>
      <c r="E103" s="1"/>
      <c r="F103" s="1"/>
      <c r="G103" s="1"/>
      <c r="H103" s="1"/>
      <c r="I103" s="1"/>
      <c r="J103" s="1"/>
      <c r="K103" s="1"/>
      <c r="L103" s="1"/>
      <c r="M103" s="1"/>
      <c r="N103" s="1"/>
      <c r="O103" s="1"/>
      <c r="P103" s="1"/>
      <c r="Q103" s="1"/>
      <c r="R103" s="1"/>
      <c r="S103" s="1"/>
      <c r="T103" s="1"/>
      <c r="U103" s="1"/>
    </row>
    <row r="104" spans="1:21" ht="12.75" customHeight="1">
      <c r="A104" s="1"/>
      <c r="B104" s="1"/>
      <c r="C104" s="1"/>
      <c r="D104" s="1"/>
      <c r="E104" s="1"/>
      <c r="F104" s="1"/>
      <c r="G104" s="1"/>
      <c r="H104" s="1"/>
      <c r="I104" s="1"/>
      <c r="J104" s="1"/>
      <c r="K104" s="1"/>
      <c r="L104" s="1"/>
      <c r="M104" s="1"/>
      <c r="N104" s="1"/>
      <c r="O104" s="1"/>
      <c r="P104" s="1"/>
      <c r="Q104" s="1"/>
      <c r="R104" s="1"/>
      <c r="S104" s="1"/>
      <c r="T104" s="1"/>
      <c r="U104" s="1"/>
    </row>
    <row r="105" spans="1:21" ht="12.75" customHeight="1">
      <c r="A105" s="1"/>
      <c r="B105" s="1"/>
      <c r="C105" s="1"/>
      <c r="D105" s="1"/>
      <c r="E105" s="1"/>
      <c r="F105" s="1"/>
      <c r="G105" s="1"/>
      <c r="H105" s="1"/>
      <c r="I105" s="1"/>
      <c r="J105" s="1"/>
      <c r="K105" s="1"/>
      <c r="L105" s="1"/>
      <c r="M105" s="1"/>
      <c r="N105" s="1"/>
      <c r="O105" s="1"/>
      <c r="P105" s="1"/>
      <c r="Q105" s="1"/>
      <c r="R105" s="1"/>
      <c r="S105" s="1"/>
      <c r="T105" s="1"/>
      <c r="U105" s="1"/>
    </row>
    <row r="106" spans="1:21" ht="12.75" customHeight="1">
      <c r="A106" s="1"/>
      <c r="B106" s="1"/>
      <c r="C106" s="1"/>
      <c r="D106" s="1"/>
      <c r="E106" s="1"/>
      <c r="F106" s="1"/>
      <c r="G106" s="1"/>
      <c r="H106" s="1"/>
      <c r="I106" s="1"/>
      <c r="J106" s="1"/>
      <c r="K106" s="1"/>
      <c r="L106" s="1"/>
      <c r="M106" s="1"/>
      <c r="N106" s="1"/>
      <c r="O106" s="1"/>
      <c r="P106" s="1"/>
      <c r="Q106" s="1"/>
      <c r="R106" s="1"/>
      <c r="S106" s="1"/>
      <c r="T106" s="1"/>
      <c r="U106" s="1"/>
    </row>
    <row r="107" spans="1:21" ht="12.75" customHeight="1">
      <c r="A107" s="1"/>
      <c r="B107" s="1"/>
      <c r="C107" s="1"/>
      <c r="D107" s="1"/>
      <c r="E107" s="1"/>
      <c r="F107" s="1"/>
      <c r="G107" s="1"/>
      <c r="H107" s="1"/>
      <c r="I107" s="1"/>
      <c r="J107" s="1"/>
      <c r="K107" s="1"/>
      <c r="L107" s="1"/>
      <c r="M107" s="1"/>
      <c r="N107" s="1"/>
      <c r="O107" s="1"/>
      <c r="P107" s="1"/>
      <c r="Q107" s="1"/>
      <c r="R107" s="1"/>
      <c r="S107" s="1"/>
      <c r="T107" s="1"/>
      <c r="U107" s="1"/>
    </row>
    <row r="108" spans="1:21" ht="12.75" customHeight="1">
      <c r="A108" s="1"/>
      <c r="B108" s="1"/>
      <c r="C108" s="1"/>
      <c r="D108" s="1"/>
      <c r="E108" s="1"/>
      <c r="F108" s="1"/>
      <c r="G108" s="1"/>
      <c r="H108" s="1"/>
      <c r="I108" s="1"/>
      <c r="J108" s="1"/>
      <c r="K108" s="1"/>
      <c r="L108" s="1"/>
      <c r="M108" s="1"/>
      <c r="N108" s="1"/>
      <c r="O108" s="1"/>
      <c r="P108" s="1"/>
      <c r="Q108" s="1"/>
      <c r="R108" s="1"/>
      <c r="S108" s="1"/>
      <c r="T108" s="1"/>
      <c r="U108" s="1"/>
    </row>
    <row r="109" spans="1:21" ht="12.75" customHeight="1">
      <c r="A109" s="1"/>
      <c r="B109" s="1"/>
      <c r="C109" s="1"/>
      <c r="D109" s="1"/>
      <c r="E109" s="1"/>
      <c r="F109" s="1"/>
      <c r="G109" s="1"/>
      <c r="H109" s="1"/>
      <c r="I109" s="1"/>
      <c r="J109" s="1"/>
      <c r="K109" s="1"/>
      <c r="L109" s="1"/>
      <c r="M109" s="1"/>
      <c r="N109" s="1"/>
      <c r="O109" s="1"/>
      <c r="P109" s="1"/>
      <c r="Q109" s="1"/>
      <c r="R109" s="1"/>
      <c r="S109" s="1"/>
      <c r="T109" s="1"/>
      <c r="U109" s="1"/>
    </row>
    <row r="110" spans="1:21" ht="12.75" customHeight="1">
      <c r="A110" s="1"/>
      <c r="B110" s="1"/>
      <c r="C110" s="1"/>
      <c r="D110" s="1"/>
      <c r="E110" s="1"/>
      <c r="F110" s="1"/>
      <c r="G110" s="1"/>
      <c r="H110" s="1"/>
      <c r="I110" s="1"/>
      <c r="J110" s="1"/>
      <c r="K110" s="1"/>
      <c r="L110" s="1"/>
      <c r="M110" s="1"/>
      <c r="N110" s="1"/>
      <c r="O110" s="1"/>
      <c r="P110" s="1"/>
      <c r="Q110" s="1"/>
      <c r="R110" s="1"/>
      <c r="S110" s="1"/>
      <c r="T110" s="1"/>
      <c r="U110" s="1"/>
    </row>
    <row r="111" spans="1:21" ht="12.75" customHeight="1">
      <c r="A111" s="1"/>
      <c r="B111" s="1"/>
      <c r="C111" s="1"/>
      <c r="D111" s="1"/>
      <c r="E111" s="1"/>
      <c r="F111" s="1"/>
      <c r="G111" s="1"/>
      <c r="H111" s="1"/>
      <c r="I111" s="1"/>
      <c r="J111" s="1"/>
      <c r="K111" s="1"/>
      <c r="L111" s="1"/>
      <c r="M111" s="1"/>
      <c r="N111" s="1"/>
      <c r="O111" s="1"/>
      <c r="P111" s="1"/>
      <c r="Q111" s="1"/>
      <c r="R111" s="1"/>
      <c r="S111" s="1"/>
      <c r="T111" s="1"/>
      <c r="U111" s="1"/>
    </row>
    <row r="112" spans="1:21" ht="12.75" customHeight="1">
      <c r="A112" s="1"/>
      <c r="B112" s="1"/>
      <c r="C112" s="1"/>
      <c r="D112" s="1"/>
      <c r="E112" s="1"/>
      <c r="F112" s="1"/>
      <c r="G112" s="1"/>
      <c r="H112" s="1"/>
      <c r="I112" s="1"/>
      <c r="J112" s="1"/>
      <c r="K112" s="1"/>
      <c r="L112" s="1"/>
      <c r="M112" s="1"/>
      <c r="N112" s="1"/>
      <c r="O112" s="1"/>
      <c r="P112" s="1"/>
      <c r="Q112" s="1"/>
      <c r="R112" s="1"/>
      <c r="S112" s="1"/>
      <c r="T112" s="1"/>
      <c r="U112" s="1"/>
    </row>
    <row r="113" spans="1:21" ht="12.75" customHeight="1">
      <c r="A113" s="1"/>
      <c r="B113" s="1"/>
      <c r="C113" s="1"/>
      <c r="D113" s="1"/>
      <c r="E113" s="1"/>
      <c r="F113" s="1"/>
      <c r="G113" s="1"/>
      <c r="H113" s="1"/>
      <c r="I113" s="1"/>
      <c r="J113" s="1"/>
      <c r="K113" s="1"/>
      <c r="L113" s="1"/>
      <c r="M113" s="1"/>
      <c r="N113" s="1"/>
      <c r="O113" s="1"/>
      <c r="P113" s="1"/>
      <c r="Q113" s="1"/>
      <c r="R113" s="1"/>
      <c r="S113" s="1"/>
      <c r="T113" s="1"/>
      <c r="U113" s="1"/>
    </row>
    <row r="114" spans="1:21" ht="12.75" customHeight="1">
      <c r="A114" s="1"/>
      <c r="B114" s="1"/>
      <c r="C114" s="1"/>
      <c r="D114" s="1"/>
      <c r="E114" s="1"/>
      <c r="F114" s="1"/>
      <c r="G114" s="1"/>
      <c r="H114" s="1"/>
      <c r="I114" s="1"/>
      <c r="J114" s="1"/>
      <c r="K114" s="1"/>
      <c r="L114" s="1"/>
      <c r="M114" s="1"/>
      <c r="N114" s="1"/>
      <c r="O114" s="1"/>
      <c r="P114" s="1"/>
      <c r="Q114" s="1"/>
      <c r="R114" s="1"/>
      <c r="S114" s="1"/>
      <c r="T114" s="1"/>
      <c r="U114" s="1"/>
    </row>
    <row r="115" spans="1:21" ht="12.75" customHeight="1">
      <c r="A115" s="1"/>
      <c r="B115" s="1"/>
      <c r="C115" s="1"/>
      <c r="D115" s="1"/>
      <c r="E115" s="1"/>
      <c r="F115" s="1"/>
      <c r="G115" s="1"/>
      <c r="H115" s="1"/>
      <c r="I115" s="1"/>
      <c r="J115" s="1"/>
      <c r="K115" s="1"/>
      <c r="L115" s="1"/>
      <c r="M115" s="1"/>
      <c r="N115" s="1"/>
      <c r="O115" s="1"/>
      <c r="P115" s="1"/>
      <c r="Q115" s="1"/>
      <c r="R115" s="1"/>
      <c r="S115" s="1"/>
      <c r="T115" s="1"/>
      <c r="U115" s="1"/>
    </row>
    <row r="116" spans="1:21" ht="12.75" customHeight="1">
      <c r="A116" s="1"/>
      <c r="B116" s="1"/>
      <c r="C116" s="1"/>
      <c r="D116" s="1"/>
      <c r="E116" s="1"/>
      <c r="F116" s="1"/>
      <c r="G116" s="1"/>
      <c r="H116" s="1"/>
      <c r="I116" s="1"/>
      <c r="J116" s="1"/>
      <c r="K116" s="1"/>
      <c r="L116" s="1"/>
      <c r="M116" s="1"/>
      <c r="N116" s="1"/>
      <c r="O116" s="1"/>
      <c r="P116" s="1"/>
      <c r="Q116" s="1"/>
      <c r="R116" s="1"/>
      <c r="S116" s="1"/>
      <c r="T116" s="1"/>
      <c r="U116" s="1"/>
    </row>
    <row r="117" spans="1:21" ht="12.75" customHeight="1">
      <c r="A117" s="1"/>
      <c r="B117" s="1"/>
      <c r="C117" s="1"/>
      <c r="D117" s="1"/>
      <c r="E117" s="1"/>
      <c r="F117" s="1"/>
      <c r="G117" s="1"/>
      <c r="H117" s="1"/>
      <c r="I117" s="1"/>
      <c r="J117" s="1"/>
      <c r="K117" s="1"/>
      <c r="L117" s="1"/>
      <c r="M117" s="1"/>
      <c r="N117" s="1"/>
      <c r="O117" s="1"/>
      <c r="P117" s="1"/>
      <c r="Q117" s="1"/>
      <c r="R117" s="1"/>
      <c r="S117" s="1"/>
      <c r="T117" s="1"/>
      <c r="U117" s="1"/>
    </row>
    <row r="118" spans="1:21" ht="12.75" customHeight="1">
      <c r="A118" s="1"/>
      <c r="B118" s="1"/>
      <c r="C118" s="1"/>
      <c r="D118" s="1"/>
      <c r="E118" s="1"/>
      <c r="F118" s="1"/>
      <c r="G118" s="1"/>
      <c r="H118" s="1"/>
      <c r="I118" s="1"/>
      <c r="J118" s="1"/>
      <c r="K118" s="1"/>
      <c r="L118" s="1"/>
      <c r="M118" s="1"/>
      <c r="N118" s="1"/>
      <c r="O118" s="1"/>
      <c r="P118" s="1"/>
      <c r="Q118" s="1"/>
      <c r="R118" s="1"/>
      <c r="S118" s="1"/>
      <c r="T118" s="1"/>
      <c r="U118" s="1"/>
    </row>
    <row r="119" spans="1:21" ht="12.75" customHeight="1">
      <c r="A119" s="1"/>
      <c r="B119" s="1"/>
      <c r="C119" s="1"/>
      <c r="D119" s="1"/>
      <c r="E119" s="1"/>
      <c r="F119" s="1"/>
      <c r="G119" s="1"/>
      <c r="H119" s="1"/>
      <c r="I119" s="1"/>
      <c r="J119" s="1"/>
      <c r="K119" s="1"/>
      <c r="L119" s="1"/>
      <c r="M119" s="1"/>
      <c r="N119" s="1"/>
      <c r="O119" s="1"/>
      <c r="P119" s="1"/>
      <c r="Q119" s="1"/>
      <c r="R119" s="1"/>
      <c r="S119" s="1"/>
      <c r="T119" s="1"/>
      <c r="U119" s="1"/>
    </row>
    <row r="120" spans="1:21" ht="12.75" customHeight="1">
      <c r="A120" s="1"/>
      <c r="B120" s="1"/>
      <c r="C120" s="1"/>
      <c r="D120" s="1"/>
      <c r="E120" s="1"/>
      <c r="F120" s="1"/>
      <c r="G120" s="1"/>
      <c r="H120" s="1"/>
      <c r="I120" s="1"/>
      <c r="J120" s="1"/>
      <c r="K120" s="1"/>
      <c r="L120" s="1"/>
      <c r="M120" s="1"/>
      <c r="N120" s="1"/>
      <c r="O120" s="1"/>
      <c r="P120" s="1"/>
      <c r="Q120" s="1"/>
      <c r="R120" s="1"/>
      <c r="S120" s="1"/>
      <c r="T120" s="1"/>
      <c r="U120" s="1"/>
    </row>
    <row r="121" spans="1:21" ht="12.75" customHeight="1">
      <c r="A121" s="1"/>
      <c r="B121" s="1"/>
      <c r="C121" s="1"/>
      <c r="D121" s="1"/>
      <c r="E121" s="1"/>
      <c r="F121" s="1"/>
      <c r="G121" s="1"/>
      <c r="H121" s="1"/>
      <c r="I121" s="1"/>
      <c r="J121" s="1"/>
      <c r="K121" s="1"/>
      <c r="L121" s="1"/>
      <c r="M121" s="1"/>
      <c r="N121" s="1"/>
      <c r="O121" s="1"/>
      <c r="P121" s="1"/>
      <c r="Q121" s="1"/>
      <c r="R121" s="1"/>
      <c r="S121" s="1"/>
      <c r="T121" s="1"/>
      <c r="U121" s="1"/>
    </row>
    <row r="122" spans="1:21" ht="12.75" customHeight="1">
      <c r="A122" s="1"/>
      <c r="B122" s="1"/>
      <c r="C122" s="1"/>
      <c r="D122" s="1"/>
      <c r="E122" s="1"/>
      <c r="F122" s="1"/>
      <c r="G122" s="1"/>
      <c r="H122" s="1"/>
      <c r="I122" s="1"/>
      <c r="J122" s="1"/>
      <c r="K122" s="1"/>
      <c r="L122" s="1"/>
      <c r="M122" s="1"/>
      <c r="N122" s="1"/>
      <c r="O122" s="1"/>
      <c r="P122" s="1"/>
      <c r="Q122" s="1"/>
      <c r="R122" s="1"/>
      <c r="S122" s="1"/>
      <c r="T122" s="1"/>
      <c r="U122" s="1"/>
    </row>
    <row r="123" spans="1:21" ht="12.75" customHeight="1">
      <c r="A123" s="1"/>
      <c r="B123" s="1"/>
      <c r="C123" s="1"/>
      <c r="D123" s="1"/>
      <c r="E123" s="1"/>
      <c r="F123" s="1"/>
      <c r="G123" s="1"/>
      <c r="H123" s="1"/>
      <c r="I123" s="1"/>
      <c r="J123" s="1"/>
      <c r="K123" s="1"/>
      <c r="L123" s="1"/>
      <c r="M123" s="1"/>
      <c r="N123" s="1"/>
      <c r="O123" s="1"/>
      <c r="P123" s="1"/>
      <c r="Q123" s="1"/>
      <c r="R123" s="1"/>
      <c r="S123" s="1"/>
      <c r="T123" s="1"/>
      <c r="U123" s="1"/>
    </row>
    <row r="124" spans="1:21" ht="12.75" customHeight="1">
      <c r="A124" s="1"/>
      <c r="B124" s="1"/>
      <c r="C124" s="1"/>
      <c r="D124" s="1"/>
      <c r="E124" s="1"/>
      <c r="F124" s="1"/>
      <c r="G124" s="1"/>
      <c r="H124" s="1"/>
      <c r="I124" s="1"/>
      <c r="J124" s="1"/>
      <c r="K124" s="1"/>
      <c r="L124" s="1"/>
      <c r="M124" s="1"/>
      <c r="N124" s="1"/>
      <c r="O124" s="1"/>
      <c r="P124" s="1"/>
      <c r="Q124" s="1"/>
      <c r="R124" s="1"/>
      <c r="S124" s="1"/>
      <c r="T124" s="1"/>
      <c r="U124" s="1"/>
    </row>
    <row r="125" spans="1:21" ht="12.75" customHeight="1">
      <c r="A125" s="1"/>
      <c r="B125" s="1"/>
      <c r="C125" s="1"/>
      <c r="D125" s="1"/>
      <c r="E125" s="1"/>
      <c r="F125" s="1"/>
      <c r="G125" s="1"/>
      <c r="H125" s="1"/>
      <c r="I125" s="1"/>
      <c r="J125" s="1"/>
      <c r="K125" s="1"/>
      <c r="L125" s="1"/>
      <c r="M125" s="1"/>
      <c r="N125" s="1"/>
      <c r="O125" s="1"/>
      <c r="P125" s="1"/>
      <c r="Q125" s="1"/>
      <c r="R125" s="1"/>
      <c r="S125" s="1"/>
      <c r="T125" s="1"/>
      <c r="U125" s="1"/>
    </row>
    <row r="126" spans="1:21" ht="12.75" customHeight="1">
      <c r="A126" s="1"/>
      <c r="B126" s="1"/>
      <c r="C126" s="1"/>
      <c r="D126" s="1"/>
      <c r="E126" s="1"/>
      <c r="F126" s="1"/>
      <c r="G126" s="1"/>
      <c r="H126" s="1"/>
      <c r="I126" s="1"/>
      <c r="J126" s="1"/>
      <c r="K126" s="1"/>
      <c r="L126" s="1"/>
      <c r="M126" s="1"/>
      <c r="N126" s="1"/>
      <c r="O126" s="1"/>
      <c r="P126" s="1"/>
      <c r="Q126" s="1"/>
      <c r="R126" s="1"/>
      <c r="S126" s="1"/>
      <c r="T126" s="1"/>
      <c r="U126" s="1"/>
    </row>
    <row r="127" spans="1:21" ht="12.75" customHeight="1">
      <c r="A127" s="1"/>
      <c r="B127" s="1"/>
      <c r="C127" s="1"/>
      <c r="D127" s="1"/>
      <c r="E127" s="1"/>
      <c r="F127" s="1"/>
      <c r="G127" s="1"/>
      <c r="H127" s="1"/>
      <c r="I127" s="1"/>
      <c r="J127" s="1"/>
      <c r="K127" s="1"/>
      <c r="L127" s="1"/>
      <c r="M127" s="1"/>
      <c r="N127" s="1"/>
      <c r="O127" s="1"/>
      <c r="P127" s="1"/>
      <c r="Q127" s="1"/>
      <c r="R127" s="1"/>
      <c r="S127" s="1"/>
      <c r="T127" s="1"/>
      <c r="U127" s="1"/>
    </row>
    <row r="128" spans="1:21" ht="12.75" customHeight="1">
      <c r="A128" s="1"/>
      <c r="B128" s="1"/>
      <c r="C128" s="1"/>
      <c r="D128" s="1"/>
      <c r="E128" s="1"/>
      <c r="F128" s="1"/>
      <c r="G128" s="1"/>
      <c r="H128" s="1"/>
      <c r="I128" s="1"/>
      <c r="J128" s="1"/>
      <c r="K128" s="1"/>
      <c r="L128" s="1"/>
      <c r="M128" s="1"/>
      <c r="N128" s="1"/>
      <c r="O128" s="1"/>
      <c r="P128" s="1"/>
      <c r="Q128" s="1"/>
      <c r="R128" s="1"/>
      <c r="S128" s="1"/>
      <c r="T128" s="1"/>
      <c r="U128" s="1"/>
    </row>
    <row r="129" spans="1:21" ht="12.75" customHeight="1">
      <c r="A129" s="1"/>
      <c r="B129" s="1"/>
      <c r="C129" s="1"/>
      <c r="D129" s="1"/>
      <c r="E129" s="1"/>
      <c r="F129" s="1"/>
      <c r="G129" s="1"/>
      <c r="H129" s="1"/>
      <c r="I129" s="1"/>
      <c r="J129" s="1"/>
      <c r="K129" s="1"/>
      <c r="L129" s="1"/>
      <c r="M129" s="1"/>
      <c r="N129" s="1"/>
      <c r="O129" s="1"/>
      <c r="P129" s="1"/>
      <c r="Q129" s="1"/>
      <c r="R129" s="1"/>
      <c r="S129" s="1"/>
      <c r="T129" s="1"/>
      <c r="U129" s="1"/>
    </row>
    <row r="130" spans="1:21" ht="12.75" customHeight="1">
      <c r="A130" s="1"/>
      <c r="B130" s="1"/>
      <c r="C130" s="1"/>
      <c r="D130" s="1"/>
      <c r="E130" s="1"/>
      <c r="F130" s="1"/>
      <c r="G130" s="1"/>
      <c r="H130" s="1"/>
      <c r="I130" s="1"/>
      <c r="J130" s="1"/>
      <c r="K130" s="1"/>
      <c r="L130" s="1"/>
      <c r="M130" s="1"/>
      <c r="N130" s="1"/>
      <c r="O130" s="1"/>
      <c r="P130" s="1"/>
      <c r="Q130" s="1"/>
      <c r="R130" s="1"/>
      <c r="S130" s="1"/>
      <c r="T130" s="1"/>
      <c r="U130" s="1"/>
    </row>
    <row r="131" spans="1:21" ht="12.75" customHeight="1">
      <c r="A131" s="1"/>
      <c r="B131" s="1"/>
      <c r="C131" s="1"/>
      <c r="D131" s="1"/>
      <c r="E131" s="1"/>
      <c r="F131" s="1"/>
      <c r="G131" s="1"/>
      <c r="H131" s="1"/>
      <c r="I131" s="1"/>
      <c r="J131" s="1"/>
      <c r="K131" s="1"/>
      <c r="L131" s="1"/>
      <c r="M131" s="1"/>
      <c r="N131" s="1"/>
      <c r="O131" s="1"/>
      <c r="P131" s="1"/>
      <c r="Q131" s="1"/>
      <c r="R131" s="1"/>
      <c r="S131" s="1"/>
      <c r="T131" s="1"/>
      <c r="U131" s="1"/>
    </row>
    <row r="132" spans="1:21" ht="12.75" customHeight="1">
      <c r="A132" s="1"/>
      <c r="B132" s="1"/>
      <c r="C132" s="1"/>
      <c r="D132" s="1"/>
      <c r="E132" s="1"/>
      <c r="F132" s="1"/>
      <c r="G132" s="1"/>
      <c r="H132" s="1"/>
      <c r="I132" s="1"/>
      <c r="J132" s="1"/>
      <c r="K132" s="1"/>
      <c r="L132" s="1"/>
      <c r="M132" s="1"/>
      <c r="N132" s="1"/>
      <c r="O132" s="1"/>
      <c r="P132" s="1"/>
      <c r="Q132" s="1"/>
      <c r="R132" s="1"/>
      <c r="S132" s="1"/>
      <c r="T132" s="1"/>
      <c r="U132" s="1"/>
    </row>
    <row r="133" spans="1:21" ht="12.75" customHeight="1">
      <c r="A133" s="1"/>
      <c r="B133" s="1"/>
      <c r="C133" s="1"/>
      <c r="D133" s="1"/>
      <c r="E133" s="1"/>
      <c r="F133" s="1"/>
      <c r="G133" s="1"/>
      <c r="H133" s="1"/>
      <c r="I133" s="1"/>
      <c r="J133" s="1"/>
      <c r="K133" s="1"/>
      <c r="L133" s="1"/>
      <c r="M133" s="1"/>
      <c r="N133" s="1"/>
      <c r="O133" s="1"/>
      <c r="P133" s="1"/>
      <c r="Q133" s="1"/>
      <c r="R133" s="1"/>
      <c r="S133" s="1"/>
      <c r="T133" s="1"/>
      <c r="U133" s="1"/>
    </row>
    <row r="134" spans="1:21" ht="12.75" customHeight="1">
      <c r="A134" s="1"/>
      <c r="B134" s="1"/>
      <c r="C134" s="1"/>
      <c r="D134" s="1"/>
      <c r="E134" s="1"/>
      <c r="F134" s="1"/>
      <c r="G134" s="1"/>
      <c r="H134" s="1"/>
      <c r="I134" s="1"/>
      <c r="J134" s="1"/>
      <c r="K134" s="1"/>
      <c r="L134" s="1"/>
      <c r="M134" s="1"/>
      <c r="N134" s="1"/>
      <c r="O134" s="1"/>
      <c r="P134" s="1"/>
      <c r="Q134" s="1"/>
      <c r="R134" s="1"/>
      <c r="S134" s="1"/>
      <c r="T134" s="1"/>
      <c r="U134" s="1"/>
    </row>
    <row r="135" spans="1:21" ht="12.75" customHeight="1">
      <c r="A135" s="1"/>
      <c r="B135" s="1"/>
      <c r="C135" s="1"/>
      <c r="D135" s="1"/>
      <c r="E135" s="1"/>
      <c r="F135" s="1"/>
      <c r="G135" s="1"/>
      <c r="H135" s="1"/>
      <c r="I135" s="1"/>
      <c r="J135" s="1"/>
      <c r="K135" s="1"/>
      <c r="L135" s="1"/>
      <c r="M135" s="1"/>
      <c r="N135" s="1"/>
      <c r="O135" s="1"/>
      <c r="P135" s="1"/>
      <c r="Q135" s="1"/>
      <c r="R135" s="1"/>
      <c r="S135" s="1"/>
      <c r="T135" s="1"/>
      <c r="U135" s="1"/>
    </row>
    <row r="136" spans="1:21" ht="12.75" customHeight="1">
      <c r="A136" s="1"/>
      <c r="B136" s="1"/>
      <c r="C136" s="1"/>
      <c r="D136" s="1"/>
      <c r="E136" s="1"/>
      <c r="F136" s="1"/>
      <c r="G136" s="1"/>
      <c r="H136" s="1"/>
      <c r="I136" s="1"/>
      <c r="J136" s="1"/>
      <c r="K136" s="1"/>
      <c r="L136" s="1"/>
      <c r="M136" s="1"/>
      <c r="N136" s="1"/>
      <c r="O136" s="1"/>
      <c r="P136" s="1"/>
      <c r="Q136" s="1"/>
      <c r="R136" s="1"/>
      <c r="S136" s="1"/>
      <c r="T136" s="1"/>
      <c r="U136" s="1"/>
    </row>
    <row r="137" spans="1:21" ht="12.75" customHeight="1">
      <c r="A137" s="1"/>
      <c r="B137" s="1"/>
      <c r="C137" s="1"/>
      <c r="D137" s="1"/>
      <c r="E137" s="1"/>
      <c r="F137" s="1"/>
      <c r="G137" s="1"/>
      <c r="H137" s="1"/>
      <c r="I137" s="1"/>
      <c r="J137" s="1"/>
      <c r="K137" s="1"/>
      <c r="L137" s="1"/>
      <c r="M137" s="1"/>
      <c r="N137" s="1"/>
      <c r="O137" s="1"/>
      <c r="P137" s="1"/>
      <c r="Q137" s="1"/>
      <c r="R137" s="1"/>
      <c r="S137" s="1"/>
      <c r="T137" s="1"/>
      <c r="U137" s="1"/>
    </row>
    <row r="138" spans="1:21" ht="12.75" customHeight="1">
      <c r="A138" s="1"/>
      <c r="B138" s="1"/>
      <c r="C138" s="1"/>
      <c r="D138" s="1"/>
      <c r="E138" s="1"/>
      <c r="F138" s="1"/>
      <c r="G138" s="1"/>
      <c r="H138" s="1"/>
      <c r="I138" s="1"/>
      <c r="J138" s="1"/>
      <c r="K138" s="1"/>
      <c r="L138" s="1"/>
      <c r="M138" s="1"/>
      <c r="N138" s="1"/>
      <c r="O138" s="1"/>
      <c r="P138" s="1"/>
      <c r="Q138" s="1"/>
      <c r="R138" s="1"/>
      <c r="S138" s="1"/>
      <c r="T138" s="1"/>
      <c r="U138" s="1"/>
    </row>
    <row r="139" spans="1:21" ht="12.75" customHeight="1">
      <c r="A139" s="1"/>
      <c r="B139" s="1"/>
      <c r="C139" s="1"/>
      <c r="D139" s="1"/>
      <c r="E139" s="1"/>
      <c r="F139" s="1"/>
      <c r="G139" s="1"/>
      <c r="H139" s="1"/>
      <c r="I139" s="1"/>
      <c r="J139" s="1"/>
      <c r="K139" s="1"/>
      <c r="L139" s="1"/>
      <c r="M139" s="1"/>
      <c r="N139" s="1"/>
      <c r="O139" s="1"/>
      <c r="P139" s="1"/>
      <c r="Q139" s="1"/>
      <c r="R139" s="1"/>
      <c r="S139" s="1"/>
      <c r="T139" s="1"/>
      <c r="U139" s="1"/>
    </row>
    <row r="140" spans="1:21" ht="12.75" customHeight="1">
      <c r="A140" s="1"/>
      <c r="B140" s="1"/>
      <c r="C140" s="1"/>
      <c r="D140" s="1"/>
      <c r="E140" s="1"/>
      <c r="F140" s="1"/>
      <c r="G140" s="1"/>
      <c r="H140" s="1"/>
      <c r="I140" s="1"/>
      <c r="J140" s="1"/>
      <c r="K140" s="1"/>
      <c r="L140" s="1"/>
      <c r="M140" s="1"/>
      <c r="N140" s="1"/>
      <c r="O140" s="1"/>
      <c r="P140" s="1"/>
      <c r="Q140" s="1"/>
      <c r="R140" s="1"/>
      <c r="S140" s="1"/>
      <c r="T140" s="1"/>
      <c r="U140" s="1"/>
    </row>
    <row r="141" spans="1:21" ht="12.75" customHeight="1">
      <c r="A141" s="1"/>
      <c r="B141" s="1"/>
      <c r="C141" s="1"/>
      <c r="D141" s="1"/>
      <c r="E141" s="1"/>
      <c r="F141" s="1"/>
      <c r="G141" s="1"/>
      <c r="H141" s="1"/>
      <c r="I141" s="1"/>
      <c r="J141" s="1"/>
      <c r="K141" s="1"/>
      <c r="L141" s="1"/>
      <c r="M141" s="1"/>
      <c r="N141" s="1"/>
      <c r="O141" s="1"/>
      <c r="P141" s="1"/>
      <c r="Q141" s="1"/>
      <c r="R141" s="1"/>
      <c r="S141" s="1"/>
      <c r="T141" s="1"/>
      <c r="U141" s="1"/>
    </row>
    <row r="142" spans="1:21" ht="12.75" customHeight="1">
      <c r="A142" s="1"/>
      <c r="B142" s="1"/>
      <c r="C142" s="1"/>
      <c r="D142" s="1"/>
      <c r="E142" s="1"/>
      <c r="F142" s="1"/>
      <c r="G142" s="1"/>
      <c r="H142" s="1"/>
      <c r="I142" s="1"/>
      <c r="J142" s="1"/>
      <c r="K142" s="1"/>
      <c r="L142" s="1"/>
      <c r="M142" s="1"/>
      <c r="N142" s="1"/>
      <c r="O142" s="1"/>
      <c r="P142" s="1"/>
      <c r="Q142" s="1"/>
      <c r="R142" s="1"/>
      <c r="S142" s="1"/>
      <c r="T142" s="1"/>
      <c r="U142" s="1"/>
    </row>
    <row r="143" spans="1:21" ht="12.75" customHeight="1">
      <c r="A143" s="1"/>
      <c r="B143" s="1"/>
      <c r="C143" s="1"/>
      <c r="D143" s="1"/>
      <c r="E143" s="1"/>
      <c r="F143" s="1"/>
      <c r="G143" s="1"/>
      <c r="H143" s="1"/>
      <c r="I143" s="1"/>
      <c r="J143" s="1"/>
      <c r="K143" s="1"/>
      <c r="L143" s="1"/>
      <c r="M143" s="1"/>
      <c r="N143" s="1"/>
      <c r="O143" s="1"/>
      <c r="P143" s="1"/>
      <c r="Q143" s="1"/>
      <c r="R143" s="1"/>
      <c r="S143" s="1"/>
      <c r="T143" s="1"/>
      <c r="U143" s="1"/>
    </row>
    <row r="144" spans="1:21" ht="12.75" customHeight="1">
      <c r="A144" s="1"/>
      <c r="B144" s="1"/>
      <c r="C144" s="1"/>
      <c r="D144" s="1"/>
      <c r="E144" s="1"/>
      <c r="F144" s="1"/>
      <c r="G144" s="1"/>
      <c r="H144" s="1"/>
      <c r="I144" s="1"/>
      <c r="J144" s="1"/>
      <c r="K144" s="1"/>
      <c r="L144" s="1"/>
      <c r="M144" s="1"/>
      <c r="N144" s="1"/>
      <c r="O144" s="1"/>
      <c r="P144" s="1"/>
      <c r="Q144" s="1"/>
      <c r="R144" s="1"/>
      <c r="S144" s="1"/>
      <c r="T144" s="1"/>
      <c r="U144" s="1"/>
    </row>
    <row r="145" spans="1:21" ht="12.75" customHeight="1">
      <c r="A145" s="1"/>
      <c r="B145" s="1"/>
      <c r="C145" s="1"/>
      <c r="D145" s="1"/>
      <c r="E145" s="1"/>
      <c r="F145" s="1"/>
      <c r="G145" s="1"/>
      <c r="H145" s="1"/>
      <c r="I145" s="1"/>
      <c r="J145" s="1"/>
      <c r="K145" s="1"/>
      <c r="L145" s="1"/>
      <c r="M145" s="1"/>
      <c r="N145" s="1"/>
      <c r="O145" s="1"/>
      <c r="P145" s="1"/>
      <c r="Q145" s="1"/>
      <c r="R145" s="1"/>
      <c r="S145" s="1"/>
      <c r="T145" s="1"/>
      <c r="U145" s="1"/>
    </row>
    <row r="146" spans="1:21" ht="12.75" customHeight="1">
      <c r="A146" s="1"/>
      <c r="B146" s="1"/>
      <c r="C146" s="1"/>
      <c r="D146" s="1"/>
      <c r="E146" s="1"/>
      <c r="F146" s="1"/>
      <c r="G146" s="1"/>
      <c r="H146" s="1"/>
      <c r="I146" s="1"/>
      <c r="J146" s="1"/>
      <c r="K146" s="1"/>
      <c r="L146" s="1"/>
      <c r="M146" s="1"/>
      <c r="N146" s="1"/>
      <c r="O146" s="1"/>
      <c r="P146" s="1"/>
      <c r="Q146" s="1"/>
      <c r="R146" s="1"/>
      <c r="S146" s="1"/>
      <c r="T146" s="1"/>
      <c r="U146" s="1"/>
    </row>
    <row r="147" spans="1:21" ht="12.75" customHeight="1">
      <c r="A147" s="1"/>
      <c r="B147" s="1"/>
      <c r="C147" s="1"/>
      <c r="D147" s="1"/>
      <c r="E147" s="1"/>
      <c r="F147" s="1"/>
      <c r="G147" s="1"/>
      <c r="H147" s="1"/>
      <c r="I147" s="1"/>
      <c r="J147" s="1"/>
      <c r="K147" s="1"/>
      <c r="L147" s="1"/>
      <c r="M147" s="1"/>
      <c r="N147" s="1"/>
      <c r="O147" s="1"/>
      <c r="P147" s="1"/>
      <c r="Q147" s="1"/>
      <c r="R147" s="1"/>
      <c r="S147" s="1"/>
      <c r="T147" s="1"/>
      <c r="U147" s="1"/>
    </row>
    <row r="148" spans="1:21" ht="12.75" customHeight="1">
      <c r="A148" s="1"/>
      <c r="B148" s="1"/>
      <c r="C148" s="1"/>
      <c r="D148" s="1"/>
      <c r="E148" s="1"/>
      <c r="F148" s="1"/>
      <c r="G148" s="1"/>
      <c r="H148" s="1"/>
      <c r="I148" s="1"/>
      <c r="J148" s="1"/>
      <c r="K148" s="1"/>
      <c r="L148" s="1"/>
      <c r="M148" s="1"/>
      <c r="N148" s="1"/>
      <c r="O148" s="1"/>
      <c r="P148" s="1"/>
      <c r="Q148" s="1"/>
      <c r="R148" s="1"/>
      <c r="S148" s="1"/>
      <c r="T148" s="1"/>
      <c r="U148" s="1"/>
    </row>
    <row r="149" spans="1:21" ht="12.75" customHeight="1">
      <c r="A149" s="1"/>
      <c r="B149" s="1"/>
      <c r="C149" s="1"/>
      <c r="D149" s="1"/>
      <c r="E149" s="1"/>
      <c r="F149" s="1"/>
      <c r="G149" s="1"/>
      <c r="H149" s="1"/>
      <c r="I149" s="1"/>
      <c r="J149" s="1"/>
      <c r="K149" s="1"/>
      <c r="L149" s="1"/>
      <c r="M149" s="1"/>
      <c r="N149" s="1"/>
      <c r="O149" s="1"/>
      <c r="P149" s="1"/>
      <c r="Q149" s="1"/>
      <c r="R149" s="1"/>
      <c r="S149" s="1"/>
      <c r="T149" s="1"/>
      <c r="U149" s="1"/>
    </row>
    <row r="150" spans="1:21" ht="12.75" customHeight="1">
      <c r="A150" s="1"/>
      <c r="B150" s="1"/>
      <c r="C150" s="1"/>
      <c r="D150" s="1"/>
      <c r="E150" s="1"/>
      <c r="F150" s="1"/>
      <c r="G150" s="1"/>
      <c r="H150" s="1"/>
      <c r="I150" s="1"/>
      <c r="J150" s="1"/>
      <c r="K150" s="1"/>
      <c r="L150" s="1"/>
      <c r="M150" s="1"/>
      <c r="N150" s="1"/>
      <c r="O150" s="1"/>
      <c r="P150" s="1"/>
      <c r="Q150" s="1"/>
      <c r="R150" s="1"/>
      <c r="S150" s="1"/>
      <c r="T150" s="1"/>
      <c r="U150" s="1"/>
    </row>
    <row r="151" spans="1:21" ht="12.75" customHeight="1">
      <c r="A151" s="1"/>
      <c r="B151" s="1"/>
      <c r="C151" s="1"/>
      <c r="D151" s="1"/>
      <c r="E151" s="1"/>
      <c r="F151" s="1"/>
      <c r="G151" s="1"/>
      <c r="H151" s="1"/>
      <c r="I151" s="1"/>
      <c r="J151" s="1"/>
      <c r="K151" s="1"/>
      <c r="L151" s="1"/>
      <c r="M151" s="1"/>
      <c r="N151" s="1"/>
      <c r="O151" s="1"/>
      <c r="P151" s="1"/>
      <c r="Q151" s="1"/>
      <c r="R151" s="1"/>
      <c r="S151" s="1"/>
      <c r="T151" s="1"/>
      <c r="U151" s="1"/>
    </row>
    <row r="152" spans="1:21" ht="12.75" customHeight="1">
      <c r="A152" s="1"/>
      <c r="B152" s="1"/>
      <c r="C152" s="1"/>
      <c r="D152" s="1"/>
      <c r="E152" s="1"/>
      <c r="F152" s="1"/>
      <c r="G152" s="1"/>
      <c r="H152" s="1"/>
      <c r="I152" s="1"/>
      <c r="J152" s="1"/>
      <c r="K152" s="1"/>
      <c r="L152" s="1"/>
      <c r="M152" s="1"/>
      <c r="N152" s="1"/>
      <c r="O152" s="1"/>
      <c r="P152" s="1"/>
      <c r="Q152" s="1"/>
      <c r="R152" s="1"/>
      <c r="S152" s="1"/>
      <c r="T152" s="1"/>
      <c r="U152" s="1"/>
    </row>
    <row r="153" spans="1:21" ht="12.75" customHeight="1">
      <c r="A153" s="1"/>
      <c r="B153" s="1"/>
      <c r="C153" s="1"/>
      <c r="D153" s="1"/>
      <c r="E153" s="1"/>
      <c r="F153" s="1"/>
      <c r="G153" s="1"/>
      <c r="H153" s="1"/>
      <c r="I153" s="1"/>
      <c r="J153" s="1"/>
      <c r="K153" s="1"/>
      <c r="L153" s="1"/>
      <c r="M153" s="1"/>
      <c r="N153" s="1"/>
      <c r="O153" s="1"/>
      <c r="P153" s="1"/>
      <c r="Q153" s="1"/>
      <c r="R153" s="1"/>
      <c r="S153" s="1"/>
      <c r="T153" s="1"/>
      <c r="U153" s="1"/>
    </row>
    <row r="154" spans="1:21" ht="12.75" customHeight="1">
      <c r="A154" s="1"/>
      <c r="B154" s="1"/>
      <c r="C154" s="1"/>
      <c r="D154" s="1"/>
      <c r="E154" s="1"/>
      <c r="F154" s="1"/>
      <c r="G154" s="1"/>
      <c r="H154" s="1"/>
      <c r="I154" s="1"/>
      <c r="J154" s="1"/>
      <c r="K154" s="1"/>
      <c r="L154" s="1"/>
      <c r="M154" s="1"/>
      <c r="N154" s="1"/>
      <c r="O154" s="1"/>
      <c r="P154" s="1"/>
      <c r="Q154" s="1"/>
      <c r="R154" s="1"/>
      <c r="S154" s="1"/>
      <c r="T154" s="1"/>
      <c r="U154" s="1"/>
    </row>
    <row r="155" spans="1:21" ht="12.75" customHeight="1">
      <c r="A155" s="1"/>
      <c r="B155" s="1"/>
      <c r="C155" s="1"/>
      <c r="D155" s="1"/>
      <c r="E155" s="1"/>
      <c r="F155" s="1"/>
      <c r="G155" s="1"/>
      <c r="H155" s="1"/>
      <c r="I155" s="1"/>
      <c r="J155" s="1"/>
      <c r="K155" s="1"/>
      <c r="L155" s="1"/>
      <c r="M155" s="1"/>
      <c r="N155" s="1"/>
      <c r="O155" s="1"/>
      <c r="P155" s="1"/>
      <c r="Q155" s="1"/>
      <c r="R155" s="1"/>
      <c r="S155" s="1"/>
      <c r="T155" s="1"/>
      <c r="U155" s="1"/>
    </row>
    <row r="156" spans="1:21" ht="12.75" customHeight="1">
      <c r="A156" s="1"/>
      <c r="B156" s="1"/>
      <c r="C156" s="1"/>
      <c r="D156" s="1"/>
      <c r="E156" s="1"/>
      <c r="F156" s="1"/>
      <c r="G156" s="1"/>
      <c r="H156" s="1"/>
      <c r="I156" s="1"/>
      <c r="J156" s="1"/>
      <c r="K156" s="1"/>
      <c r="L156" s="1"/>
      <c r="M156" s="1"/>
      <c r="N156" s="1"/>
      <c r="O156" s="1"/>
      <c r="P156" s="1"/>
      <c r="Q156" s="1"/>
      <c r="R156" s="1"/>
      <c r="S156" s="1"/>
      <c r="T156" s="1"/>
      <c r="U156" s="1"/>
    </row>
    <row r="157" spans="1:21" ht="12.75" customHeight="1">
      <c r="A157" s="1"/>
      <c r="B157" s="1"/>
      <c r="C157" s="1"/>
      <c r="D157" s="1"/>
      <c r="E157" s="1"/>
      <c r="F157" s="1"/>
      <c r="G157" s="1"/>
      <c r="H157" s="1"/>
      <c r="I157" s="1"/>
      <c r="J157" s="1"/>
      <c r="K157" s="1"/>
      <c r="L157" s="1"/>
      <c r="M157" s="1"/>
      <c r="N157" s="1"/>
      <c r="O157" s="1"/>
      <c r="P157" s="1"/>
      <c r="Q157" s="1"/>
      <c r="R157" s="1"/>
      <c r="S157" s="1"/>
      <c r="T157" s="1"/>
      <c r="U157" s="1"/>
    </row>
    <row r="158" spans="1:21" ht="12.75" customHeight="1">
      <c r="A158" s="1"/>
      <c r="B158" s="1"/>
      <c r="C158" s="1"/>
      <c r="D158" s="1"/>
      <c r="E158" s="1"/>
      <c r="F158" s="1"/>
      <c r="G158" s="1"/>
      <c r="H158" s="1"/>
      <c r="I158" s="1"/>
      <c r="J158" s="1"/>
      <c r="K158" s="1"/>
      <c r="L158" s="1"/>
      <c r="M158" s="1"/>
      <c r="N158" s="1"/>
      <c r="O158" s="1"/>
      <c r="P158" s="1"/>
      <c r="Q158" s="1"/>
      <c r="R158" s="1"/>
      <c r="S158" s="1"/>
      <c r="T158" s="1"/>
      <c r="U158" s="1"/>
    </row>
    <row r="159" spans="1:21" ht="12.75" customHeight="1">
      <c r="A159" s="1"/>
      <c r="B159" s="1"/>
      <c r="C159" s="1"/>
      <c r="D159" s="1"/>
      <c r="E159" s="1"/>
      <c r="F159" s="1"/>
      <c r="G159" s="1"/>
      <c r="H159" s="1"/>
      <c r="I159" s="1"/>
      <c r="J159" s="1"/>
      <c r="K159" s="1"/>
      <c r="L159" s="1"/>
      <c r="M159" s="1"/>
      <c r="N159" s="1"/>
      <c r="O159" s="1"/>
      <c r="P159" s="1"/>
      <c r="Q159" s="1"/>
      <c r="R159" s="1"/>
      <c r="S159" s="1"/>
      <c r="T159" s="1"/>
      <c r="U159" s="1"/>
    </row>
    <row r="160" spans="1:21" ht="12.75" customHeight="1">
      <c r="A160" s="1"/>
      <c r="B160" s="1"/>
      <c r="C160" s="1"/>
      <c r="D160" s="1"/>
      <c r="E160" s="1"/>
      <c r="F160" s="1"/>
      <c r="G160" s="1"/>
      <c r="H160" s="1"/>
      <c r="I160" s="1"/>
      <c r="J160" s="1"/>
      <c r="K160" s="1"/>
      <c r="L160" s="1"/>
      <c r="M160" s="1"/>
      <c r="N160" s="1"/>
      <c r="O160" s="1"/>
      <c r="P160" s="1"/>
      <c r="Q160" s="1"/>
      <c r="R160" s="1"/>
      <c r="S160" s="1"/>
      <c r="T160" s="1"/>
      <c r="U160" s="1"/>
    </row>
    <row r="161" spans="1:21" ht="12.75" customHeight="1">
      <c r="A161" s="1"/>
      <c r="B161" s="1"/>
      <c r="C161" s="1"/>
      <c r="D161" s="1"/>
      <c r="E161" s="1"/>
      <c r="F161" s="1"/>
      <c r="G161" s="1"/>
      <c r="H161" s="1"/>
      <c r="I161" s="1"/>
      <c r="J161" s="1"/>
      <c r="K161" s="1"/>
      <c r="L161" s="1"/>
      <c r="M161" s="1"/>
      <c r="N161" s="1"/>
      <c r="O161" s="1"/>
      <c r="P161" s="1"/>
      <c r="Q161" s="1"/>
      <c r="R161" s="1"/>
      <c r="S161" s="1"/>
      <c r="T161" s="1"/>
      <c r="U161" s="1"/>
    </row>
    <row r="162" spans="1:21" ht="12.75" customHeight="1">
      <c r="A162" s="1"/>
      <c r="B162" s="1"/>
      <c r="C162" s="1"/>
      <c r="D162" s="1"/>
      <c r="E162" s="1"/>
      <c r="F162" s="1"/>
      <c r="G162" s="1"/>
      <c r="H162" s="1"/>
      <c r="I162" s="1"/>
      <c r="J162" s="1"/>
      <c r="K162" s="1"/>
      <c r="L162" s="1"/>
      <c r="M162" s="1"/>
      <c r="N162" s="1"/>
      <c r="O162" s="1"/>
      <c r="P162" s="1"/>
      <c r="Q162" s="1"/>
      <c r="R162" s="1"/>
      <c r="S162" s="1"/>
      <c r="T162" s="1"/>
      <c r="U162" s="1"/>
    </row>
    <row r="163" spans="1:21" ht="12.75" customHeight="1">
      <c r="A163" s="1"/>
      <c r="B163" s="1"/>
      <c r="C163" s="1"/>
      <c r="D163" s="1"/>
      <c r="E163" s="1"/>
      <c r="F163" s="1"/>
      <c r="G163" s="1"/>
      <c r="H163" s="1"/>
      <c r="I163" s="1"/>
      <c r="J163" s="1"/>
      <c r="K163" s="1"/>
      <c r="L163" s="1"/>
      <c r="M163" s="1"/>
      <c r="N163" s="1"/>
      <c r="O163" s="1"/>
      <c r="P163" s="1"/>
      <c r="Q163" s="1"/>
      <c r="R163" s="1"/>
      <c r="S163" s="1"/>
      <c r="T163" s="1"/>
      <c r="U163" s="1"/>
    </row>
    <row r="164" spans="1:21" ht="12.75" customHeight="1">
      <c r="A164" s="1"/>
      <c r="B164" s="1"/>
      <c r="C164" s="1"/>
      <c r="D164" s="1"/>
      <c r="E164" s="1"/>
      <c r="F164" s="1"/>
      <c r="G164" s="1"/>
      <c r="H164" s="1"/>
      <c r="I164" s="1"/>
      <c r="J164" s="1"/>
      <c r="K164" s="1"/>
      <c r="L164" s="1"/>
      <c r="M164" s="1"/>
      <c r="N164" s="1"/>
      <c r="O164" s="1"/>
      <c r="P164" s="1"/>
      <c r="Q164" s="1"/>
      <c r="R164" s="1"/>
      <c r="S164" s="1"/>
      <c r="T164" s="1"/>
      <c r="U164" s="1"/>
    </row>
    <row r="165" spans="1:21" ht="12.75" customHeight="1">
      <c r="A165" s="1"/>
      <c r="B165" s="1"/>
      <c r="C165" s="1"/>
      <c r="D165" s="1"/>
      <c r="E165" s="1"/>
      <c r="F165" s="1"/>
      <c r="G165" s="1"/>
      <c r="H165" s="1"/>
      <c r="I165" s="1"/>
      <c r="J165" s="1"/>
      <c r="K165" s="1"/>
      <c r="L165" s="1"/>
      <c r="M165" s="1"/>
      <c r="N165" s="1"/>
      <c r="O165" s="1"/>
      <c r="P165" s="1"/>
      <c r="Q165" s="1"/>
      <c r="R165" s="1"/>
      <c r="S165" s="1"/>
      <c r="T165" s="1"/>
      <c r="U165" s="1"/>
    </row>
    <row r="166" spans="1:21" ht="12.75" customHeight="1">
      <c r="A166" s="1"/>
      <c r="B166" s="1"/>
      <c r="C166" s="1"/>
      <c r="D166" s="1"/>
      <c r="E166" s="1"/>
      <c r="F166" s="1"/>
      <c r="G166" s="1"/>
      <c r="H166" s="1"/>
      <c r="I166" s="1"/>
      <c r="J166" s="1"/>
      <c r="K166" s="1"/>
      <c r="L166" s="1"/>
      <c r="M166" s="1"/>
      <c r="N166" s="1"/>
      <c r="O166" s="1"/>
      <c r="P166" s="1"/>
      <c r="Q166" s="1"/>
      <c r="R166" s="1"/>
      <c r="S166" s="1"/>
      <c r="T166" s="1"/>
      <c r="U166" s="1"/>
    </row>
    <row r="167" spans="1:21" ht="12.75" customHeight="1">
      <c r="A167" s="1"/>
      <c r="B167" s="1"/>
      <c r="C167" s="1"/>
      <c r="D167" s="1"/>
      <c r="E167" s="1"/>
      <c r="F167" s="1"/>
      <c r="G167" s="1"/>
      <c r="H167" s="1"/>
      <c r="I167" s="1"/>
      <c r="J167" s="1"/>
      <c r="K167" s="1"/>
      <c r="L167" s="1"/>
      <c r="M167" s="1"/>
      <c r="N167" s="1"/>
      <c r="O167" s="1"/>
      <c r="P167" s="1"/>
      <c r="Q167" s="1"/>
      <c r="R167" s="1"/>
      <c r="S167" s="1"/>
      <c r="T167" s="1"/>
      <c r="U167" s="1"/>
    </row>
    <row r="168" spans="1:21" ht="12.75" customHeight="1">
      <c r="A168" s="1"/>
      <c r="B168" s="1"/>
      <c r="C168" s="1"/>
      <c r="D168" s="1"/>
      <c r="E168" s="1"/>
      <c r="F168" s="1"/>
      <c r="G168" s="1"/>
      <c r="H168" s="1"/>
      <c r="I168" s="1"/>
      <c r="J168" s="1"/>
      <c r="K168" s="1"/>
      <c r="L168" s="1"/>
      <c r="M168" s="1"/>
      <c r="N168" s="1"/>
      <c r="O168" s="1"/>
      <c r="P168" s="1"/>
      <c r="Q168" s="1"/>
      <c r="R168" s="1"/>
      <c r="S168" s="1"/>
      <c r="T168" s="1"/>
      <c r="U168" s="1"/>
    </row>
    <row r="169" spans="1:21" ht="12.75" customHeight="1">
      <c r="A169" s="1"/>
      <c r="B169" s="1"/>
      <c r="C169" s="1"/>
      <c r="D169" s="1"/>
      <c r="E169" s="1"/>
      <c r="F169" s="1"/>
      <c r="G169" s="1"/>
      <c r="H169" s="1"/>
      <c r="I169" s="1"/>
      <c r="J169" s="1"/>
      <c r="K169" s="1"/>
      <c r="L169" s="1"/>
      <c r="M169" s="1"/>
      <c r="N169" s="1"/>
      <c r="O169" s="1"/>
      <c r="P169" s="1"/>
      <c r="Q169" s="1"/>
      <c r="R169" s="1"/>
      <c r="S169" s="1"/>
      <c r="T169" s="1"/>
      <c r="U169" s="1"/>
    </row>
    <row r="170" spans="1:21" ht="12.75" customHeight="1">
      <c r="A170" s="1"/>
      <c r="B170" s="1"/>
      <c r="C170" s="1"/>
      <c r="D170" s="1"/>
      <c r="E170" s="1"/>
      <c r="F170" s="1"/>
      <c r="G170" s="1"/>
      <c r="H170" s="1"/>
      <c r="I170" s="1"/>
      <c r="J170" s="1"/>
      <c r="K170" s="1"/>
      <c r="L170" s="1"/>
      <c r="M170" s="1"/>
      <c r="N170" s="1"/>
      <c r="O170" s="1"/>
      <c r="P170" s="1"/>
      <c r="Q170" s="1"/>
      <c r="R170" s="1"/>
      <c r="S170" s="1"/>
      <c r="T170" s="1"/>
      <c r="U170" s="1"/>
    </row>
    <row r="171" spans="1:21" ht="12.75" customHeight="1">
      <c r="A171" s="1"/>
      <c r="B171" s="1"/>
      <c r="C171" s="1"/>
      <c r="D171" s="1"/>
      <c r="E171" s="1"/>
      <c r="F171" s="1"/>
      <c r="G171" s="1"/>
      <c r="H171" s="1"/>
      <c r="I171" s="1"/>
      <c r="J171" s="1"/>
      <c r="K171" s="1"/>
      <c r="L171" s="1"/>
      <c r="M171" s="1"/>
      <c r="N171" s="1"/>
      <c r="O171" s="1"/>
      <c r="P171" s="1"/>
      <c r="Q171" s="1"/>
      <c r="R171" s="1"/>
      <c r="S171" s="1"/>
      <c r="T171" s="1"/>
      <c r="U171" s="1"/>
    </row>
    <row r="172" spans="1:21" ht="12.75" customHeight="1">
      <c r="A172" s="1"/>
      <c r="B172" s="1"/>
      <c r="C172" s="1"/>
      <c r="D172" s="1"/>
      <c r="E172" s="1"/>
      <c r="F172" s="1"/>
      <c r="G172" s="1"/>
      <c r="H172" s="1"/>
      <c r="I172" s="1"/>
      <c r="J172" s="1"/>
      <c r="K172" s="1"/>
      <c r="L172" s="1"/>
      <c r="M172" s="1"/>
      <c r="N172" s="1"/>
      <c r="O172" s="1"/>
      <c r="P172" s="1"/>
      <c r="Q172" s="1"/>
      <c r="R172" s="1"/>
      <c r="S172" s="1"/>
      <c r="T172" s="1"/>
      <c r="U172" s="1"/>
    </row>
    <row r="173" spans="1:21" ht="12.75" customHeight="1">
      <c r="A173" s="1"/>
      <c r="B173" s="1"/>
      <c r="C173" s="1"/>
      <c r="D173" s="1"/>
      <c r="E173" s="1"/>
      <c r="F173" s="1"/>
      <c r="G173" s="1"/>
      <c r="H173" s="1"/>
      <c r="I173" s="1"/>
      <c r="J173" s="1"/>
      <c r="K173" s="1"/>
      <c r="L173" s="1"/>
      <c r="M173" s="1"/>
      <c r="N173" s="1"/>
      <c r="O173" s="1"/>
      <c r="P173" s="1"/>
      <c r="Q173" s="1"/>
      <c r="R173" s="1"/>
      <c r="S173" s="1"/>
      <c r="T173" s="1"/>
      <c r="U173" s="1"/>
    </row>
    <row r="174" spans="1:21" ht="12.75" customHeight="1">
      <c r="A174" s="1"/>
      <c r="B174" s="1"/>
      <c r="C174" s="1"/>
      <c r="D174" s="1"/>
      <c r="E174" s="1"/>
      <c r="F174" s="1"/>
      <c r="G174" s="1"/>
      <c r="H174" s="1"/>
      <c r="I174" s="1"/>
      <c r="J174" s="1"/>
      <c r="K174" s="1"/>
      <c r="L174" s="1"/>
      <c r="M174" s="1"/>
      <c r="N174" s="1"/>
      <c r="O174" s="1"/>
      <c r="P174" s="1"/>
      <c r="Q174" s="1"/>
      <c r="R174" s="1"/>
      <c r="S174" s="1"/>
      <c r="T174" s="1"/>
      <c r="U174" s="1"/>
    </row>
    <row r="175" spans="1:21" ht="12.75" customHeight="1">
      <c r="A175" s="1"/>
      <c r="B175" s="1"/>
      <c r="C175" s="1"/>
      <c r="D175" s="1"/>
      <c r="E175" s="1"/>
      <c r="F175" s="1"/>
      <c r="G175" s="1"/>
      <c r="H175" s="1"/>
      <c r="I175" s="1"/>
      <c r="J175" s="1"/>
      <c r="K175" s="1"/>
      <c r="L175" s="1"/>
      <c r="M175" s="1"/>
      <c r="N175" s="1"/>
      <c r="O175" s="1"/>
      <c r="P175" s="1"/>
      <c r="Q175" s="1"/>
      <c r="R175" s="1"/>
      <c r="S175" s="1"/>
      <c r="T175" s="1"/>
      <c r="U175" s="1"/>
    </row>
    <row r="176" spans="1:21" ht="12.75" customHeight="1">
      <c r="A176" s="1"/>
      <c r="B176" s="1"/>
      <c r="C176" s="1"/>
      <c r="D176" s="1"/>
      <c r="E176" s="1"/>
      <c r="F176" s="1"/>
      <c r="G176" s="1"/>
      <c r="H176" s="1"/>
      <c r="I176" s="1"/>
      <c r="J176" s="1"/>
      <c r="K176" s="1"/>
      <c r="L176" s="1"/>
      <c r="M176" s="1"/>
      <c r="N176" s="1"/>
      <c r="O176" s="1"/>
      <c r="P176" s="1"/>
      <c r="Q176" s="1"/>
      <c r="R176" s="1"/>
      <c r="S176" s="1"/>
      <c r="T176" s="1"/>
      <c r="U176" s="1"/>
    </row>
    <row r="177" spans="1:21" ht="12.75" customHeight="1">
      <c r="A177" s="1"/>
      <c r="B177" s="1"/>
      <c r="C177" s="1"/>
      <c r="D177" s="1"/>
      <c r="E177" s="1"/>
      <c r="F177" s="1"/>
      <c r="G177" s="1"/>
      <c r="H177" s="1"/>
      <c r="I177" s="1"/>
      <c r="J177" s="1"/>
      <c r="K177" s="1"/>
      <c r="L177" s="1"/>
      <c r="M177" s="1"/>
      <c r="N177" s="1"/>
      <c r="O177" s="1"/>
      <c r="P177" s="1"/>
      <c r="Q177" s="1"/>
      <c r="R177" s="1"/>
      <c r="S177" s="1"/>
      <c r="T177" s="1"/>
      <c r="U177" s="1"/>
    </row>
    <row r="178" spans="1:21" ht="12.75" customHeight="1">
      <c r="A178" s="1"/>
      <c r="B178" s="1"/>
      <c r="C178" s="1"/>
      <c r="D178" s="1"/>
      <c r="E178" s="1"/>
      <c r="F178" s="1"/>
      <c r="G178" s="1"/>
      <c r="H178" s="1"/>
      <c r="I178" s="1"/>
      <c r="J178" s="1"/>
      <c r="K178" s="1"/>
      <c r="L178" s="1"/>
      <c r="M178" s="1"/>
      <c r="N178" s="1"/>
      <c r="O178" s="1"/>
      <c r="P178" s="1"/>
      <c r="Q178" s="1"/>
      <c r="R178" s="1"/>
      <c r="S178" s="1"/>
      <c r="T178" s="1"/>
      <c r="U178" s="1"/>
    </row>
    <row r="179" spans="1:21" ht="12.75" customHeight="1">
      <c r="A179" s="1"/>
      <c r="B179" s="1"/>
      <c r="C179" s="1"/>
      <c r="D179" s="1"/>
      <c r="E179" s="1"/>
      <c r="F179" s="1"/>
      <c r="G179" s="1"/>
      <c r="H179" s="1"/>
      <c r="I179" s="1"/>
      <c r="J179" s="1"/>
      <c r="K179" s="1"/>
      <c r="L179" s="1"/>
      <c r="M179" s="1"/>
      <c r="N179" s="1"/>
      <c r="O179" s="1"/>
      <c r="P179" s="1"/>
      <c r="Q179" s="1"/>
      <c r="R179" s="1"/>
      <c r="S179" s="1"/>
      <c r="T179" s="1"/>
      <c r="U179" s="1"/>
    </row>
    <row r="180" spans="1:21" ht="12.75" customHeight="1">
      <c r="A180" s="1"/>
      <c r="B180" s="1"/>
      <c r="C180" s="1"/>
      <c r="D180" s="1"/>
      <c r="E180" s="1"/>
      <c r="F180" s="1"/>
      <c r="G180" s="1"/>
      <c r="H180" s="1"/>
      <c r="I180" s="1"/>
      <c r="J180" s="1"/>
      <c r="K180" s="1"/>
      <c r="L180" s="1"/>
      <c r="M180" s="1"/>
      <c r="N180" s="1"/>
      <c r="O180" s="1"/>
      <c r="P180" s="1"/>
      <c r="Q180" s="1"/>
      <c r="R180" s="1"/>
      <c r="S180" s="1"/>
      <c r="T180" s="1"/>
      <c r="U180" s="1"/>
    </row>
    <row r="181" spans="1:21" ht="12.75" customHeight="1">
      <c r="A181" s="1"/>
      <c r="B181" s="1"/>
      <c r="C181" s="1"/>
      <c r="D181" s="1"/>
      <c r="E181" s="1"/>
      <c r="F181" s="1"/>
      <c r="G181" s="1"/>
      <c r="H181" s="1"/>
      <c r="I181" s="1"/>
      <c r="J181" s="1"/>
      <c r="K181" s="1"/>
      <c r="L181" s="1"/>
      <c r="M181" s="1"/>
      <c r="N181" s="1"/>
      <c r="O181" s="1"/>
      <c r="P181" s="1"/>
      <c r="Q181" s="1"/>
      <c r="R181" s="1"/>
      <c r="S181" s="1"/>
      <c r="T181" s="1"/>
      <c r="U181" s="1"/>
    </row>
    <row r="182" spans="1:21" ht="12.75" customHeight="1">
      <c r="A182" s="1"/>
      <c r="B182" s="1"/>
      <c r="C182" s="1"/>
      <c r="D182" s="1"/>
      <c r="E182" s="1"/>
      <c r="F182" s="1"/>
      <c r="G182" s="1"/>
      <c r="H182" s="1"/>
      <c r="I182" s="1"/>
      <c r="J182" s="1"/>
      <c r="K182" s="1"/>
      <c r="L182" s="1"/>
      <c r="M182" s="1"/>
      <c r="N182" s="1"/>
      <c r="O182" s="1"/>
      <c r="P182" s="1"/>
      <c r="Q182" s="1"/>
      <c r="R182" s="1"/>
      <c r="S182" s="1"/>
      <c r="T182" s="1"/>
      <c r="U182" s="1"/>
    </row>
    <row r="183" spans="1:21" ht="12.75" customHeight="1">
      <c r="A183" s="1"/>
      <c r="B183" s="1"/>
      <c r="C183" s="1"/>
      <c r="D183" s="1"/>
      <c r="E183" s="1"/>
      <c r="F183" s="1"/>
      <c r="G183" s="1"/>
      <c r="H183" s="1"/>
      <c r="I183" s="1"/>
      <c r="J183" s="1"/>
      <c r="K183" s="1"/>
      <c r="L183" s="1"/>
      <c r="M183" s="1"/>
      <c r="N183" s="1"/>
      <c r="O183" s="1"/>
      <c r="P183" s="1"/>
      <c r="Q183" s="1"/>
      <c r="R183" s="1"/>
      <c r="S183" s="1"/>
      <c r="T183" s="1"/>
      <c r="U183" s="1"/>
    </row>
    <row r="184" spans="1:21" ht="12.75" customHeight="1">
      <c r="A184" s="1"/>
      <c r="B184" s="1"/>
      <c r="C184" s="1"/>
      <c r="D184" s="1"/>
      <c r="E184" s="1"/>
      <c r="F184" s="1"/>
      <c r="G184" s="1"/>
      <c r="H184" s="1"/>
      <c r="I184" s="1"/>
      <c r="J184" s="1"/>
      <c r="K184" s="1"/>
      <c r="L184" s="1"/>
      <c r="M184" s="1"/>
      <c r="N184" s="1"/>
      <c r="O184" s="1"/>
      <c r="P184" s="1"/>
      <c r="Q184" s="1"/>
      <c r="R184" s="1"/>
      <c r="S184" s="1"/>
      <c r="T184" s="1"/>
      <c r="U184" s="1"/>
    </row>
    <row r="185" spans="1:21" ht="12.75" customHeight="1">
      <c r="A185" s="1"/>
      <c r="B185" s="1"/>
      <c r="C185" s="1"/>
      <c r="D185" s="1"/>
      <c r="E185" s="1"/>
      <c r="F185" s="1"/>
      <c r="G185" s="1"/>
      <c r="H185" s="1"/>
      <c r="I185" s="1"/>
      <c r="J185" s="1"/>
      <c r="K185" s="1"/>
      <c r="L185" s="1"/>
      <c r="M185" s="1"/>
      <c r="N185" s="1"/>
      <c r="O185" s="1"/>
      <c r="P185" s="1"/>
      <c r="Q185" s="1"/>
      <c r="R185" s="1"/>
      <c r="S185" s="1"/>
      <c r="T185" s="1"/>
      <c r="U185" s="1"/>
    </row>
    <row r="186" spans="1:21" ht="12.75" customHeight="1">
      <c r="A186" s="1"/>
      <c r="B186" s="1"/>
      <c r="C186" s="1"/>
      <c r="D186" s="1"/>
      <c r="E186" s="1"/>
      <c r="F186" s="1"/>
      <c r="G186" s="1"/>
      <c r="H186" s="1"/>
      <c r="I186" s="1"/>
      <c r="J186" s="1"/>
      <c r="K186" s="1"/>
      <c r="L186" s="1"/>
      <c r="M186" s="1"/>
      <c r="N186" s="1"/>
      <c r="O186" s="1"/>
      <c r="P186" s="1"/>
      <c r="Q186" s="1"/>
      <c r="R186" s="1"/>
      <c r="S186" s="1"/>
      <c r="T186" s="1"/>
      <c r="U186" s="1"/>
    </row>
    <row r="187" spans="1:21" ht="12.75" customHeight="1">
      <c r="A187" s="1"/>
      <c r="B187" s="1"/>
      <c r="C187" s="1"/>
      <c r="D187" s="1"/>
      <c r="E187" s="1"/>
      <c r="F187" s="1"/>
      <c r="G187" s="1"/>
      <c r="H187" s="1"/>
      <c r="I187" s="1"/>
      <c r="J187" s="1"/>
      <c r="K187" s="1"/>
      <c r="L187" s="1"/>
      <c r="M187" s="1"/>
      <c r="N187" s="1"/>
      <c r="O187" s="1"/>
      <c r="P187" s="1"/>
      <c r="Q187" s="1"/>
      <c r="R187" s="1"/>
      <c r="S187" s="1"/>
      <c r="T187" s="1"/>
      <c r="U187" s="1"/>
    </row>
    <row r="188" spans="1:21" ht="12.75" customHeight="1">
      <c r="A188" s="1"/>
      <c r="B188" s="1"/>
      <c r="C188" s="1"/>
      <c r="D188" s="1"/>
      <c r="E188" s="1"/>
      <c r="F188" s="1"/>
      <c r="G188" s="1"/>
      <c r="H188" s="1"/>
      <c r="I188" s="1"/>
      <c r="J188" s="1"/>
      <c r="K188" s="1"/>
      <c r="L188" s="1"/>
      <c r="M188" s="1"/>
      <c r="N188" s="1"/>
      <c r="O188" s="1"/>
      <c r="P188" s="1"/>
      <c r="Q188" s="1"/>
      <c r="R188" s="1"/>
      <c r="S188" s="1"/>
      <c r="T188" s="1"/>
      <c r="U188" s="1"/>
    </row>
    <row r="189" spans="1:21" ht="12.75" customHeight="1">
      <c r="A189" s="1"/>
      <c r="B189" s="1"/>
      <c r="C189" s="1"/>
      <c r="D189" s="1"/>
      <c r="E189" s="1"/>
      <c r="F189" s="1"/>
      <c r="G189" s="1"/>
      <c r="H189" s="1"/>
      <c r="I189" s="1"/>
      <c r="J189" s="1"/>
      <c r="K189" s="1"/>
      <c r="L189" s="1"/>
      <c r="M189" s="1"/>
      <c r="N189" s="1"/>
      <c r="O189" s="1"/>
      <c r="P189" s="1"/>
      <c r="Q189" s="1"/>
      <c r="R189" s="1"/>
      <c r="S189" s="1"/>
      <c r="T189" s="1"/>
      <c r="U189" s="1"/>
    </row>
    <row r="190" spans="1:21" ht="12.75" customHeight="1">
      <c r="A190" s="1"/>
      <c r="B190" s="1"/>
      <c r="C190" s="1"/>
      <c r="D190" s="1"/>
      <c r="E190" s="1"/>
      <c r="F190" s="1"/>
      <c r="G190" s="1"/>
      <c r="H190" s="1"/>
      <c r="I190" s="1"/>
      <c r="J190" s="1"/>
      <c r="K190" s="1"/>
      <c r="L190" s="1"/>
      <c r="M190" s="1"/>
      <c r="N190" s="1"/>
      <c r="O190" s="1"/>
      <c r="P190" s="1"/>
      <c r="Q190" s="1"/>
      <c r="R190" s="1"/>
      <c r="S190" s="1"/>
      <c r="T190" s="1"/>
      <c r="U190" s="1"/>
    </row>
    <row r="191" spans="1:21" ht="12.75" customHeight="1">
      <c r="A191" s="1"/>
      <c r="B191" s="1"/>
      <c r="C191" s="1"/>
      <c r="D191" s="1"/>
      <c r="E191" s="1"/>
      <c r="F191" s="1"/>
      <c r="G191" s="1"/>
      <c r="H191" s="1"/>
      <c r="I191" s="1"/>
      <c r="J191" s="1"/>
      <c r="K191" s="1"/>
      <c r="L191" s="1"/>
      <c r="M191" s="1"/>
      <c r="N191" s="1"/>
      <c r="O191" s="1"/>
      <c r="P191" s="1"/>
      <c r="Q191" s="1"/>
      <c r="R191" s="1"/>
      <c r="S191" s="1"/>
      <c r="T191" s="1"/>
      <c r="U191" s="1"/>
    </row>
    <row r="192" spans="1:21" ht="12.75" customHeight="1">
      <c r="A192" s="1"/>
      <c r="B192" s="1"/>
      <c r="C192" s="1"/>
      <c r="D192" s="1"/>
      <c r="E192" s="1"/>
      <c r="F192" s="1"/>
      <c r="G192" s="1"/>
      <c r="H192" s="1"/>
      <c r="I192" s="1"/>
      <c r="J192" s="1"/>
      <c r="K192" s="1"/>
      <c r="L192" s="1"/>
      <c r="M192" s="1"/>
      <c r="N192" s="1"/>
      <c r="O192" s="1"/>
      <c r="P192" s="1"/>
      <c r="Q192" s="1"/>
      <c r="R192" s="1"/>
      <c r="S192" s="1"/>
      <c r="T192" s="1"/>
      <c r="U192" s="1"/>
    </row>
    <row r="193" spans="1:21" ht="12.75" customHeight="1">
      <c r="A193" s="1"/>
      <c r="B193" s="1"/>
      <c r="C193" s="1"/>
      <c r="D193" s="1"/>
      <c r="E193" s="1"/>
      <c r="F193" s="1"/>
      <c r="G193" s="1"/>
      <c r="H193" s="1"/>
      <c r="I193" s="1"/>
      <c r="J193" s="1"/>
      <c r="K193" s="1"/>
      <c r="L193" s="1"/>
      <c r="M193" s="1"/>
      <c r="N193" s="1"/>
      <c r="O193" s="1"/>
      <c r="P193" s="1"/>
      <c r="Q193" s="1"/>
      <c r="R193" s="1"/>
      <c r="S193" s="1"/>
      <c r="T193" s="1"/>
      <c r="U193" s="1"/>
    </row>
    <row r="194" spans="1:21" ht="12.75" customHeight="1">
      <c r="A194" s="1"/>
      <c r="B194" s="1"/>
      <c r="C194" s="1"/>
      <c r="D194" s="1"/>
      <c r="E194" s="1"/>
      <c r="F194" s="1"/>
      <c r="G194" s="1"/>
      <c r="H194" s="1"/>
      <c r="I194" s="1"/>
      <c r="J194" s="1"/>
      <c r="K194" s="1"/>
      <c r="L194" s="1"/>
      <c r="M194" s="1"/>
      <c r="N194" s="1"/>
      <c r="O194" s="1"/>
      <c r="P194" s="1"/>
      <c r="Q194" s="1"/>
      <c r="R194" s="1"/>
      <c r="S194" s="1"/>
      <c r="T194" s="1"/>
      <c r="U194" s="1"/>
    </row>
    <row r="195" spans="1:21" ht="12.75" customHeight="1">
      <c r="A195" s="1"/>
      <c r="B195" s="1"/>
      <c r="C195" s="1"/>
      <c r="D195" s="1"/>
      <c r="E195" s="1"/>
      <c r="F195" s="1"/>
      <c r="G195" s="1"/>
      <c r="H195" s="1"/>
      <c r="I195" s="1"/>
      <c r="J195" s="1"/>
      <c r="K195" s="1"/>
      <c r="L195" s="1"/>
      <c r="M195" s="1"/>
      <c r="N195" s="1"/>
      <c r="O195" s="1"/>
      <c r="P195" s="1"/>
      <c r="Q195" s="1"/>
      <c r="R195" s="1"/>
      <c r="S195" s="1"/>
      <c r="T195" s="1"/>
      <c r="U195" s="1"/>
    </row>
    <row r="196" spans="1:21" ht="12.75" customHeight="1">
      <c r="A196" s="1"/>
      <c r="B196" s="1"/>
      <c r="C196" s="1"/>
      <c r="D196" s="1"/>
      <c r="E196" s="1"/>
      <c r="F196" s="1"/>
      <c r="G196" s="1"/>
      <c r="H196" s="1"/>
      <c r="I196" s="1"/>
      <c r="J196" s="1"/>
      <c r="K196" s="1"/>
      <c r="L196" s="1"/>
      <c r="M196" s="1"/>
      <c r="N196" s="1"/>
      <c r="O196" s="1"/>
      <c r="P196" s="1"/>
      <c r="Q196" s="1"/>
      <c r="R196" s="1"/>
      <c r="S196" s="1"/>
      <c r="T196" s="1"/>
      <c r="U196" s="1"/>
    </row>
    <row r="197" spans="1:21" ht="12.75" customHeight="1">
      <c r="A197" s="1"/>
      <c r="B197" s="1"/>
      <c r="C197" s="1"/>
      <c r="D197" s="1"/>
      <c r="E197" s="1"/>
      <c r="F197" s="1"/>
      <c r="G197" s="1"/>
      <c r="H197" s="1"/>
      <c r="I197" s="1"/>
      <c r="J197" s="1"/>
      <c r="K197" s="1"/>
      <c r="L197" s="1"/>
      <c r="M197" s="1"/>
      <c r="N197" s="1"/>
      <c r="O197" s="1"/>
      <c r="P197" s="1"/>
      <c r="Q197" s="1"/>
      <c r="R197" s="1"/>
      <c r="S197" s="1"/>
      <c r="T197" s="1"/>
      <c r="U197" s="1"/>
    </row>
    <row r="198" spans="1:21" ht="12.75" customHeight="1">
      <c r="A198" s="1"/>
      <c r="B198" s="1"/>
      <c r="C198" s="1"/>
      <c r="D198" s="1"/>
      <c r="E198" s="1"/>
      <c r="F198" s="1"/>
      <c r="G198" s="1"/>
      <c r="H198" s="1"/>
      <c r="I198" s="1"/>
      <c r="J198" s="1"/>
      <c r="K198" s="1"/>
      <c r="L198" s="1"/>
      <c r="M198" s="1"/>
      <c r="N198" s="1"/>
      <c r="O198" s="1"/>
      <c r="P198" s="1"/>
      <c r="Q198" s="1"/>
      <c r="R198" s="1"/>
      <c r="S198" s="1"/>
      <c r="T198" s="1"/>
      <c r="U198" s="1"/>
    </row>
    <row r="199" spans="1:21" ht="12.75" customHeight="1">
      <c r="A199" s="1"/>
      <c r="B199" s="1"/>
      <c r="C199" s="1"/>
      <c r="D199" s="1"/>
      <c r="E199" s="1"/>
      <c r="F199" s="1"/>
      <c r="G199" s="1"/>
      <c r="H199" s="1"/>
      <c r="I199" s="1"/>
      <c r="J199" s="1"/>
      <c r="K199" s="1"/>
      <c r="L199" s="1"/>
      <c r="M199" s="1"/>
      <c r="N199" s="1"/>
      <c r="O199" s="1"/>
      <c r="P199" s="1"/>
      <c r="Q199" s="1"/>
      <c r="R199" s="1"/>
      <c r="S199" s="1"/>
      <c r="T199" s="1"/>
      <c r="U199" s="1"/>
    </row>
    <row r="200" spans="1:21" ht="12.75" customHeight="1">
      <c r="A200" s="1"/>
      <c r="B200" s="1"/>
      <c r="C200" s="1"/>
      <c r="D200" s="1"/>
      <c r="E200" s="1"/>
      <c r="F200" s="1"/>
      <c r="G200" s="1"/>
      <c r="H200" s="1"/>
      <c r="I200" s="1"/>
      <c r="J200" s="1"/>
      <c r="K200" s="1"/>
      <c r="L200" s="1"/>
      <c r="M200" s="1"/>
      <c r="N200" s="1"/>
      <c r="O200" s="1"/>
      <c r="P200" s="1"/>
      <c r="Q200" s="1"/>
      <c r="R200" s="1"/>
      <c r="S200" s="1"/>
      <c r="T200" s="1"/>
      <c r="U200" s="1"/>
    </row>
    <row r="201" spans="1:21" ht="12.75" customHeight="1">
      <c r="A201" s="1"/>
      <c r="B201" s="1"/>
      <c r="C201" s="1"/>
      <c r="D201" s="1"/>
      <c r="E201" s="1"/>
      <c r="F201" s="1"/>
      <c r="G201" s="1"/>
      <c r="H201" s="1"/>
      <c r="I201" s="1"/>
      <c r="J201" s="1"/>
      <c r="K201" s="1"/>
      <c r="L201" s="1"/>
      <c r="M201" s="1"/>
      <c r="N201" s="1"/>
      <c r="O201" s="1"/>
      <c r="P201" s="1"/>
      <c r="Q201" s="1"/>
      <c r="R201" s="1"/>
      <c r="S201" s="1"/>
      <c r="T201" s="1"/>
      <c r="U201" s="1"/>
    </row>
    <row r="202" spans="1:21" ht="12.75" customHeight="1">
      <c r="A202" s="1"/>
      <c r="B202" s="1"/>
      <c r="C202" s="1"/>
      <c r="D202" s="1"/>
      <c r="E202" s="1"/>
      <c r="F202" s="1"/>
      <c r="G202" s="1"/>
      <c r="H202" s="1"/>
      <c r="I202" s="1"/>
      <c r="J202" s="1"/>
      <c r="K202" s="1"/>
      <c r="L202" s="1"/>
      <c r="M202" s="1"/>
      <c r="N202" s="1"/>
      <c r="O202" s="1"/>
      <c r="P202" s="1"/>
      <c r="Q202" s="1"/>
      <c r="R202" s="1"/>
      <c r="S202" s="1"/>
      <c r="T202" s="1"/>
      <c r="U202" s="1"/>
    </row>
    <row r="203" spans="1:21" ht="12.75" customHeight="1">
      <c r="A203" s="1"/>
      <c r="B203" s="1"/>
      <c r="C203" s="1"/>
      <c r="D203" s="1"/>
      <c r="E203" s="1"/>
      <c r="F203" s="1"/>
      <c r="G203" s="1"/>
      <c r="H203" s="1"/>
      <c r="I203" s="1"/>
      <c r="J203" s="1"/>
      <c r="K203" s="1"/>
      <c r="L203" s="1"/>
      <c r="M203" s="1"/>
      <c r="N203" s="1"/>
      <c r="O203" s="1"/>
      <c r="P203" s="1"/>
      <c r="Q203" s="1"/>
      <c r="R203" s="1"/>
      <c r="S203" s="1"/>
      <c r="T203" s="1"/>
      <c r="U203" s="1"/>
    </row>
    <row r="204" spans="1:21" ht="12.75" customHeight="1">
      <c r="A204" s="1"/>
      <c r="B204" s="1"/>
      <c r="C204" s="1"/>
      <c r="D204" s="1"/>
      <c r="E204" s="1"/>
      <c r="F204" s="1"/>
      <c r="G204" s="1"/>
      <c r="H204" s="1"/>
      <c r="I204" s="1"/>
      <c r="J204" s="1"/>
      <c r="K204" s="1"/>
      <c r="L204" s="1"/>
      <c r="M204" s="1"/>
      <c r="N204" s="1"/>
      <c r="O204" s="1"/>
      <c r="P204" s="1"/>
      <c r="Q204" s="1"/>
      <c r="R204" s="1"/>
      <c r="S204" s="1"/>
      <c r="T204" s="1"/>
      <c r="U204" s="1"/>
    </row>
    <row r="205" spans="1:21" ht="12.75" customHeight="1">
      <c r="A205" s="1"/>
      <c r="B205" s="1"/>
      <c r="C205" s="1"/>
      <c r="D205" s="1"/>
      <c r="E205" s="1"/>
      <c r="F205" s="1"/>
      <c r="G205" s="1"/>
      <c r="H205" s="1"/>
      <c r="I205" s="1"/>
      <c r="J205" s="1"/>
      <c r="K205" s="1"/>
      <c r="L205" s="1"/>
      <c r="M205" s="1"/>
      <c r="N205" s="1"/>
      <c r="O205" s="1"/>
      <c r="P205" s="1"/>
      <c r="Q205" s="1"/>
      <c r="R205" s="1"/>
      <c r="S205" s="1"/>
      <c r="T205" s="1"/>
      <c r="U205" s="1"/>
    </row>
    <row r="206" spans="1:21" ht="12.75" customHeight="1">
      <c r="A206" s="1"/>
      <c r="B206" s="1"/>
      <c r="C206" s="1"/>
      <c r="D206" s="1"/>
      <c r="E206" s="1"/>
      <c r="F206" s="1"/>
      <c r="G206" s="1"/>
      <c r="H206" s="1"/>
      <c r="I206" s="1"/>
      <c r="J206" s="1"/>
      <c r="K206" s="1"/>
      <c r="L206" s="1"/>
      <c r="M206" s="1"/>
      <c r="N206" s="1"/>
      <c r="O206" s="1"/>
      <c r="P206" s="1"/>
      <c r="Q206" s="1"/>
      <c r="R206" s="1"/>
      <c r="S206" s="1"/>
      <c r="T206" s="1"/>
      <c r="U206" s="1"/>
    </row>
    <row r="207" spans="1:21" ht="12.75" customHeight="1">
      <c r="A207" s="1"/>
      <c r="B207" s="1"/>
      <c r="C207" s="1"/>
      <c r="D207" s="1"/>
      <c r="E207" s="1"/>
      <c r="F207" s="1"/>
      <c r="G207" s="1"/>
      <c r="H207" s="1"/>
      <c r="I207" s="1"/>
      <c r="J207" s="1"/>
      <c r="K207" s="1"/>
      <c r="L207" s="1"/>
      <c r="M207" s="1"/>
      <c r="N207" s="1"/>
      <c r="O207" s="1"/>
      <c r="P207" s="1"/>
      <c r="Q207" s="1"/>
      <c r="R207" s="1"/>
      <c r="S207" s="1"/>
      <c r="T207" s="1"/>
      <c r="U207" s="1"/>
    </row>
    <row r="208" spans="1:21" ht="12.75" customHeight="1">
      <c r="A208" s="1"/>
      <c r="B208" s="1"/>
      <c r="C208" s="1"/>
      <c r="D208" s="1"/>
      <c r="E208" s="1"/>
      <c r="F208" s="1"/>
      <c r="G208" s="1"/>
      <c r="H208" s="1"/>
      <c r="I208" s="1"/>
      <c r="J208" s="1"/>
      <c r="K208" s="1"/>
      <c r="L208" s="1"/>
      <c r="M208" s="1"/>
      <c r="N208" s="1"/>
      <c r="O208" s="1"/>
      <c r="P208" s="1"/>
      <c r="Q208" s="1"/>
      <c r="R208" s="1"/>
      <c r="S208" s="1"/>
      <c r="T208" s="1"/>
      <c r="U208" s="1"/>
    </row>
    <row r="209" spans="1:21" ht="12.75" customHeight="1">
      <c r="A209" s="1"/>
      <c r="B209" s="1"/>
      <c r="C209" s="1"/>
      <c r="D209" s="1"/>
      <c r="E209" s="1"/>
      <c r="F209" s="1"/>
      <c r="G209" s="1"/>
      <c r="H209" s="1"/>
      <c r="I209" s="1"/>
      <c r="J209" s="1"/>
      <c r="K209" s="1"/>
      <c r="L209" s="1"/>
      <c r="M209" s="1"/>
      <c r="N209" s="1"/>
      <c r="O209" s="1"/>
      <c r="P209" s="1"/>
      <c r="Q209" s="1"/>
      <c r="R209" s="1"/>
      <c r="S209" s="1"/>
      <c r="T209" s="1"/>
      <c r="U209" s="1"/>
    </row>
    <row r="210" spans="1:21" ht="12.75" customHeight="1">
      <c r="A210" s="1"/>
      <c r="B210" s="1"/>
      <c r="C210" s="1"/>
      <c r="D210" s="1"/>
      <c r="E210" s="1"/>
      <c r="F210" s="1"/>
      <c r="G210" s="1"/>
      <c r="H210" s="1"/>
      <c r="I210" s="1"/>
      <c r="J210" s="1"/>
      <c r="K210" s="1"/>
      <c r="L210" s="1"/>
      <c r="M210" s="1"/>
      <c r="N210" s="1"/>
      <c r="O210" s="1"/>
      <c r="P210" s="1"/>
      <c r="Q210" s="1"/>
      <c r="R210" s="1"/>
      <c r="S210" s="1"/>
      <c r="T210" s="1"/>
      <c r="U210" s="1"/>
    </row>
    <row r="211" spans="1:21" ht="12.75" customHeight="1">
      <c r="A211" s="1"/>
      <c r="B211" s="1"/>
      <c r="C211" s="1"/>
      <c r="D211" s="1"/>
      <c r="E211" s="1"/>
      <c r="F211" s="1"/>
      <c r="G211" s="1"/>
      <c r="H211" s="1"/>
      <c r="I211" s="1"/>
      <c r="J211" s="1"/>
      <c r="K211" s="1"/>
      <c r="L211" s="1"/>
      <c r="M211" s="1"/>
      <c r="N211" s="1"/>
      <c r="O211" s="1"/>
      <c r="P211" s="1"/>
      <c r="Q211" s="1"/>
      <c r="R211" s="1"/>
      <c r="S211" s="1"/>
      <c r="T211" s="1"/>
      <c r="U211" s="1"/>
    </row>
    <row r="212" spans="1:21" ht="12.75" customHeight="1">
      <c r="A212" s="1"/>
      <c r="B212" s="1"/>
      <c r="C212" s="1"/>
      <c r="D212" s="1"/>
      <c r="E212" s="1"/>
      <c r="F212" s="1"/>
      <c r="G212" s="1"/>
      <c r="H212" s="1"/>
      <c r="I212" s="1"/>
      <c r="J212" s="1"/>
      <c r="K212" s="1"/>
      <c r="L212" s="1"/>
      <c r="M212" s="1"/>
      <c r="N212" s="1"/>
      <c r="O212" s="1"/>
      <c r="P212" s="1"/>
      <c r="Q212" s="1"/>
      <c r="R212" s="1"/>
      <c r="S212" s="1"/>
      <c r="T212" s="1"/>
      <c r="U212" s="1"/>
    </row>
    <row r="213" spans="1:21" ht="12.75" customHeight="1">
      <c r="A213" s="1"/>
      <c r="B213" s="1"/>
      <c r="C213" s="1"/>
      <c r="D213" s="1"/>
      <c r="E213" s="1"/>
      <c r="F213" s="1"/>
      <c r="G213" s="1"/>
      <c r="H213" s="1"/>
      <c r="I213" s="1"/>
      <c r="J213" s="1"/>
      <c r="K213" s="1"/>
      <c r="L213" s="1"/>
      <c r="M213" s="1"/>
      <c r="N213" s="1"/>
      <c r="O213" s="1"/>
      <c r="P213" s="1"/>
      <c r="Q213" s="1"/>
      <c r="R213" s="1"/>
      <c r="S213" s="1"/>
      <c r="T213" s="1"/>
      <c r="U213" s="1"/>
    </row>
    <row r="214" spans="1:21" ht="12.75" customHeight="1">
      <c r="A214" s="1"/>
      <c r="B214" s="1"/>
      <c r="C214" s="1"/>
      <c r="D214" s="1"/>
      <c r="E214" s="1"/>
      <c r="F214" s="1"/>
      <c r="G214" s="1"/>
      <c r="H214" s="1"/>
      <c r="I214" s="1"/>
      <c r="J214" s="1"/>
      <c r="K214" s="1"/>
      <c r="L214" s="1"/>
      <c r="M214" s="1"/>
      <c r="N214" s="1"/>
      <c r="O214" s="1"/>
      <c r="P214" s="1"/>
      <c r="Q214" s="1"/>
      <c r="R214" s="1"/>
      <c r="S214" s="1"/>
      <c r="T214" s="1"/>
      <c r="U214" s="1"/>
    </row>
    <row r="215" spans="1:21" ht="12.75" customHeight="1">
      <c r="A215" s="1"/>
      <c r="B215" s="1"/>
      <c r="C215" s="1"/>
      <c r="D215" s="1"/>
      <c r="E215" s="1"/>
      <c r="F215" s="1"/>
      <c r="G215" s="1"/>
      <c r="H215" s="1"/>
      <c r="I215" s="1"/>
      <c r="J215" s="1"/>
      <c r="K215" s="1"/>
      <c r="L215" s="1"/>
      <c r="M215" s="1"/>
      <c r="N215" s="1"/>
      <c r="O215" s="1"/>
      <c r="P215" s="1"/>
      <c r="Q215" s="1"/>
      <c r="R215" s="1"/>
      <c r="S215" s="1"/>
      <c r="T215" s="1"/>
      <c r="U215" s="1"/>
    </row>
    <row r="216" spans="1:21" ht="12.75" customHeight="1">
      <c r="A216" s="1"/>
      <c r="B216" s="1"/>
      <c r="C216" s="1"/>
      <c r="D216" s="1"/>
      <c r="E216" s="1"/>
      <c r="F216" s="1"/>
      <c r="G216" s="1"/>
      <c r="H216" s="1"/>
      <c r="I216" s="1"/>
      <c r="J216" s="1"/>
      <c r="K216" s="1"/>
      <c r="L216" s="1"/>
      <c r="M216" s="1"/>
      <c r="N216" s="1"/>
      <c r="O216" s="1"/>
      <c r="P216" s="1"/>
      <c r="Q216" s="1"/>
      <c r="R216" s="1"/>
      <c r="S216" s="1"/>
      <c r="T216" s="1"/>
      <c r="U216" s="1"/>
    </row>
    <row r="217" spans="1:21" ht="12.75" customHeight="1">
      <c r="A217" s="1"/>
      <c r="B217" s="1"/>
      <c r="C217" s="1"/>
      <c r="D217" s="1"/>
      <c r="E217" s="1"/>
      <c r="F217" s="1"/>
      <c r="G217" s="1"/>
      <c r="H217" s="1"/>
      <c r="I217" s="1"/>
      <c r="J217" s="1"/>
      <c r="K217" s="1"/>
      <c r="L217" s="1"/>
      <c r="M217" s="1"/>
      <c r="N217" s="1"/>
      <c r="O217" s="1"/>
      <c r="P217" s="1"/>
      <c r="Q217" s="1"/>
      <c r="R217" s="1"/>
      <c r="S217" s="1"/>
      <c r="T217" s="1"/>
      <c r="U217" s="1"/>
    </row>
    <row r="218" spans="1:21" ht="12.75" customHeight="1">
      <c r="A218" s="1"/>
      <c r="B218" s="1"/>
      <c r="C218" s="1"/>
      <c r="D218" s="1"/>
      <c r="E218" s="1"/>
      <c r="F218" s="1"/>
      <c r="G218" s="1"/>
      <c r="H218" s="1"/>
      <c r="I218" s="1"/>
      <c r="J218" s="1"/>
      <c r="K218" s="1"/>
      <c r="L218" s="1"/>
      <c r="M218" s="1"/>
      <c r="N218" s="1"/>
      <c r="O218" s="1"/>
      <c r="P218" s="1"/>
      <c r="Q218" s="1"/>
      <c r="R218" s="1"/>
      <c r="S218" s="1"/>
      <c r="T218" s="1"/>
      <c r="U218" s="1"/>
    </row>
    <row r="219" spans="1:21" ht="12.75" customHeight="1">
      <c r="A219" s="1"/>
      <c r="B219" s="1"/>
      <c r="C219" s="1"/>
      <c r="D219" s="1"/>
      <c r="E219" s="1"/>
      <c r="F219" s="1"/>
      <c r="G219" s="1"/>
      <c r="H219" s="1"/>
      <c r="I219" s="1"/>
      <c r="J219" s="1"/>
      <c r="K219" s="1"/>
      <c r="L219" s="1"/>
      <c r="M219" s="1"/>
      <c r="N219" s="1"/>
      <c r="O219" s="1"/>
      <c r="P219" s="1"/>
      <c r="Q219" s="1"/>
      <c r="R219" s="1"/>
      <c r="S219" s="1"/>
      <c r="T219" s="1"/>
      <c r="U219" s="1"/>
    </row>
    <row r="220" spans="1:21" ht="12.75" customHeight="1">
      <c r="A220" s="1"/>
      <c r="B220" s="1"/>
      <c r="C220" s="1"/>
      <c r="D220" s="1"/>
      <c r="E220" s="1"/>
      <c r="F220" s="1"/>
      <c r="G220" s="1"/>
      <c r="H220" s="1"/>
      <c r="I220" s="1"/>
      <c r="J220" s="1"/>
      <c r="K220" s="1"/>
      <c r="L220" s="1"/>
      <c r="M220" s="1"/>
      <c r="N220" s="1"/>
      <c r="O220" s="1"/>
      <c r="P220" s="1"/>
      <c r="Q220" s="1"/>
      <c r="R220" s="1"/>
      <c r="S220" s="1"/>
      <c r="T220" s="1"/>
      <c r="U220" s="1"/>
    </row>
    <row r="221" spans="1:21" ht="12.75" customHeight="1">
      <c r="A221" s="1"/>
      <c r="B221" s="1"/>
      <c r="C221" s="1"/>
      <c r="D221" s="1"/>
      <c r="E221" s="1"/>
      <c r="F221" s="1"/>
      <c r="G221" s="1"/>
      <c r="H221" s="1"/>
      <c r="I221" s="1"/>
      <c r="J221" s="1"/>
      <c r="K221" s="1"/>
      <c r="L221" s="1"/>
      <c r="M221" s="1"/>
      <c r="N221" s="1"/>
      <c r="O221" s="1"/>
      <c r="P221" s="1"/>
      <c r="Q221" s="1"/>
      <c r="R221" s="1"/>
      <c r="S221" s="1"/>
      <c r="T221" s="1"/>
      <c r="U221" s="1"/>
    </row>
    <row r="222" spans="1:21" ht="12.75" customHeight="1">
      <c r="A222" s="1"/>
      <c r="B222" s="1"/>
      <c r="C222" s="1"/>
      <c r="D222" s="1"/>
      <c r="E222" s="1"/>
      <c r="F222" s="1"/>
      <c r="G222" s="1"/>
      <c r="H222" s="1"/>
      <c r="I222" s="1"/>
      <c r="J222" s="1"/>
      <c r="K222" s="1"/>
      <c r="L222" s="1"/>
      <c r="M222" s="1"/>
      <c r="N222" s="1"/>
      <c r="O222" s="1"/>
      <c r="P222" s="1"/>
      <c r="Q222" s="1"/>
      <c r="R222" s="1"/>
      <c r="S222" s="1"/>
      <c r="T222" s="1"/>
      <c r="U222" s="1"/>
    </row>
    <row r="223" spans="1:21" ht="12.75" customHeight="1">
      <c r="A223" s="1"/>
      <c r="B223" s="1"/>
      <c r="C223" s="1"/>
      <c r="D223" s="1"/>
      <c r="E223" s="1"/>
      <c r="F223" s="1"/>
      <c r="G223" s="1"/>
      <c r="H223" s="1"/>
      <c r="I223" s="1"/>
      <c r="J223" s="1"/>
      <c r="K223" s="1"/>
      <c r="L223" s="1"/>
      <c r="M223" s="1"/>
      <c r="N223" s="1"/>
      <c r="O223" s="1"/>
      <c r="P223" s="1"/>
      <c r="Q223" s="1"/>
      <c r="R223" s="1"/>
      <c r="S223" s="1"/>
      <c r="T223" s="1"/>
      <c r="U223" s="1"/>
    </row>
    <row r="224" spans="1:21" ht="12.75" customHeight="1">
      <c r="A224" s="1"/>
      <c r="B224" s="1"/>
      <c r="C224" s="1"/>
      <c r="D224" s="1"/>
      <c r="E224" s="1"/>
      <c r="F224" s="1"/>
      <c r="G224" s="1"/>
      <c r="H224" s="1"/>
      <c r="I224" s="1"/>
      <c r="J224" s="1"/>
      <c r="K224" s="1"/>
      <c r="L224" s="1"/>
      <c r="M224" s="1"/>
      <c r="N224" s="1"/>
      <c r="O224" s="1"/>
      <c r="P224" s="1"/>
      <c r="Q224" s="1"/>
      <c r="R224" s="1"/>
      <c r="S224" s="1"/>
      <c r="T224" s="1"/>
      <c r="U224" s="1"/>
    </row>
    <row r="225" spans="1:21" ht="12.75" customHeight="1">
      <c r="A225" s="1"/>
      <c r="B225" s="1"/>
      <c r="C225" s="1"/>
      <c r="D225" s="1"/>
      <c r="E225" s="1"/>
      <c r="F225" s="1"/>
      <c r="G225" s="1"/>
      <c r="H225" s="1"/>
      <c r="I225" s="1"/>
      <c r="J225" s="1"/>
      <c r="K225" s="1"/>
      <c r="L225" s="1"/>
      <c r="M225" s="1"/>
      <c r="N225" s="1"/>
      <c r="O225" s="1"/>
      <c r="P225" s="1"/>
      <c r="Q225" s="1"/>
      <c r="R225" s="1"/>
      <c r="S225" s="1"/>
      <c r="T225" s="1"/>
      <c r="U225" s="1"/>
    </row>
    <row r="226" spans="1:21" ht="15.75" customHeight="1"/>
    <row r="227" spans="1:21" ht="15.75" customHeight="1"/>
    <row r="228" spans="1:21" ht="15.75" customHeight="1"/>
    <row r="229" spans="1:21" ht="15.75" customHeight="1"/>
    <row r="230" spans="1:21" ht="15.75" customHeight="1"/>
    <row r="231" spans="1:21" ht="15.75" customHeight="1"/>
    <row r="232" spans="1:21" ht="15.75" customHeight="1"/>
    <row r="233" spans="1:21" ht="15.75" customHeight="1"/>
    <row r="234" spans="1:21" ht="15.75" customHeight="1"/>
    <row r="235" spans="1:21" ht="15.75" customHeight="1"/>
    <row r="236" spans="1:21" ht="15.75" customHeight="1"/>
    <row r="237" spans="1:21" ht="15.75" customHeight="1"/>
    <row r="238" spans="1:21" ht="15.75" customHeight="1"/>
    <row r="239" spans="1:21" ht="15.75" customHeight="1"/>
    <row r="240" spans="1:21"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9:A11"/>
    <mergeCell ref="A15:A17"/>
    <mergeCell ref="A28:A29"/>
  </mergeCells>
  <pageMargins left="0.39374999999999999" right="0.39374999999999999" top="0.39374999999999999" bottom="0.39374999999999999" header="0" footer="0"/>
  <pageSetup paperSize="9" orientation="landscape" cellComments="atEnd"/>
  <headerFooter>
    <oddHeader>&amp;C&amp;A</oddHeader>
    <oddFooter>&amp;CSida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666666"/>
  </sheetPr>
  <dimension ref="A1:BW519"/>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ColWidth="14.42578125" defaultRowHeight="15" customHeight="1"/>
  <cols>
    <col min="1" max="1" width="20.5703125" customWidth="1"/>
    <col min="2" max="2" width="10.140625" customWidth="1"/>
    <col min="3" max="3" width="7.5703125" customWidth="1"/>
    <col min="4" max="73" width="4" customWidth="1"/>
    <col min="74" max="74" width="4.28515625" hidden="1" customWidth="1"/>
    <col min="75" max="75" width="5.7109375" customWidth="1"/>
  </cols>
  <sheetData>
    <row r="1" spans="1:75" ht="12.75" customHeight="1">
      <c r="A1" s="451" t="s">
        <v>17</v>
      </c>
      <c r="B1" s="451" t="s">
        <v>215</v>
      </c>
      <c r="C1" s="451" t="s">
        <v>1920</v>
      </c>
      <c r="D1" s="452" t="s">
        <v>37</v>
      </c>
      <c r="E1" s="474" t="s">
        <v>1751</v>
      </c>
      <c r="F1" s="452" t="s">
        <v>1756</v>
      </c>
      <c r="G1" s="474" t="s">
        <v>1760</v>
      </c>
      <c r="H1" s="452" t="s">
        <v>1765</v>
      </c>
      <c r="I1" s="474" t="s">
        <v>1769</v>
      </c>
      <c r="J1" s="454" t="s">
        <v>1772</v>
      </c>
      <c r="K1" s="474" t="s">
        <v>1777</v>
      </c>
      <c r="L1" s="474" t="s">
        <v>1780</v>
      </c>
      <c r="M1" s="474" t="s">
        <v>1784</v>
      </c>
      <c r="N1" s="474" t="s">
        <v>1788</v>
      </c>
      <c r="O1" s="474" t="s">
        <v>1791</v>
      </c>
      <c r="P1" s="452" t="s">
        <v>1794</v>
      </c>
      <c r="Q1" s="452" t="s">
        <v>1797</v>
      </c>
      <c r="R1" s="452" t="s">
        <v>1801</v>
      </c>
      <c r="S1" s="452" t="s">
        <v>1804</v>
      </c>
      <c r="T1" s="474" t="s">
        <v>1805</v>
      </c>
      <c r="U1" s="452" t="s">
        <v>1806</v>
      </c>
      <c r="V1" s="452" t="s">
        <v>1807</v>
      </c>
      <c r="W1" s="452" t="s">
        <v>1809</v>
      </c>
      <c r="X1" s="474" t="s">
        <v>1810</v>
      </c>
      <c r="Y1" s="452" t="s">
        <v>1811</v>
      </c>
      <c r="Z1" s="452" t="s">
        <v>1812</v>
      </c>
      <c r="AA1" s="474" t="s">
        <v>1813</v>
      </c>
      <c r="AB1" s="475" t="s">
        <v>1816</v>
      </c>
      <c r="AC1" s="455" t="s">
        <v>1817</v>
      </c>
      <c r="AD1" s="452" t="s">
        <v>1819</v>
      </c>
      <c r="AE1" s="474" t="s">
        <v>1821</v>
      </c>
      <c r="AF1" s="474" t="s">
        <v>1824</v>
      </c>
      <c r="AG1" s="452" t="s">
        <v>1828</v>
      </c>
      <c r="AH1" s="474" t="s">
        <v>1831</v>
      </c>
      <c r="AI1" s="452" t="s">
        <v>1833</v>
      </c>
      <c r="AJ1" s="474" t="s">
        <v>1834</v>
      </c>
      <c r="AK1" s="474" t="s">
        <v>1838</v>
      </c>
      <c r="AL1" s="474" t="s">
        <v>1839</v>
      </c>
      <c r="AM1" s="452" t="s">
        <v>1840</v>
      </c>
      <c r="AN1" s="452" t="s">
        <v>1841</v>
      </c>
      <c r="AO1" s="452" t="s">
        <v>1842</v>
      </c>
      <c r="AP1" s="474" t="s">
        <v>1843</v>
      </c>
      <c r="AQ1" s="454" t="s">
        <v>1844</v>
      </c>
      <c r="AR1" s="452" t="s">
        <v>1845</v>
      </c>
      <c r="AS1" s="452" t="s">
        <v>1846</v>
      </c>
      <c r="AT1" s="452" t="s">
        <v>1847</v>
      </c>
      <c r="AU1" s="474" t="s">
        <v>1848</v>
      </c>
      <c r="AV1" s="452" t="s">
        <v>1849</v>
      </c>
      <c r="AW1" s="474" t="s">
        <v>1850</v>
      </c>
      <c r="AX1" s="474" t="s">
        <v>1851</v>
      </c>
      <c r="AY1" s="476" t="s">
        <v>1852</v>
      </c>
      <c r="AZ1" s="454" t="s">
        <v>1853</v>
      </c>
      <c r="BA1" s="474" t="s">
        <v>1854</v>
      </c>
      <c r="BB1" s="452" t="s">
        <v>1855</v>
      </c>
      <c r="BC1" s="475" t="s">
        <v>1856</v>
      </c>
      <c r="BD1" s="452" t="s">
        <v>1857</v>
      </c>
      <c r="BE1" s="452" t="s">
        <v>1858</v>
      </c>
      <c r="BF1" s="452" t="s">
        <v>1859</v>
      </c>
      <c r="BG1" s="474" t="s">
        <v>1861</v>
      </c>
      <c r="BH1" s="452" t="s">
        <v>1862</v>
      </c>
      <c r="BI1" s="452" t="s">
        <v>1863</v>
      </c>
      <c r="BJ1" s="452" t="s">
        <v>1864</v>
      </c>
      <c r="BK1" s="474" t="s">
        <v>1865</v>
      </c>
      <c r="BL1" s="474" t="s">
        <v>1866</v>
      </c>
      <c r="BM1" s="474" t="s">
        <v>1867</v>
      </c>
      <c r="BN1" s="452" t="s">
        <v>1868</v>
      </c>
      <c r="BO1" s="474" t="s">
        <v>1869</v>
      </c>
      <c r="BP1" s="474" t="s">
        <v>1871</v>
      </c>
      <c r="BQ1" s="452" t="s">
        <v>1873</v>
      </c>
      <c r="BR1" s="474" t="s">
        <v>1875</v>
      </c>
      <c r="BS1" s="474" t="s">
        <v>1877</v>
      </c>
      <c r="BT1" s="452" t="s">
        <v>1879</v>
      </c>
      <c r="BU1" s="474" t="s">
        <v>1881</v>
      </c>
      <c r="BV1" s="452" t="s">
        <v>1883</v>
      </c>
      <c r="BW1" s="477" t="s">
        <v>1883</v>
      </c>
    </row>
    <row r="2" spans="1:75" ht="12.75" customHeight="1">
      <c r="A2" s="478" t="s">
        <v>246</v>
      </c>
      <c r="B2" s="478" t="s">
        <v>244</v>
      </c>
      <c r="C2" s="478" t="s">
        <v>1921</v>
      </c>
      <c r="D2" s="479" t="s">
        <v>1922</v>
      </c>
      <c r="E2" s="480" t="s">
        <v>1923</v>
      </c>
      <c r="F2" s="479" t="s">
        <v>1922</v>
      </c>
      <c r="G2" s="480" t="s">
        <v>1923</v>
      </c>
      <c r="H2" s="479" t="s">
        <v>1922</v>
      </c>
      <c r="I2" s="480">
        <v>7</v>
      </c>
      <c r="J2" s="481" t="s">
        <v>1924</v>
      </c>
      <c r="K2" s="480" t="s">
        <v>1925</v>
      </c>
      <c r="L2" s="480" t="s">
        <v>1926</v>
      </c>
      <c r="M2" s="480" t="s">
        <v>1927</v>
      </c>
      <c r="N2" s="480" t="s">
        <v>1923</v>
      </c>
      <c r="O2" s="480" t="s">
        <v>1923</v>
      </c>
      <c r="P2" s="479" t="s">
        <v>1928</v>
      </c>
      <c r="Q2" s="479" t="s">
        <v>1922</v>
      </c>
      <c r="R2" s="479" t="s">
        <v>1923</v>
      </c>
      <c r="S2" s="479" t="s">
        <v>1928</v>
      </c>
      <c r="T2" s="480" t="s">
        <v>1928</v>
      </c>
      <c r="U2" s="479" t="s">
        <v>1922</v>
      </c>
      <c r="V2" s="479" t="s">
        <v>1922</v>
      </c>
      <c r="W2" s="479" t="s">
        <v>1925</v>
      </c>
      <c r="X2" s="480" t="s">
        <v>1923</v>
      </c>
      <c r="Y2" s="479" t="s">
        <v>1922</v>
      </c>
      <c r="Z2" s="479" t="s">
        <v>1923</v>
      </c>
      <c r="AA2" s="480" t="s">
        <v>1929</v>
      </c>
      <c r="AB2" s="482" t="s">
        <v>1923</v>
      </c>
      <c r="AC2" s="479" t="s">
        <v>1922</v>
      </c>
      <c r="AD2" s="479" t="s">
        <v>1922</v>
      </c>
      <c r="AE2" s="480" t="s">
        <v>1925</v>
      </c>
      <c r="AF2" s="480" t="s">
        <v>1923</v>
      </c>
      <c r="AG2" s="479" t="s">
        <v>1922</v>
      </c>
      <c r="AH2" s="480" t="s">
        <v>1923</v>
      </c>
      <c r="AI2" s="479" t="s">
        <v>1922</v>
      </c>
      <c r="AJ2" s="480" t="s">
        <v>1930</v>
      </c>
      <c r="AK2" s="480" t="s">
        <v>1923</v>
      </c>
      <c r="AL2" s="480" t="s">
        <v>1931</v>
      </c>
      <c r="AM2" s="479" t="s">
        <v>1922</v>
      </c>
      <c r="AN2" s="479" t="s">
        <v>1922</v>
      </c>
      <c r="AO2" s="479" t="s">
        <v>1922</v>
      </c>
      <c r="AP2" s="480" t="s">
        <v>1932</v>
      </c>
      <c r="AQ2" s="481" t="s">
        <v>1923</v>
      </c>
      <c r="AR2" s="479" t="s">
        <v>1922</v>
      </c>
      <c r="AS2" s="479" t="s">
        <v>1922</v>
      </c>
      <c r="AT2" s="479" t="s">
        <v>1922</v>
      </c>
      <c r="AU2" s="480" t="s">
        <v>1922</v>
      </c>
      <c r="AV2" s="479" t="s">
        <v>1923</v>
      </c>
      <c r="AW2" s="480" t="s">
        <v>1931</v>
      </c>
      <c r="AX2" s="480" t="s">
        <v>1922</v>
      </c>
      <c r="AY2" s="480" t="s">
        <v>1927</v>
      </c>
      <c r="AZ2" s="481" t="s">
        <v>1923</v>
      </c>
      <c r="BA2" s="480" t="s">
        <v>1923</v>
      </c>
      <c r="BB2" s="479" t="s">
        <v>1933</v>
      </c>
      <c r="BC2" s="482" t="s">
        <v>1923</v>
      </c>
      <c r="BD2" s="479" t="s">
        <v>1931</v>
      </c>
      <c r="BE2" s="479" t="s">
        <v>1922</v>
      </c>
      <c r="BF2" s="479" t="s">
        <v>1922</v>
      </c>
      <c r="BG2" s="480" t="s">
        <v>1923</v>
      </c>
      <c r="BH2" s="479" t="s">
        <v>1925</v>
      </c>
      <c r="BI2" s="479" t="s">
        <v>1924</v>
      </c>
      <c r="BJ2" s="479" t="s">
        <v>1922</v>
      </c>
      <c r="BK2" s="480" t="s">
        <v>1923</v>
      </c>
      <c r="BL2" s="480" t="s">
        <v>1923</v>
      </c>
      <c r="BM2" s="480" t="s">
        <v>1922</v>
      </c>
      <c r="BN2" s="479" t="s">
        <v>1931</v>
      </c>
      <c r="BO2" s="480" t="s">
        <v>1932</v>
      </c>
      <c r="BP2" s="480" t="s">
        <v>1932</v>
      </c>
      <c r="BQ2" s="479" t="s">
        <v>1928</v>
      </c>
      <c r="BR2" s="480" t="s">
        <v>1925</v>
      </c>
      <c r="BS2" s="480" t="s">
        <v>1922</v>
      </c>
      <c r="BT2" s="479" t="s">
        <v>1927</v>
      </c>
      <c r="BU2" s="480" t="s">
        <v>1927</v>
      </c>
      <c r="BV2" s="479" t="s">
        <v>1922</v>
      </c>
      <c r="BW2" s="479" t="s">
        <v>1922</v>
      </c>
    </row>
    <row r="3" spans="1:75" ht="12.75" customHeight="1">
      <c r="A3" s="478" t="s">
        <v>1934</v>
      </c>
      <c r="B3" s="478" t="s">
        <v>244</v>
      </c>
      <c r="C3" s="478" t="s">
        <v>1935</v>
      </c>
      <c r="D3" s="479" t="s">
        <v>1922</v>
      </c>
      <c r="E3" s="480" t="s">
        <v>1936</v>
      </c>
      <c r="F3" s="479" t="s">
        <v>1932</v>
      </c>
      <c r="G3" s="480" t="s">
        <v>1937</v>
      </c>
      <c r="H3" s="479" t="s">
        <v>1938</v>
      </c>
      <c r="I3" s="480">
        <v>7</v>
      </c>
      <c r="J3" s="481" t="s">
        <v>1939</v>
      </c>
      <c r="K3" s="480" t="s">
        <v>1926</v>
      </c>
      <c r="L3" s="480" t="s">
        <v>1926</v>
      </c>
      <c r="M3" s="480" t="s">
        <v>1932</v>
      </c>
      <c r="N3" s="480" t="s">
        <v>1932</v>
      </c>
      <c r="O3" s="480" t="s">
        <v>1936</v>
      </c>
      <c r="P3" s="479" t="s">
        <v>1939</v>
      </c>
      <c r="Q3" s="479" t="s">
        <v>1932</v>
      </c>
      <c r="R3" s="479" t="s">
        <v>1932</v>
      </c>
      <c r="S3" s="479" t="s">
        <v>1932</v>
      </c>
      <c r="T3" s="480" t="s">
        <v>1939</v>
      </c>
      <c r="U3" s="479" t="s">
        <v>1927</v>
      </c>
      <c r="V3" s="479" t="s">
        <v>1932</v>
      </c>
      <c r="W3" s="479" t="s">
        <v>1932</v>
      </c>
      <c r="X3" s="480" t="s">
        <v>1936</v>
      </c>
      <c r="Y3" s="479" t="s">
        <v>1939</v>
      </c>
      <c r="Z3" s="479" t="s">
        <v>1932</v>
      </c>
      <c r="AA3" s="480" t="s">
        <v>1932</v>
      </c>
      <c r="AB3" s="482" t="s">
        <v>1936</v>
      </c>
      <c r="AC3" s="479" t="s">
        <v>1922</v>
      </c>
      <c r="AD3" s="479" t="s">
        <v>1939</v>
      </c>
      <c r="AE3" s="480" t="s">
        <v>1926</v>
      </c>
      <c r="AF3" s="480" t="s">
        <v>1937</v>
      </c>
      <c r="AG3" s="479" t="s">
        <v>1939</v>
      </c>
      <c r="AH3" s="480" t="s">
        <v>1937</v>
      </c>
      <c r="AI3" s="479" t="s">
        <v>1940</v>
      </c>
      <c r="AJ3" s="480" t="s">
        <v>1936</v>
      </c>
      <c r="AK3" s="480" t="s">
        <v>1936</v>
      </c>
      <c r="AL3" s="480" t="s">
        <v>1936</v>
      </c>
      <c r="AM3" s="479" t="s">
        <v>1932</v>
      </c>
      <c r="AN3" s="479" t="s">
        <v>1932</v>
      </c>
      <c r="AO3" s="479" t="s">
        <v>1939</v>
      </c>
      <c r="AP3" s="480" t="s">
        <v>1939</v>
      </c>
      <c r="AQ3" s="481" t="s">
        <v>1939</v>
      </c>
      <c r="AR3" s="479" t="s">
        <v>1932</v>
      </c>
      <c r="AS3" s="479" t="s">
        <v>1939</v>
      </c>
      <c r="AT3" s="479" t="s">
        <v>1932</v>
      </c>
      <c r="AU3" s="480" t="s">
        <v>1941</v>
      </c>
      <c r="AV3" s="479" t="s">
        <v>1932</v>
      </c>
      <c r="AW3" s="480" t="s">
        <v>1937</v>
      </c>
      <c r="AX3" s="480" t="s">
        <v>1932</v>
      </c>
      <c r="AY3" s="480" t="s">
        <v>1932</v>
      </c>
      <c r="AZ3" s="481" t="s">
        <v>1937</v>
      </c>
      <c r="BA3" s="480" t="s">
        <v>1936</v>
      </c>
      <c r="BB3" s="479" t="s">
        <v>1931</v>
      </c>
      <c r="BC3" s="482" t="s">
        <v>1937</v>
      </c>
      <c r="BD3" s="479" t="s">
        <v>1929</v>
      </c>
      <c r="BE3" s="479" t="s">
        <v>1939</v>
      </c>
      <c r="BF3" s="479" t="s">
        <v>1932</v>
      </c>
      <c r="BG3" s="480" t="s">
        <v>1936</v>
      </c>
      <c r="BH3" s="479" t="s">
        <v>1932</v>
      </c>
      <c r="BI3" s="479" t="s">
        <v>1939</v>
      </c>
      <c r="BJ3" s="479" t="s">
        <v>1939</v>
      </c>
      <c r="BK3" s="480" t="s">
        <v>1936</v>
      </c>
      <c r="BL3" s="480" t="s">
        <v>1936</v>
      </c>
      <c r="BM3" s="480" t="s">
        <v>1941</v>
      </c>
      <c r="BN3" s="479" t="s">
        <v>1928</v>
      </c>
      <c r="BO3" s="480" t="s">
        <v>1937</v>
      </c>
      <c r="BP3" s="480" t="s">
        <v>1937</v>
      </c>
      <c r="BQ3" s="479" t="s">
        <v>1932</v>
      </c>
      <c r="BR3" s="480" t="s">
        <v>1925</v>
      </c>
      <c r="BS3" s="480" t="s">
        <v>1932</v>
      </c>
      <c r="BT3" s="479" t="s">
        <v>1932</v>
      </c>
      <c r="BU3" s="480" t="s">
        <v>1932</v>
      </c>
      <c r="BV3" s="479" t="s">
        <v>1932</v>
      </c>
      <c r="BW3" s="479" t="s">
        <v>1932</v>
      </c>
    </row>
    <row r="4" spans="1:75" ht="12.75" customHeight="1">
      <c r="A4" s="478" t="s">
        <v>247</v>
      </c>
      <c r="B4" s="478" t="s">
        <v>244</v>
      </c>
      <c r="C4" s="478" t="s">
        <v>1935</v>
      </c>
      <c r="D4" s="479" t="s">
        <v>1931</v>
      </c>
      <c r="E4" s="480" t="s">
        <v>1932</v>
      </c>
      <c r="F4" s="479" t="s">
        <v>1928</v>
      </c>
      <c r="G4" s="480" t="s">
        <v>1940</v>
      </c>
      <c r="H4" s="479" t="s">
        <v>1928</v>
      </c>
      <c r="I4" s="480" t="s">
        <v>1942</v>
      </c>
      <c r="J4" s="481" t="s">
        <v>1928</v>
      </c>
      <c r="K4" s="480" t="s">
        <v>1939</v>
      </c>
      <c r="L4" s="480" t="s">
        <v>1940</v>
      </c>
      <c r="M4" s="480" t="s">
        <v>1932</v>
      </c>
      <c r="N4" s="480" t="s">
        <v>1923</v>
      </c>
      <c r="O4" s="480" t="s">
        <v>1932</v>
      </c>
      <c r="P4" s="479" t="s">
        <v>1928</v>
      </c>
      <c r="Q4" s="479" t="s">
        <v>1922</v>
      </c>
      <c r="R4" s="479" t="s">
        <v>1923</v>
      </c>
      <c r="S4" s="479" t="s">
        <v>1940</v>
      </c>
      <c r="T4" s="480" t="s">
        <v>1928</v>
      </c>
      <c r="U4" s="479" t="s">
        <v>1932</v>
      </c>
      <c r="V4" s="479" t="s">
        <v>1932</v>
      </c>
      <c r="W4" s="479" t="s">
        <v>1939</v>
      </c>
      <c r="X4" s="480" t="s">
        <v>1932</v>
      </c>
      <c r="Y4" s="479" t="s">
        <v>1928</v>
      </c>
      <c r="Z4" s="479" t="s">
        <v>1923</v>
      </c>
      <c r="AA4" s="480" t="s">
        <v>1932</v>
      </c>
      <c r="AB4" s="482" t="s">
        <v>1932</v>
      </c>
      <c r="AC4" s="479" t="s">
        <v>1928</v>
      </c>
      <c r="AD4" s="479" t="s">
        <v>1939</v>
      </c>
      <c r="AE4" s="480" t="s">
        <v>1939</v>
      </c>
      <c r="AF4" s="480" t="s">
        <v>1940</v>
      </c>
      <c r="AG4" s="479" t="s">
        <v>1922</v>
      </c>
      <c r="AH4" s="480" t="s">
        <v>1940</v>
      </c>
      <c r="AI4" s="479" t="s">
        <v>1943</v>
      </c>
      <c r="AJ4" s="480" t="s">
        <v>1932</v>
      </c>
      <c r="AK4" s="480" t="s">
        <v>1932</v>
      </c>
      <c r="AL4" s="480" t="s">
        <v>1932</v>
      </c>
      <c r="AM4" s="479" t="s">
        <v>1923</v>
      </c>
      <c r="AN4" s="479" t="s">
        <v>1928</v>
      </c>
      <c r="AO4" s="479" t="s">
        <v>1923</v>
      </c>
      <c r="AP4" s="480" t="s">
        <v>1922</v>
      </c>
      <c r="AQ4" s="481" t="s">
        <v>1922</v>
      </c>
      <c r="AR4" s="483" t="s">
        <v>1924</v>
      </c>
      <c r="AS4" s="479" t="s">
        <v>1928</v>
      </c>
      <c r="AT4" s="479" t="s">
        <v>1923</v>
      </c>
      <c r="AU4" s="480" t="s">
        <v>1923</v>
      </c>
      <c r="AV4" s="479" t="s">
        <v>1923</v>
      </c>
      <c r="AW4" s="480" t="s">
        <v>1940</v>
      </c>
      <c r="AX4" s="480" t="s">
        <v>1943</v>
      </c>
      <c r="AY4" s="480" t="s">
        <v>1932</v>
      </c>
      <c r="AZ4" s="481" t="s">
        <v>1940</v>
      </c>
      <c r="BA4" s="480" t="s">
        <v>1932</v>
      </c>
      <c r="BB4" s="479" t="s">
        <v>1931</v>
      </c>
      <c r="BC4" s="482" t="s">
        <v>1940</v>
      </c>
      <c r="BD4" s="479" t="s">
        <v>1929</v>
      </c>
      <c r="BE4" s="479" t="s">
        <v>1923</v>
      </c>
      <c r="BF4" s="479" t="s">
        <v>1923</v>
      </c>
      <c r="BG4" s="480" t="s">
        <v>1932</v>
      </c>
      <c r="BH4" s="479" t="s">
        <v>1939</v>
      </c>
      <c r="BI4" s="479" t="s">
        <v>1928</v>
      </c>
      <c r="BJ4" s="479" t="s">
        <v>1922</v>
      </c>
      <c r="BK4" s="480" t="s">
        <v>1932</v>
      </c>
      <c r="BL4" s="480" t="s">
        <v>1932</v>
      </c>
      <c r="BM4" s="480" t="s">
        <v>1923</v>
      </c>
      <c r="BN4" s="479" t="s">
        <v>1922</v>
      </c>
      <c r="BO4" s="480" t="s">
        <v>1942</v>
      </c>
      <c r="BP4" s="480" t="s">
        <v>1942</v>
      </c>
      <c r="BQ4" s="479" t="s">
        <v>1923</v>
      </c>
      <c r="BR4" s="480" t="s">
        <v>1925</v>
      </c>
      <c r="BS4" s="480" t="s">
        <v>1940</v>
      </c>
      <c r="BT4" s="479" t="s">
        <v>1929</v>
      </c>
      <c r="BU4" s="480" t="s">
        <v>1932</v>
      </c>
      <c r="BV4" s="479" t="s">
        <v>1928</v>
      </c>
      <c r="BW4" s="479" t="s">
        <v>1928</v>
      </c>
    </row>
    <row r="5" spans="1:75" ht="12.75" customHeight="1">
      <c r="A5" s="478" t="s">
        <v>1944</v>
      </c>
      <c r="B5" s="478" t="s">
        <v>244</v>
      </c>
      <c r="C5" s="478" t="s">
        <v>1945</v>
      </c>
      <c r="D5" s="479" t="s">
        <v>1922</v>
      </c>
      <c r="E5" s="480" t="s">
        <v>1946</v>
      </c>
      <c r="F5" s="479" t="s">
        <v>1922</v>
      </c>
      <c r="G5" s="480" t="s">
        <v>1946</v>
      </c>
      <c r="H5" s="479" t="s">
        <v>1922</v>
      </c>
      <c r="I5" s="480" t="s">
        <v>1926</v>
      </c>
      <c r="J5" s="481" t="s">
        <v>1929</v>
      </c>
      <c r="K5" s="480" t="s">
        <v>1932</v>
      </c>
      <c r="L5" s="480" t="s">
        <v>1925</v>
      </c>
      <c r="M5" s="480" t="s">
        <v>1923</v>
      </c>
      <c r="N5" s="480" t="s">
        <v>1946</v>
      </c>
      <c r="O5" s="480" t="s">
        <v>1946</v>
      </c>
      <c r="P5" s="479" t="s">
        <v>1922</v>
      </c>
      <c r="Q5" s="479" t="s">
        <v>1922</v>
      </c>
      <c r="R5" s="479" t="s">
        <v>1923</v>
      </c>
      <c r="S5" s="479" t="s">
        <v>1943</v>
      </c>
      <c r="T5" s="480" t="s">
        <v>1922</v>
      </c>
      <c r="U5" s="479" t="s">
        <v>1946</v>
      </c>
      <c r="V5" s="479" t="s">
        <v>1946</v>
      </c>
      <c r="W5" s="479" t="s">
        <v>1922</v>
      </c>
      <c r="X5" s="480" t="s">
        <v>1946</v>
      </c>
      <c r="Y5" s="479" t="s">
        <v>1929</v>
      </c>
      <c r="Z5" s="479" t="s">
        <v>1923</v>
      </c>
      <c r="AA5" s="480" t="s">
        <v>1923</v>
      </c>
      <c r="AB5" s="482" t="s">
        <v>1946</v>
      </c>
      <c r="AC5" s="479" t="s">
        <v>1922</v>
      </c>
      <c r="AD5" s="479" t="s">
        <v>1922</v>
      </c>
      <c r="AE5" s="480" t="s">
        <v>1932</v>
      </c>
      <c r="AF5" s="480" t="s">
        <v>1946</v>
      </c>
      <c r="AG5" s="479" t="s">
        <v>1922</v>
      </c>
      <c r="AH5" s="480" t="s">
        <v>1946</v>
      </c>
      <c r="AI5" s="479" t="s">
        <v>1922</v>
      </c>
      <c r="AJ5" s="480" t="s">
        <v>1946</v>
      </c>
      <c r="AK5" s="480" t="s">
        <v>1946</v>
      </c>
      <c r="AL5" s="480" t="s">
        <v>1946</v>
      </c>
      <c r="AM5" s="479" t="s">
        <v>1922</v>
      </c>
      <c r="AN5" s="479" t="s">
        <v>1922</v>
      </c>
      <c r="AO5" s="479" t="s">
        <v>1922</v>
      </c>
      <c r="AP5" s="480" t="s">
        <v>1923</v>
      </c>
      <c r="AQ5" s="481" t="s">
        <v>1946</v>
      </c>
      <c r="AR5" s="479" t="s">
        <v>1946</v>
      </c>
      <c r="AS5" s="479" t="s">
        <v>1922</v>
      </c>
      <c r="AT5" s="479" t="s">
        <v>1922</v>
      </c>
      <c r="AU5" s="480" t="s">
        <v>1939</v>
      </c>
      <c r="AV5" s="479" t="s">
        <v>1923</v>
      </c>
      <c r="AW5" s="480" t="s">
        <v>1946</v>
      </c>
      <c r="AX5" s="480" t="s">
        <v>1923</v>
      </c>
      <c r="AY5" s="480" t="s">
        <v>1923</v>
      </c>
      <c r="AZ5" s="481" t="s">
        <v>1946</v>
      </c>
      <c r="BA5" s="480" t="s">
        <v>1946</v>
      </c>
      <c r="BB5" s="479" t="s">
        <v>1931</v>
      </c>
      <c r="BC5" s="482" t="s">
        <v>1946</v>
      </c>
      <c r="BD5" s="479" t="s">
        <v>1929</v>
      </c>
      <c r="BE5" s="479" t="s">
        <v>1922</v>
      </c>
      <c r="BF5" s="479" t="s">
        <v>1922</v>
      </c>
      <c r="BG5" s="480" t="s">
        <v>1946</v>
      </c>
      <c r="BH5" s="479" t="s">
        <v>1922</v>
      </c>
      <c r="BI5" s="479" t="s">
        <v>1929</v>
      </c>
      <c r="BJ5" s="479" t="s">
        <v>1922</v>
      </c>
      <c r="BK5" s="480" t="s">
        <v>1946</v>
      </c>
      <c r="BL5" s="480" t="s">
        <v>1946</v>
      </c>
      <c r="BM5" s="480" t="s">
        <v>1946</v>
      </c>
      <c r="BN5" s="479" t="s">
        <v>1946</v>
      </c>
      <c r="BO5" s="480" t="s">
        <v>1923</v>
      </c>
      <c r="BP5" s="480" t="s">
        <v>1923</v>
      </c>
      <c r="BQ5" s="479" t="s">
        <v>1924</v>
      </c>
      <c r="BR5" s="480" t="s">
        <v>1925</v>
      </c>
      <c r="BS5" s="480" t="s">
        <v>1923</v>
      </c>
      <c r="BT5" s="479" t="s">
        <v>1922</v>
      </c>
      <c r="BU5" s="480" t="s">
        <v>1923</v>
      </c>
      <c r="BV5" s="479" t="s">
        <v>1922</v>
      </c>
      <c r="BW5" s="479" t="s">
        <v>1922</v>
      </c>
    </row>
    <row r="6" spans="1:75" ht="12.75" customHeight="1">
      <c r="A6" s="478" t="s">
        <v>248</v>
      </c>
      <c r="B6" s="478" t="s">
        <v>244</v>
      </c>
      <c r="C6" s="478" t="s">
        <v>1947</v>
      </c>
      <c r="D6" s="479" t="s">
        <v>1922</v>
      </c>
      <c r="E6" s="480" t="s">
        <v>1939</v>
      </c>
      <c r="F6" s="479" t="s">
        <v>1922</v>
      </c>
      <c r="G6" s="480" t="s">
        <v>1922</v>
      </c>
      <c r="H6" s="479" t="s">
        <v>1922</v>
      </c>
      <c r="I6" s="480" t="s">
        <v>1927</v>
      </c>
      <c r="J6" s="481" t="s">
        <v>1922</v>
      </c>
      <c r="K6" s="480" t="s">
        <v>1948</v>
      </c>
      <c r="L6" s="480" t="s">
        <v>1927</v>
      </c>
      <c r="M6" s="480" t="s">
        <v>1939</v>
      </c>
      <c r="N6" s="480" t="s">
        <v>1922</v>
      </c>
      <c r="O6" s="480" t="s">
        <v>1939</v>
      </c>
      <c r="P6" s="479" t="s">
        <v>1928</v>
      </c>
      <c r="Q6" s="479" t="s">
        <v>1922</v>
      </c>
      <c r="R6" s="479" t="s">
        <v>1923</v>
      </c>
      <c r="S6" s="479" t="s">
        <v>1948</v>
      </c>
      <c r="T6" s="480" t="s">
        <v>1928</v>
      </c>
      <c r="U6" s="479" t="s">
        <v>1946</v>
      </c>
      <c r="V6" s="479" t="s">
        <v>1948</v>
      </c>
      <c r="W6" s="479" t="s">
        <v>1939</v>
      </c>
      <c r="X6" s="480" t="s">
        <v>1939</v>
      </c>
      <c r="Y6" s="479" t="s">
        <v>1922</v>
      </c>
      <c r="Z6" s="479" t="s">
        <v>1923</v>
      </c>
      <c r="AA6" s="480" t="s">
        <v>1940</v>
      </c>
      <c r="AB6" s="482" t="s">
        <v>1939</v>
      </c>
      <c r="AC6" s="479" t="s">
        <v>1922</v>
      </c>
      <c r="AD6" s="479" t="s">
        <v>1922</v>
      </c>
      <c r="AE6" s="480" t="s">
        <v>1948</v>
      </c>
      <c r="AF6" s="480" t="s">
        <v>1922</v>
      </c>
      <c r="AG6" s="479" t="s">
        <v>1922</v>
      </c>
      <c r="AH6" s="480" t="s">
        <v>1922</v>
      </c>
      <c r="AI6" s="479" t="s">
        <v>1922</v>
      </c>
      <c r="AJ6" s="480" t="s">
        <v>1939</v>
      </c>
      <c r="AK6" s="480" t="s">
        <v>1939</v>
      </c>
      <c r="AL6" s="480" t="s">
        <v>1922</v>
      </c>
      <c r="AM6" s="479" t="s">
        <v>1922</v>
      </c>
      <c r="AN6" s="479" t="s">
        <v>1922</v>
      </c>
      <c r="AO6" s="479" t="s">
        <v>1922</v>
      </c>
      <c r="AP6" s="480" t="s">
        <v>1939</v>
      </c>
      <c r="AQ6" s="481" t="s">
        <v>1922</v>
      </c>
      <c r="AR6" s="479" t="s">
        <v>1948</v>
      </c>
      <c r="AS6" s="479" t="s">
        <v>1922</v>
      </c>
      <c r="AT6" s="479" t="s">
        <v>1922</v>
      </c>
      <c r="AU6" s="480" t="s">
        <v>1928</v>
      </c>
      <c r="AV6" s="479" t="s">
        <v>1923</v>
      </c>
      <c r="AW6" s="480" t="s">
        <v>1922</v>
      </c>
      <c r="AX6" s="480" t="s">
        <v>1922</v>
      </c>
      <c r="AY6" s="480" t="s">
        <v>1939</v>
      </c>
      <c r="AZ6" s="481" t="s">
        <v>1922</v>
      </c>
      <c r="BA6" s="480" t="s">
        <v>1939</v>
      </c>
      <c r="BB6" s="479" t="s">
        <v>1931</v>
      </c>
      <c r="BC6" s="482" t="s">
        <v>1922</v>
      </c>
      <c r="BD6" s="479" t="s">
        <v>1931</v>
      </c>
      <c r="BE6" s="479" t="s">
        <v>1922</v>
      </c>
      <c r="BF6" s="479" t="s">
        <v>1922</v>
      </c>
      <c r="BG6" s="480" t="s">
        <v>1939</v>
      </c>
      <c r="BH6" s="479" t="s">
        <v>1939</v>
      </c>
      <c r="BI6" s="479" t="s">
        <v>1922</v>
      </c>
      <c r="BJ6" s="479" t="s">
        <v>1922</v>
      </c>
      <c r="BK6" s="480" t="s">
        <v>1939</v>
      </c>
      <c r="BL6" s="480" t="s">
        <v>1939</v>
      </c>
      <c r="BM6" s="480" t="s">
        <v>1928</v>
      </c>
      <c r="BN6" s="479" t="s">
        <v>1922</v>
      </c>
      <c r="BO6" s="480" t="s">
        <v>1939</v>
      </c>
      <c r="BP6" s="480" t="s">
        <v>1939</v>
      </c>
      <c r="BQ6" s="479" t="s">
        <v>1948</v>
      </c>
      <c r="BR6" s="480" t="s">
        <v>1925</v>
      </c>
      <c r="BS6" s="480" t="s">
        <v>1940</v>
      </c>
      <c r="BT6" s="479" t="s">
        <v>1922</v>
      </c>
      <c r="BU6" s="480" t="s">
        <v>1939</v>
      </c>
      <c r="BV6" s="479" t="s">
        <v>1922</v>
      </c>
      <c r="BW6" s="479" t="s">
        <v>1922</v>
      </c>
    </row>
    <row r="7" spans="1:75" ht="12.75" customHeight="1">
      <c r="A7" s="478" t="s">
        <v>1949</v>
      </c>
      <c r="B7" s="478" t="s">
        <v>244</v>
      </c>
      <c r="C7" s="478" t="s">
        <v>1947</v>
      </c>
      <c r="D7" s="479" t="s">
        <v>1932</v>
      </c>
      <c r="E7" s="480" t="s">
        <v>1932</v>
      </c>
      <c r="F7" s="479" t="s">
        <v>1932</v>
      </c>
      <c r="G7" s="480" t="s">
        <v>1932</v>
      </c>
      <c r="H7" s="479" t="s">
        <v>1938</v>
      </c>
      <c r="I7" s="480" t="s">
        <v>1932</v>
      </c>
      <c r="J7" s="481" t="s">
        <v>1939</v>
      </c>
      <c r="K7" s="480" t="s">
        <v>1926</v>
      </c>
      <c r="L7" s="480" t="s">
        <v>1932</v>
      </c>
      <c r="M7" s="480" t="s">
        <v>1940</v>
      </c>
      <c r="N7" s="480" t="s">
        <v>1932</v>
      </c>
      <c r="O7" s="480" t="s">
        <v>1932</v>
      </c>
      <c r="P7" s="479" t="s">
        <v>1928</v>
      </c>
      <c r="Q7" s="479" t="s">
        <v>1922</v>
      </c>
      <c r="R7" s="479" t="s">
        <v>1932</v>
      </c>
      <c r="S7" s="479" t="s">
        <v>1925</v>
      </c>
      <c r="T7" s="480" t="s">
        <v>1928</v>
      </c>
      <c r="U7" s="479" t="s">
        <v>1932</v>
      </c>
      <c r="V7" s="479" t="s">
        <v>1932</v>
      </c>
      <c r="W7" s="479" t="s">
        <v>1922</v>
      </c>
      <c r="X7" s="480" t="s">
        <v>1932</v>
      </c>
      <c r="Y7" s="479" t="s">
        <v>1922</v>
      </c>
      <c r="Z7" s="479" t="s">
        <v>1932</v>
      </c>
      <c r="AA7" s="480" t="s">
        <v>1950</v>
      </c>
      <c r="AB7" s="482" t="s">
        <v>1932</v>
      </c>
      <c r="AC7" s="479" t="s">
        <v>1932</v>
      </c>
      <c r="AD7" s="479" t="s">
        <v>1922</v>
      </c>
      <c r="AE7" s="480" t="s">
        <v>1926</v>
      </c>
      <c r="AF7" s="480" t="s">
        <v>1932</v>
      </c>
      <c r="AG7" s="479" t="s">
        <v>1939</v>
      </c>
      <c r="AH7" s="480" t="s">
        <v>1932</v>
      </c>
      <c r="AI7" s="479" t="s">
        <v>1932</v>
      </c>
      <c r="AJ7" s="480" t="s">
        <v>1932</v>
      </c>
      <c r="AK7" s="480" t="s">
        <v>1932</v>
      </c>
      <c r="AL7" s="480" t="s">
        <v>1932</v>
      </c>
      <c r="AM7" s="479" t="s">
        <v>1939</v>
      </c>
      <c r="AN7" s="479" t="s">
        <v>1932</v>
      </c>
      <c r="AO7" s="479" t="s">
        <v>1932</v>
      </c>
      <c r="AP7" s="480" t="s">
        <v>1940</v>
      </c>
      <c r="AQ7" s="481" t="s">
        <v>1932</v>
      </c>
      <c r="AR7" s="483" t="s">
        <v>1924</v>
      </c>
      <c r="AS7" s="479" t="s">
        <v>1922</v>
      </c>
      <c r="AT7" s="479" t="s">
        <v>1939</v>
      </c>
      <c r="AU7" s="480" t="s">
        <v>1932</v>
      </c>
      <c r="AV7" s="479" t="s">
        <v>1932</v>
      </c>
      <c r="AW7" s="480" t="s">
        <v>1932</v>
      </c>
      <c r="AX7" s="480" t="s">
        <v>1939</v>
      </c>
      <c r="AY7" s="480" t="s">
        <v>1940</v>
      </c>
      <c r="AZ7" s="481" t="s">
        <v>1932</v>
      </c>
      <c r="BA7" s="480" t="s">
        <v>1932</v>
      </c>
      <c r="BB7" s="479" t="s">
        <v>1931</v>
      </c>
      <c r="BC7" s="482" t="s">
        <v>1932</v>
      </c>
      <c r="BD7" s="479" t="s">
        <v>1929</v>
      </c>
      <c r="BE7" s="479" t="s">
        <v>1928</v>
      </c>
      <c r="BF7" s="479" t="s">
        <v>1939</v>
      </c>
      <c r="BG7" s="480" t="s">
        <v>1932</v>
      </c>
      <c r="BH7" s="479" t="s">
        <v>1928</v>
      </c>
      <c r="BI7" s="479" t="s">
        <v>1939</v>
      </c>
      <c r="BJ7" s="479" t="s">
        <v>1922</v>
      </c>
      <c r="BK7" s="480" t="s">
        <v>1932</v>
      </c>
      <c r="BL7" s="480" t="s">
        <v>1932</v>
      </c>
      <c r="BM7" s="480" t="s">
        <v>1932</v>
      </c>
      <c r="BN7" s="479" t="s">
        <v>1922</v>
      </c>
      <c r="BO7" s="480" t="s">
        <v>1932</v>
      </c>
      <c r="BP7" s="480" t="s">
        <v>1932</v>
      </c>
      <c r="BQ7" s="479" t="s">
        <v>1924</v>
      </c>
      <c r="BR7" s="480" t="s">
        <v>1925</v>
      </c>
      <c r="BS7" s="480" t="s">
        <v>1950</v>
      </c>
      <c r="BT7" s="479" t="s">
        <v>1928</v>
      </c>
      <c r="BU7" s="480" t="s">
        <v>1940</v>
      </c>
      <c r="BV7" s="479" t="s">
        <v>1932</v>
      </c>
      <c r="BW7" s="479" t="s">
        <v>1932</v>
      </c>
    </row>
    <row r="8" spans="1:75" ht="12.75" customHeight="1">
      <c r="A8" s="478" t="s">
        <v>249</v>
      </c>
      <c r="B8" s="478" t="s">
        <v>244</v>
      </c>
      <c r="C8" s="478" t="s">
        <v>1935</v>
      </c>
      <c r="D8" s="479" t="s">
        <v>1929</v>
      </c>
      <c r="E8" s="480" t="s">
        <v>1932</v>
      </c>
      <c r="F8" s="479" t="s">
        <v>1923</v>
      </c>
      <c r="G8" s="480" t="s">
        <v>1939</v>
      </c>
      <c r="H8" s="479" t="s">
        <v>1933</v>
      </c>
      <c r="I8" s="480" t="s">
        <v>1932</v>
      </c>
      <c r="J8" s="481" t="s">
        <v>1922</v>
      </c>
      <c r="K8" s="480" t="s">
        <v>1925</v>
      </c>
      <c r="L8" s="480" t="s">
        <v>1939</v>
      </c>
      <c r="M8" s="480" t="s">
        <v>1923</v>
      </c>
      <c r="N8" s="480" t="s">
        <v>1923</v>
      </c>
      <c r="O8" s="480" t="s">
        <v>1932</v>
      </c>
      <c r="P8" s="479" t="s">
        <v>1922</v>
      </c>
      <c r="Q8" s="479" t="s">
        <v>1923</v>
      </c>
      <c r="R8" s="479" t="s">
        <v>1923</v>
      </c>
      <c r="S8" s="479" t="s">
        <v>1923</v>
      </c>
      <c r="T8" s="480" t="s">
        <v>1922</v>
      </c>
      <c r="U8" s="479" t="s">
        <v>1942</v>
      </c>
      <c r="V8" s="479" t="s">
        <v>1923</v>
      </c>
      <c r="W8" s="479" t="s">
        <v>1923</v>
      </c>
      <c r="X8" s="480" t="s">
        <v>1932</v>
      </c>
      <c r="Y8" s="479" t="s">
        <v>1922</v>
      </c>
      <c r="Z8" s="479" t="s">
        <v>1923</v>
      </c>
      <c r="AA8" s="480" t="s">
        <v>1923</v>
      </c>
      <c r="AB8" s="482" t="s">
        <v>1932</v>
      </c>
      <c r="AC8" s="479" t="s">
        <v>1929</v>
      </c>
      <c r="AD8" s="479" t="s">
        <v>1923</v>
      </c>
      <c r="AE8" s="480" t="s">
        <v>1925</v>
      </c>
      <c r="AF8" s="480" t="s">
        <v>1939</v>
      </c>
      <c r="AG8" s="479" t="s">
        <v>1922</v>
      </c>
      <c r="AH8" s="480" t="s">
        <v>1939</v>
      </c>
      <c r="AI8" s="479" t="s">
        <v>1928</v>
      </c>
      <c r="AJ8" s="480" t="s">
        <v>1932</v>
      </c>
      <c r="AK8" s="480" t="s">
        <v>1932</v>
      </c>
      <c r="AL8" s="480" t="s">
        <v>1932</v>
      </c>
      <c r="AM8" s="479" t="s">
        <v>1923</v>
      </c>
      <c r="AN8" s="479" t="s">
        <v>1923</v>
      </c>
      <c r="AO8" s="479" t="s">
        <v>1922</v>
      </c>
      <c r="AP8" s="480" t="s">
        <v>1922</v>
      </c>
      <c r="AQ8" s="481" t="s">
        <v>1939</v>
      </c>
      <c r="AR8" s="479" t="s">
        <v>1923</v>
      </c>
      <c r="AS8" s="479" t="s">
        <v>1922</v>
      </c>
      <c r="AT8" s="479" t="s">
        <v>1923</v>
      </c>
      <c r="AU8" s="480" t="s">
        <v>1943</v>
      </c>
      <c r="AV8" s="479" t="s">
        <v>1923</v>
      </c>
      <c r="AW8" s="480" t="s">
        <v>1939</v>
      </c>
      <c r="AX8" s="480" t="s">
        <v>1923</v>
      </c>
      <c r="AY8" s="480" t="s">
        <v>1923</v>
      </c>
      <c r="AZ8" s="481" t="s">
        <v>1939</v>
      </c>
      <c r="BA8" s="480" t="s">
        <v>1932</v>
      </c>
      <c r="BB8" s="479" t="s">
        <v>1933</v>
      </c>
      <c r="BC8" s="482" t="s">
        <v>1939</v>
      </c>
      <c r="BD8" s="479" t="s">
        <v>1929</v>
      </c>
      <c r="BE8" s="479" t="s">
        <v>1922</v>
      </c>
      <c r="BF8" s="479" t="s">
        <v>1923</v>
      </c>
      <c r="BG8" s="480" t="s">
        <v>1932</v>
      </c>
      <c r="BH8" s="479" t="s">
        <v>1923</v>
      </c>
      <c r="BI8" s="479" t="s">
        <v>1922</v>
      </c>
      <c r="BJ8" s="479" t="s">
        <v>1924</v>
      </c>
      <c r="BK8" s="480" t="s">
        <v>1932</v>
      </c>
      <c r="BL8" s="480" t="s">
        <v>1932</v>
      </c>
      <c r="BM8" s="480" t="s">
        <v>1943</v>
      </c>
      <c r="BN8" s="479" t="s">
        <v>1931</v>
      </c>
      <c r="BO8" s="480" t="s">
        <v>1939</v>
      </c>
      <c r="BP8" s="480" t="s">
        <v>1939</v>
      </c>
      <c r="BQ8" s="479" t="s">
        <v>1923</v>
      </c>
      <c r="BR8" s="480" t="s">
        <v>1925</v>
      </c>
      <c r="BS8" s="480" t="s">
        <v>1923</v>
      </c>
      <c r="BT8" s="479" t="s">
        <v>1922</v>
      </c>
      <c r="BU8" s="480" t="s">
        <v>1923</v>
      </c>
      <c r="BV8" s="479" t="s">
        <v>1923</v>
      </c>
      <c r="BW8" s="479" t="s">
        <v>1923</v>
      </c>
    </row>
    <row r="9" spans="1:75" ht="12.75" customHeight="1">
      <c r="A9" s="478" t="s">
        <v>1737</v>
      </c>
      <c r="B9" s="478" t="s">
        <v>244</v>
      </c>
      <c r="C9" s="478" t="s">
        <v>1951</v>
      </c>
      <c r="D9" s="479" t="s">
        <v>1927</v>
      </c>
      <c r="E9" s="480" t="s">
        <v>1927</v>
      </c>
      <c r="F9" s="479" t="s">
        <v>1927</v>
      </c>
      <c r="G9" s="480" t="s">
        <v>1927</v>
      </c>
      <c r="H9" s="479" t="s">
        <v>1927</v>
      </c>
      <c r="I9" s="480" t="s">
        <v>1948</v>
      </c>
      <c r="J9" s="481" t="s">
        <v>1927</v>
      </c>
      <c r="K9" s="480" t="s">
        <v>1927</v>
      </c>
      <c r="L9" s="480" t="s">
        <v>1948</v>
      </c>
      <c r="M9" s="480" t="s">
        <v>1927</v>
      </c>
      <c r="N9" s="480" t="s">
        <v>1927</v>
      </c>
      <c r="O9" s="480" t="s">
        <v>1927</v>
      </c>
      <c r="P9" s="479" t="s">
        <v>1927</v>
      </c>
      <c r="Q9" s="479" t="s">
        <v>1927</v>
      </c>
      <c r="R9" s="479" t="s">
        <v>1948</v>
      </c>
      <c r="S9" s="479" t="s">
        <v>1932</v>
      </c>
      <c r="T9" s="480" t="s">
        <v>1927</v>
      </c>
      <c r="U9" s="479" t="s">
        <v>1948</v>
      </c>
      <c r="V9" s="479" t="s">
        <v>1948</v>
      </c>
      <c r="W9" s="479" t="s">
        <v>1922</v>
      </c>
      <c r="X9" s="480" t="s">
        <v>1927</v>
      </c>
      <c r="Y9" s="479" t="s">
        <v>1927</v>
      </c>
      <c r="Z9" s="479" t="s">
        <v>1948</v>
      </c>
      <c r="AA9" s="480" t="s">
        <v>1940</v>
      </c>
      <c r="AB9" s="482" t="s">
        <v>1927</v>
      </c>
      <c r="AC9" s="479" t="s">
        <v>1927</v>
      </c>
      <c r="AD9" s="479" t="s">
        <v>1928</v>
      </c>
      <c r="AE9" s="480" t="s">
        <v>1927</v>
      </c>
      <c r="AF9" s="480" t="s">
        <v>1927</v>
      </c>
      <c r="AG9" s="479" t="s">
        <v>1927</v>
      </c>
      <c r="AH9" s="480" t="s">
        <v>1927</v>
      </c>
      <c r="AI9" s="479" t="s">
        <v>1927</v>
      </c>
      <c r="AJ9" s="480" t="s">
        <v>1927</v>
      </c>
      <c r="AK9" s="480" t="s">
        <v>1927</v>
      </c>
      <c r="AL9" s="480" t="s">
        <v>1927</v>
      </c>
      <c r="AM9" s="479" t="s">
        <v>1925</v>
      </c>
      <c r="AN9" s="479" t="s">
        <v>1927</v>
      </c>
      <c r="AO9" s="479" t="s">
        <v>1927</v>
      </c>
      <c r="AP9" s="480" t="s">
        <v>1927</v>
      </c>
      <c r="AQ9" s="481" t="s">
        <v>1927</v>
      </c>
      <c r="AR9" s="479" t="s">
        <v>1948</v>
      </c>
      <c r="AS9" s="479" t="s">
        <v>1927</v>
      </c>
      <c r="AT9" s="479" t="s">
        <v>1925</v>
      </c>
      <c r="AU9" s="480" t="s">
        <v>1927</v>
      </c>
      <c r="AV9" s="479" t="s">
        <v>1948</v>
      </c>
      <c r="AW9" s="480" t="s">
        <v>1927</v>
      </c>
      <c r="AX9" s="480" t="s">
        <v>1927</v>
      </c>
      <c r="AY9" s="480" t="s">
        <v>1927</v>
      </c>
      <c r="AZ9" s="481" t="s">
        <v>1927</v>
      </c>
      <c r="BA9" s="480" t="s">
        <v>1927</v>
      </c>
      <c r="BB9" s="479" t="s">
        <v>1931</v>
      </c>
      <c r="BC9" s="482" t="s">
        <v>1927</v>
      </c>
      <c r="BD9" s="479" t="s">
        <v>1929</v>
      </c>
      <c r="BE9" s="479" t="s">
        <v>1927</v>
      </c>
      <c r="BF9" s="479" t="s">
        <v>1925</v>
      </c>
      <c r="BG9" s="480" t="s">
        <v>1927</v>
      </c>
      <c r="BH9" s="479" t="s">
        <v>1943</v>
      </c>
      <c r="BI9" s="479" t="s">
        <v>1927</v>
      </c>
      <c r="BJ9" s="479" t="s">
        <v>1926</v>
      </c>
      <c r="BK9" s="480" t="s">
        <v>1927</v>
      </c>
      <c r="BL9" s="480" t="s">
        <v>1927</v>
      </c>
      <c r="BM9" s="480" t="s">
        <v>1927</v>
      </c>
      <c r="BN9" s="479" t="s">
        <v>1927</v>
      </c>
      <c r="BO9" s="480" t="s">
        <v>1927</v>
      </c>
      <c r="BP9" s="480" t="s">
        <v>1927</v>
      </c>
      <c r="BQ9" s="479" t="s">
        <v>1923</v>
      </c>
      <c r="BR9" s="480" t="s">
        <v>1925</v>
      </c>
      <c r="BS9" s="480" t="s">
        <v>1940</v>
      </c>
      <c r="BT9" s="479" t="s">
        <v>1923</v>
      </c>
      <c r="BU9" s="480" t="s">
        <v>1927</v>
      </c>
      <c r="BV9" s="479" t="s">
        <v>1927</v>
      </c>
      <c r="BW9" s="479" t="s">
        <v>1927</v>
      </c>
    </row>
    <row r="10" spans="1:75" ht="12.75" customHeight="1">
      <c r="A10" s="478" t="s">
        <v>1952</v>
      </c>
      <c r="B10" s="478" t="s">
        <v>244</v>
      </c>
      <c r="C10" s="478" t="s">
        <v>1953</v>
      </c>
      <c r="D10" s="479" t="s">
        <v>1923</v>
      </c>
      <c r="E10" s="480" t="s">
        <v>1923</v>
      </c>
      <c r="F10" s="479" t="s">
        <v>1923</v>
      </c>
      <c r="G10" s="480" t="s">
        <v>1923</v>
      </c>
      <c r="H10" s="479" t="s">
        <v>1928</v>
      </c>
      <c r="I10" s="480" t="s">
        <v>1931</v>
      </c>
      <c r="J10" s="481" t="s">
        <v>1923</v>
      </c>
      <c r="K10" s="480" t="s">
        <v>1939</v>
      </c>
      <c r="L10" s="480" t="s">
        <v>1928</v>
      </c>
      <c r="M10" s="480" t="s">
        <v>1929</v>
      </c>
      <c r="N10" s="480" t="s">
        <v>1923</v>
      </c>
      <c r="O10" s="480" t="s">
        <v>1923</v>
      </c>
      <c r="P10" s="479" t="s">
        <v>1922</v>
      </c>
      <c r="Q10" s="479" t="s">
        <v>1923</v>
      </c>
      <c r="R10" s="479" t="s">
        <v>1923</v>
      </c>
      <c r="S10" s="479" t="s">
        <v>1932</v>
      </c>
      <c r="T10" s="480" t="s">
        <v>1922</v>
      </c>
      <c r="U10" s="479" t="s">
        <v>1932</v>
      </c>
      <c r="V10" s="479" t="s">
        <v>1932</v>
      </c>
      <c r="W10" s="479" t="s">
        <v>1924</v>
      </c>
      <c r="X10" s="480" t="s">
        <v>1923</v>
      </c>
      <c r="Y10" s="479" t="s">
        <v>1923</v>
      </c>
      <c r="Z10" s="479" t="s">
        <v>1923</v>
      </c>
      <c r="AA10" s="480" t="s">
        <v>1922</v>
      </c>
      <c r="AB10" s="482" t="s">
        <v>1923</v>
      </c>
      <c r="AC10" s="479" t="s">
        <v>1923</v>
      </c>
      <c r="AD10" s="479" t="s">
        <v>1939</v>
      </c>
      <c r="AE10" s="480" t="s">
        <v>1939</v>
      </c>
      <c r="AF10" s="480" t="s">
        <v>1923</v>
      </c>
      <c r="AG10" s="479" t="s">
        <v>1923</v>
      </c>
      <c r="AH10" s="480" t="s">
        <v>1923</v>
      </c>
      <c r="AI10" s="479" t="s">
        <v>1923</v>
      </c>
      <c r="AJ10" s="480" t="s">
        <v>1923</v>
      </c>
      <c r="AK10" s="480" t="s">
        <v>1923</v>
      </c>
      <c r="AL10" s="480" t="s">
        <v>1923</v>
      </c>
      <c r="AM10" s="479" t="s">
        <v>1923</v>
      </c>
      <c r="AN10" s="479" t="s">
        <v>1923</v>
      </c>
      <c r="AO10" s="479" t="s">
        <v>1923</v>
      </c>
      <c r="AP10" s="480" t="s">
        <v>1923</v>
      </c>
      <c r="AQ10" s="481" t="s">
        <v>1923</v>
      </c>
      <c r="AR10" s="479" t="s">
        <v>1932</v>
      </c>
      <c r="AS10" s="479" t="s">
        <v>1923</v>
      </c>
      <c r="AT10" s="479" t="s">
        <v>1923</v>
      </c>
      <c r="AU10" s="480" t="s">
        <v>1923</v>
      </c>
      <c r="AV10" s="479" t="s">
        <v>1923</v>
      </c>
      <c r="AW10" s="480" t="s">
        <v>1923</v>
      </c>
      <c r="AX10" s="480" t="s">
        <v>1923</v>
      </c>
      <c r="AY10" s="480" t="s">
        <v>1929</v>
      </c>
      <c r="AZ10" s="481" t="s">
        <v>1923</v>
      </c>
      <c r="BA10" s="480" t="s">
        <v>1923</v>
      </c>
      <c r="BB10" s="479" t="s">
        <v>1931</v>
      </c>
      <c r="BC10" s="482" t="s">
        <v>1929</v>
      </c>
      <c r="BD10" s="479" t="s">
        <v>1929</v>
      </c>
      <c r="BE10" s="479" t="s">
        <v>1929</v>
      </c>
      <c r="BF10" s="479" t="s">
        <v>1923</v>
      </c>
      <c r="BG10" s="480" t="s">
        <v>1923</v>
      </c>
      <c r="BH10" s="479" t="s">
        <v>1922</v>
      </c>
      <c r="BI10" s="479" t="s">
        <v>1923</v>
      </c>
      <c r="BJ10" s="479" t="s">
        <v>1923</v>
      </c>
      <c r="BK10" s="480" t="s">
        <v>1923</v>
      </c>
      <c r="BL10" s="480" t="s">
        <v>1923</v>
      </c>
      <c r="BM10" s="480" t="s">
        <v>1923</v>
      </c>
      <c r="BN10" s="479" t="s">
        <v>1938</v>
      </c>
      <c r="BO10" s="480" t="s">
        <v>1923</v>
      </c>
      <c r="BP10" s="480" t="s">
        <v>1923</v>
      </c>
      <c r="BQ10" s="479" t="s">
        <v>1932</v>
      </c>
      <c r="BR10" s="480" t="s">
        <v>1925</v>
      </c>
      <c r="BS10" s="480" t="s">
        <v>1922</v>
      </c>
      <c r="BT10" s="479" t="s">
        <v>1922</v>
      </c>
      <c r="BU10" s="480" t="s">
        <v>1929</v>
      </c>
      <c r="BV10" s="479" t="s">
        <v>1923</v>
      </c>
      <c r="BW10" s="479" t="s">
        <v>1923</v>
      </c>
    </row>
    <row r="11" spans="1:75" ht="12.75" customHeight="1">
      <c r="A11" s="484" t="s">
        <v>251</v>
      </c>
      <c r="B11" s="484" t="s">
        <v>244</v>
      </c>
      <c r="C11" s="484" t="s">
        <v>1951</v>
      </c>
      <c r="D11" s="479" t="s">
        <v>1923</v>
      </c>
      <c r="E11" s="480" t="s">
        <v>1925</v>
      </c>
      <c r="F11" s="479" t="s">
        <v>1923</v>
      </c>
      <c r="G11" s="480" t="s">
        <v>1922</v>
      </c>
      <c r="H11" s="479" t="s">
        <v>1928</v>
      </c>
      <c r="I11" s="480" t="s">
        <v>1923</v>
      </c>
      <c r="J11" s="481" t="s">
        <v>1933</v>
      </c>
      <c r="K11" s="480" t="s">
        <v>1946</v>
      </c>
      <c r="L11" s="480" t="s">
        <v>1923</v>
      </c>
      <c r="M11" s="480" t="s">
        <v>1923</v>
      </c>
      <c r="N11" s="480" t="s">
        <v>1922</v>
      </c>
      <c r="O11" s="480" t="s">
        <v>1925</v>
      </c>
      <c r="P11" s="479" t="s">
        <v>1922</v>
      </c>
      <c r="Q11" s="479" t="s">
        <v>1924</v>
      </c>
      <c r="R11" s="479" t="s">
        <v>1923</v>
      </c>
      <c r="S11" s="479" t="s">
        <v>1922</v>
      </c>
      <c r="T11" s="480" t="s">
        <v>1923</v>
      </c>
      <c r="U11" s="479" t="s">
        <v>1929</v>
      </c>
      <c r="V11" s="479" t="s">
        <v>1929</v>
      </c>
      <c r="W11" s="479" t="s">
        <v>1922</v>
      </c>
      <c r="X11" s="480" t="s">
        <v>1925</v>
      </c>
      <c r="Y11" s="479" t="s">
        <v>1922</v>
      </c>
      <c r="Z11" s="479" t="s">
        <v>1923</v>
      </c>
      <c r="AA11" s="480" t="s">
        <v>1923</v>
      </c>
      <c r="AB11" s="482" t="s">
        <v>1925</v>
      </c>
      <c r="AC11" s="479" t="s">
        <v>1923</v>
      </c>
      <c r="AD11" s="479" t="s">
        <v>1923</v>
      </c>
      <c r="AE11" s="480" t="s">
        <v>1946</v>
      </c>
      <c r="AF11" s="480" t="s">
        <v>1922</v>
      </c>
      <c r="AG11" s="479" t="s">
        <v>1924</v>
      </c>
      <c r="AH11" s="480" t="s">
        <v>1922</v>
      </c>
      <c r="AI11" s="479" t="s">
        <v>1922</v>
      </c>
      <c r="AJ11" s="480" t="s">
        <v>1925</v>
      </c>
      <c r="AK11" s="480" t="s">
        <v>1925</v>
      </c>
      <c r="AL11" s="480" t="s">
        <v>1925</v>
      </c>
      <c r="AM11" s="479" t="s">
        <v>1923</v>
      </c>
      <c r="AN11" s="479" t="s">
        <v>1923</v>
      </c>
      <c r="AO11" s="479" t="s">
        <v>1922</v>
      </c>
      <c r="AP11" s="480" t="s">
        <v>1923</v>
      </c>
      <c r="AQ11" s="481" t="s">
        <v>1938</v>
      </c>
      <c r="AR11" s="479" t="s">
        <v>1929</v>
      </c>
      <c r="AS11" s="479" t="s">
        <v>1922</v>
      </c>
      <c r="AT11" s="479" t="s">
        <v>1923</v>
      </c>
      <c r="AU11" s="480" t="s">
        <v>1922</v>
      </c>
      <c r="AV11" s="479" t="s">
        <v>1923</v>
      </c>
      <c r="AW11" s="480" t="s">
        <v>1954</v>
      </c>
      <c r="AX11" s="480" t="s">
        <v>1923</v>
      </c>
      <c r="AY11" s="480" t="s">
        <v>1923</v>
      </c>
      <c r="AZ11" s="481" t="s">
        <v>1922</v>
      </c>
      <c r="BA11" s="480" t="s">
        <v>1925</v>
      </c>
      <c r="BB11" s="479" t="s">
        <v>1933</v>
      </c>
      <c r="BC11" s="482" t="s">
        <v>1922</v>
      </c>
      <c r="BD11" s="479" t="s">
        <v>1931</v>
      </c>
      <c r="BE11" s="479" t="s">
        <v>1928</v>
      </c>
      <c r="BF11" s="479" t="s">
        <v>1923</v>
      </c>
      <c r="BG11" s="480" t="s">
        <v>1925</v>
      </c>
      <c r="BH11" s="479" t="s">
        <v>1924</v>
      </c>
      <c r="BI11" s="479" t="s">
        <v>1923</v>
      </c>
      <c r="BJ11" s="479" t="s">
        <v>1923</v>
      </c>
      <c r="BK11" s="480" t="s">
        <v>1925</v>
      </c>
      <c r="BL11" s="480" t="s">
        <v>1925</v>
      </c>
      <c r="BM11" s="480" t="s">
        <v>1922</v>
      </c>
      <c r="BN11" s="479" t="s">
        <v>1929</v>
      </c>
      <c r="BO11" s="480" t="s">
        <v>1923</v>
      </c>
      <c r="BP11" s="480" t="s">
        <v>1923</v>
      </c>
      <c r="BQ11" s="479" t="s">
        <v>1924</v>
      </c>
      <c r="BR11" s="480" t="s">
        <v>1925</v>
      </c>
      <c r="BS11" s="480" t="s">
        <v>1923</v>
      </c>
      <c r="BT11" s="479" t="s">
        <v>1929</v>
      </c>
      <c r="BU11" s="480" t="s">
        <v>1923</v>
      </c>
      <c r="BV11" s="479" t="s">
        <v>1923</v>
      </c>
      <c r="BW11" s="479" t="s">
        <v>1923</v>
      </c>
    </row>
    <row r="12" spans="1:75" ht="12.75" customHeight="1">
      <c r="A12" s="478" t="s">
        <v>252</v>
      </c>
      <c r="B12" s="478" t="s">
        <v>244</v>
      </c>
      <c r="C12" s="478" t="s">
        <v>1935</v>
      </c>
      <c r="D12" s="479" t="s">
        <v>1931</v>
      </c>
      <c r="E12" s="480" t="s">
        <v>1927</v>
      </c>
      <c r="F12" s="479" t="s">
        <v>1933</v>
      </c>
      <c r="G12" s="480" t="s">
        <v>1948</v>
      </c>
      <c r="H12" s="479" t="s">
        <v>1922</v>
      </c>
      <c r="I12" s="480" t="s">
        <v>1927</v>
      </c>
      <c r="J12" s="481" t="s">
        <v>1922</v>
      </c>
      <c r="K12" s="480" t="s">
        <v>1948</v>
      </c>
      <c r="L12" s="480" t="s">
        <v>1927</v>
      </c>
      <c r="M12" s="480" t="s">
        <v>1922</v>
      </c>
      <c r="N12" s="480" t="s">
        <v>1946</v>
      </c>
      <c r="O12" s="480" t="s">
        <v>1927</v>
      </c>
      <c r="P12" s="479" t="s">
        <v>1931</v>
      </c>
      <c r="Q12" s="479" t="s">
        <v>1931</v>
      </c>
      <c r="R12" s="479" t="s">
        <v>1923</v>
      </c>
      <c r="S12" s="479" t="s">
        <v>1928</v>
      </c>
      <c r="T12" s="480" t="s">
        <v>1931</v>
      </c>
      <c r="U12" s="479" t="s">
        <v>1946</v>
      </c>
      <c r="V12" s="479" t="s">
        <v>1928</v>
      </c>
      <c r="W12" s="479" t="s">
        <v>1929</v>
      </c>
      <c r="X12" s="480" t="s">
        <v>1927</v>
      </c>
      <c r="Y12" s="479" t="s">
        <v>1922</v>
      </c>
      <c r="Z12" s="479" t="s">
        <v>1923</v>
      </c>
      <c r="AA12" s="480" t="s">
        <v>1923</v>
      </c>
      <c r="AB12" s="482" t="s">
        <v>1927</v>
      </c>
      <c r="AC12" s="479" t="s">
        <v>1933</v>
      </c>
      <c r="AD12" s="479" t="s">
        <v>1922</v>
      </c>
      <c r="AE12" s="480" t="s">
        <v>1948</v>
      </c>
      <c r="AF12" s="480" t="s">
        <v>1948</v>
      </c>
      <c r="AG12" s="479" t="s">
        <v>1922</v>
      </c>
      <c r="AH12" s="480" t="s">
        <v>1948</v>
      </c>
      <c r="AI12" s="479" t="s">
        <v>1933</v>
      </c>
      <c r="AJ12" s="480" t="s">
        <v>1927</v>
      </c>
      <c r="AK12" s="480" t="s">
        <v>1927</v>
      </c>
      <c r="AL12" s="480" t="s">
        <v>1927</v>
      </c>
      <c r="AM12" s="479" t="s">
        <v>1931</v>
      </c>
      <c r="AN12" s="479" t="s">
        <v>1933</v>
      </c>
      <c r="AO12" s="479" t="s">
        <v>1929</v>
      </c>
      <c r="AP12" s="480" t="s">
        <v>1931</v>
      </c>
      <c r="AQ12" s="481" t="s">
        <v>1948</v>
      </c>
      <c r="AR12" s="479" t="s">
        <v>1928</v>
      </c>
      <c r="AS12" s="479" t="s">
        <v>1931</v>
      </c>
      <c r="AT12" s="479" t="s">
        <v>1931</v>
      </c>
      <c r="AU12" s="480" t="s">
        <v>1946</v>
      </c>
      <c r="AV12" s="479" t="s">
        <v>1923</v>
      </c>
      <c r="AW12" s="480" t="s">
        <v>1948</v>
      </c>
      <c r="AX12" s="480" t="s">
        <v>1928</v>
      </c>
      <c r="AY12" s="480" t="s">
        <v>1922</v>
      </c>
      <c r="AZ12" s="481" t="s">
        <v>1948</v>
      </c>
      <c r="BA12" s="480" t="s">
        <v>1927</v>
      </c>
      <c r="BB12" s="479" t="s">
        <v>1931</v>
      </c>
      <c r="BC12" s="482" t="s">
        <v>1948</v>
      </c>
      <c r="BD12" s="479" t="s">
        <v>1929</v>
      </c>
      <c r="BE12" s="479" t="s">
        <v>1929</v>
      </c>
      <c r="BF12" s="479" t="s">
        <v>1931</v>
      </c>
      <c r="BG12" s="480" t="s">
        <v>1927</v>
      </c>
      <c r="BH12" s="479" t="s">
        <v>1931</v>
      </c>
      <c r="BI12" s="479" t="s">
        <v>1922</v>
      </c>
      <c r="BJ12" s="479" t="s">
        <v>1933</v>
      </c>
      <c r="BK12" s="480" t="s">
        <v>1927</v>
      </c>
      <c r="BL12" s="480" t="s">
        <v>1927</v>
      </c>
      <c r="BM12" s="480" t="s">
        <v>1946</v>
      </c>
      <c r="BN12" s="479" t="s">
        <v>1948</v>
      </c>
      <c r="BO12" s="480" t="s">
        <v>1948</v>
      </c>
      <c r="BP12" s="480" t="s">
        <v>1948</v>
      </c>
      <c r="BQ12" s="479" t="s">
        <v>1931</v>
      </c>
      <c r="BR12" s="480" t="s">
        <v>1925</v>
      </c>
      <c r="BS12" s="480" t="s">
        <v>1923</v>
      </c>
      <c r="BT12" s="479" t="s">
        <v>1933</v>
      </c>
      <c r="BU12" s="485" t="s">
        <v>1931</v>
      </c>
      <c r="BV12" s="479" t="s">
        <v>1933</v>
      </c>
      <c r="BW12" s="479" t="s">
        <v>1933</v>
      </c>
    </row>
    <row r="13" spans="1:75" ht="12.75" customHeight="1">
      <c r="A13" s="478" t="s">
        <v>253</v>
      </c>
      <c r="B13" s="478" t="s">
        <v>244</v>
      </c>
      <c r="C13" s="478" t="s">
        <v>1935</v>
      </c>
      <c r="D13" s="479" t="s">
        <v>1931</v>
      </c>
      <c r="E13" s="480" t="s">
        <v>1939</v>
      </c>
      <c r="F13" s="479" t="s">
        <v>1928</v>
      </c>
      <c r="G13" s="480" t="s">
        <v>1922</v>
      </c>
      <c r="H13" s="479" t="s">
        <v>1928</v>
      </c>
      <c r="I13" s="480" t="s">
        <v>1939</v>
      </c>
      <c r="J13" s="481" t="s">
        <v>1928</v>
      </c>
      <c r="K13" s="480" t="s">
        <v>1928</v>
      </c>
      <c r="L13" s="480" t="s">
        <v>1922</v>
      </c>
      <c r="M13" s="480" t="s">
        <v>1932</v>
      </c>
      <c r="N13" s="480" t="s">
        <v>1922</v>
      </c>
      <c r="O13" s="480" t="s">
        <v>1939</v>
      </c>
      <c r="P13" s="479" t="s">
        <v>1929</v>
      </c>
      <c r="Q13" s="479" t="s">
        <v>1922</v>
      </c>
      <c r="R13" s="479" t="s">
        <v>1923</v>
      </c>
      <c r="S13" s="479" t="s">
        <v>1932</v>
      </c>
      <c r="T13" s="480" t="s">
        <v>1929</v>
      </c>
      <c r="U13" s="479" t="s">
        <v>1922</v>
      </c>
      <c r="V13" s="479" t="s">
        <v>1946</v>
      </c>
      <c r="W13" s="479" t="s">
        <v>1931</v>
      </c>
      <c r="X13" s="480" t="s">
        <v>1939</v>
      </c>
      <c r="Y13" s="479" t="s">
        <v>1928</v>
      </c>
      <c r="Z13" s="479" t="s">
        <v>1923</v>
      </c>
      <c r="AA13" s="480" t="s">
        <v>1922</v>
      </c>
      <c r="AB13" s="482" t="s">
        <v>1939</v>
      </c>
      <c r="AC13" s="479" t="s">
        <v>1928</v>
      </c>
      <c r="AD13" s="479" t="s">
        <v>1922</v>
      </c>
      <c r="AE13" s="480" t="s">
        <v>1928</v>
      </c>
      <c r="AF13" s="480" t="s">
        <v>1922</v>
      </c>
      <c r="AG13" s="479" t="s">
        <v>1922</v>
      </c>
      <c r="AH13" s="480" t="s">
        <v>1922</v>
      </c>
      <c r="AI13" s="479" t="s">
        <v>1922</v>
      </c>
      <c r="AJ13" s="480" t="s">
        <v>1939</v>
      </c>
      <c r="AK13" s="480" t="s">
        <v>1939</v>
      </c>
      <c r="AL13" s="480" t="s">
        <v>1922</v>
      </c>
      <c r="AM13" s="479" t="s">
        <v>1922</v>
      </c>
      <c r="AN13" s="479" t="s">
        <v>1928</v>
      </c>
      <c r="AO13" s="479" t="s">
        <v>1928</v>
      </c>
      <c r="AP13" s="480" t="s">
        <v>1931</v>
      </c>
      <c r="AQ13" s="481" t="s">
        <v>1928</v>
      </c>
      <c r="AR13" s="479" t="s">
        <v>1946</v>
      </c>
      <c r="AS13" s="479" t="s">
        <v>1928</v>
      </c>
      <c r="AT13" s="479" t="s">
        <v>1922</v>
      </c>
      <c r="AU13" s="480" t="s">
        <v>1928</v>
      </c>
      <c r="AV13" s="479" t="s">
        <v>1923</v>
      </c>
      <c r="AW13" s="480" t="s">
        <v>1922</v>
      </c>
      <c r="AX13" s="480" t="s">
        <v>1932</v>
      </c>
      <c r="AY13" s="480" t="s">
        <v>1932</v>
      </c>
      <c r="AZ13" s="481" t="s">
        <v>1922</v>
      </c>
      <c r="BA13" s="480" t="s">
        <v>1939</v>
      </c>
      <c r="BB13" s="479" t="s">
        <v>1931</v>
      </c>
      <c r="BC13" s="482" t="s">
        <v>1922</v>
      </c>
      <c r="BD13" s="479" t="s">
        <v>1929</v>
      </c>
      <c r="BE13" s="479" t="s">
        <v>1928</v>
      </c>
      <c r="BF13" s="479" t="s">
        <v>1922</v>
      </c>
      <c r="BG13" s="480" t="s">
        <v>1939</v>
      </c>
      <c r="BH13" s="479" t="s">
        <v>1924</v>
      </c>
      <c r="BI13" s="479" t="s">
        <v>1928</v>
      </c>
      <c r="BJ13" s="479" t="s">
        <v>1922</v>
      </c>
      <c r="BK13" s="480" t="s">
        <v>1939</v>
      </c>
      <c r="BL13" s="480" t="s">
        <v>1939</v>
      </c>
      <c r="BM13" s="480" t="s">
        <v>1928</v>
      </c>
      <c r="BN13" s="479" t="s">
        <v>1928</v>
      </c>
      <c r="BO13" s="480" t="s">
        <v>1928</v>
      </c>
      <c r="BP13" s="480" t="s">
        <v>1928</v>
      </c>
      <c r="BQ13" s="479" t="s">
        <v>1932</v>
      </c>
      <c r="BR13" s="480" t="s">
        <v>1925</v>
      </c>
      <c r="BS13" s="480" t="s">
        <v>1922</v>
      </c>
      <c r="BT13" s="479" t="s">
        <v>1939</v>
      </c>
      <c r="BU13" s="480" t="s">
        <v>1932</v>
      </c>
      <c r="BV13" s="479" t="s">
        <v>1928</v>
      </c>
      <c r="BW13" s="479" t="s">
        <v>1928</v>
      </c>
    </row>
    <row r="14" spans="1:75" ht="12.75" customHeight="1">
      <c r="A14" s="478" t="s">
        <v>254</v>
      </c>
      <c r="B14" s="478" t="s">
        <v>244</v>
      </c>
      <c r="C14" s="478" t="s">
        <v>1935</v>
      </c>
      <c r="D14" s="479" t="s">
        <v>1931</v>
      </c>
      <c r="E14" s="480" t="s">
        <v>1955</v>
      </c>
      <c r="F14" s="479" t="s">
        <v>1931</v>
      </c>
      <c r="G14" s="480" t="s">
        <v>1955</v>
      </c>
      <c r="H14" s="479" t="s">
        <v>1929</v>
      </c>
      <c r="I14" s="480" t="s">
        <v>1955</v>
      </c>
      <c r="J14" s="481" t="s">
        <v>1922</v>
      </c>
      <c r="K14" s="480" t="s">
        <v>1927</v>
      </c>
      <c r="L14" s="480" t="s">
        <v>1948</v>
      </c>
      <c r="M14" s="480" t="s">
        <v>1946</v>
      </c>
      <c r="N14" s="480" t="s">
        <v>1948</v>
      </c>
      <c r="O14" s="480" t="s">
        <v>1955</v>
      </c>
      <c r="P14" s="479" t="s">
        <v>1929</v>
      </c>
      <c r="Q14" s="479" t="s">
        <v>1931</v>
      </c>
      <c r="R14" s="479" t="s">
        <v>1923</v>
      </c>
      <c r="S14" s="479" t="s">
        <v>1922</v>
      </c>
      <c r="T14" s="480" t="s">
        <v>1929</v>
      </c>
      <c r="U14" s="479" t="s">
        <v>1927</v>
      </c>
      <c r="V14" s="479" t="s">
        <v>1922</v>
      </c>
      <c r="W14" s="479" t="s">
        <v>1931</v>
      </c>
      <c r="X14" s="480" t="s">
        <v>1955</v>
      </c>
      <c r="Y14" s="479" t="s">
        <v>1929</v>
      </c>
      <c r="Z14" s="479" t="s">
        <v>1923</v>
      </c>
      <c r="AA14" s="480" t="s">
        <v>1943</v>
      </c>
      <c r="AB14" s="482" t="s">
        <v>1955</v>
      </c>
      <c r="AC14" s="479" t="s">
        <v>1931</v>
      </c>
      <c r="AD14" s="479" t="s">
        <v>1922</v>
      </c>
      <c r="AE14" s="480" t="s">
        <v>1927</v>
      </c>
      <c r="AF14" s="480" t="s">
        <v>1955</v>
      </c>
      <c r="AG14" s="479" t="s">
        <v>1922</v>
      </c>
      <c r="AH14" s="480" t="s">
        <v>1955</v>
      </c>
      <c r="AI14" s="479" t="s">
        <v>1931</v>
      </c>
      <c r="AJ14" s="480" t="s">
        <v>1955</v>
      </c>
      <c r="AK14" s="480" t="s">
        <v>1955</v>
      </c>
      <c r="AL14" s="480" t="s">
        <v>1955</v>
      </c>
      <c r="AM14" s="479" t="s">
        <v>1928</v>
      </c>
      <c r="AN14" s="479" t="s">
        <v>1931</v>
      </c>
      <c r="AO14" s="479" t="s">
        <v>1928</v>
      </c>
      <c r="AP14" s="480" t="s">
        <v>1922</v>
      </c>
      <c r="AQ14" s="481" t="s">
        <v>1955</v>
      </c>
      <c r="AR14" s="479" t="s">
        <v>1922</v>
      </c>
      <c r="AS14" s="479" t="s">
        <v>1929</v>
      </c>
      <c r="AT14" s="479" t="s">
        <v>1928</v>
      </c>
      <c r="AU14" s="480" t="s">
        <v>1955</v>
      </c>
      <c r="AV14" s="479" t="s">
        <v>1923</v>
      </c>
      <c r="AW14" s="480" t="s">
        <v>1955</v>
      </c>
      <c r="AX14" s="480" t="s">
        <v>1929</v>
      </c>
      <c r="AY14" s="480" t="s">
        <v>1931</v>
      </c>
      <c r="AZ14" s="481" t="s">
        <v>1955</v>
      </c>
      <c r="BA14" s="480" t="s">
        <v>1955</v>
      </c>
      <c r="BB14" s="479" t="s">
        <v>1931</v>
      </c>
      <c r="BC14" s="482" t="s">
        <v>1955</v>
      </c>
      <c r="BD14" s="479" t="s">
        <v>1929</v>
      </c>
      <c r="BE14" s="479" t="s">
        <v>1956</v>
      </c>
      <c r="BF14" s="479" t="s">
        <v>1928</v>
      </c>
      <c r="BG14" s="480" t="s">
        <v>1955</v>
      </c>
      <c r="BH14" s="479" t="s">
        <v>1924</v>
      </c>
      <c r="BI14" s="479" t="s">
        <v>1922</v>
      </c>
      <c r="BJ14" s="479" t="s">
        <v>1931</v>
      </c>
      <c r="BK14" s="480" t="s">
        <v>1955</v>
      </c>
      <c r="BL14" s="480" t="s">
        <v>1957</v>
      </c>
      <c r="BM14" s="480" t="s">
        <v>1948</v>
      </c>
      <c r="BN14" s="479" t="s">
        <v>1948</v>
      </c>
      <c r="BO14" s="480" t="s">
        <v>1946</v>
      </c>
      <c r="BP14" s="480" t="s">
        <v>1946</v>
      </c>
      <c r="BQ14" s="479" t="s">
        <v>1928</v>
      </c>
      <c r="BR14" s="480" t="s">
        <v>1925</v>
      </c>
      <c r="BS14" s="480" t="s">
        <v>1943</v>
      </c>
      <c r="BT14" s="479" t="s">
        <v>1929</v>
      </c>
      <c r="BU14" s="480" t="s">
        <v>1931</v>
      </c>
      <c r="BV14" s="479" t="s">
        <v>1931</v>
      </c>
      <c r="BW14" s="479" t="s">
        <v>1931</v>
      </c>
    </row>
    <row r="15" spans="1:75" ht="12.75" customHeight="1">
      <c r="A15" s="478" t="s">
        <v>255</v>
      </c>
      <c r="B15" s="478" t="s">
        <v>244</v>
      </c>
      <c r="C15" s="478" t="s">
        <v>1951</v>
      </c>
      <c r="D15" s="479" t="s">
        <v>1933</v>
      </c>
      <c r="E15" s="480" t="s">
        <v>1939</v>
      </c>
      <c r="F15" s="479" t="s">
        <v>1923</v>
      </c>
      <c r="G15" s="480" t="s">
        <v>1922</v>
      </c>
      <c r="H15" s="479" t="s">
        <v>1922</v>
      </c>
      <c r="I15" s="480" t="s">
        <v>1939</v>
      </c>
      <c r="J15" s="481" t="s">
        <v>1928</v>
      </c>
      <c r="K15" s="480" t="s">
        <v>1955</v>
      </c>
      <c r="L15" s="480" t="s">
        <v>1922</v>
      </c>
      <c r="M15" s="480" t="s">
        <v>1932</v>
      </c>
      <c r="N15" s="480" t="s">
        <v>1929</v>
      </c>
      <c r="O15" s="480" t="s">
        <v>1939</v>
      </c>
      <c r="P15" s="479" t="s">
        <v>1923</v>
      </c>
      <c r="Q15" s="479" t="s">
        <v>1923</v>
      </c>
      <c r="R15" s="479" t="s">
        <v>1923</v>
      </c>
      <c r="S15" s="479" t="s">
        <v>1948</v>
      </c>
      <c r="T15" s="480" t="s">
        <v>1923</v>
      </c>
      <c r="U15" s="479" t="s">
        <v>1946</v>
      </c>
      <c r="V15" s="479" t="s">
        <v>1948</v>
      </c>
      <c r="W15" s="479" t="s">
        <v>1948</v>
      </c>
      <c r="X15" s="480" t="s">
        <v>1939</v>
      </c>
      <c r="Y15" s="479" t="s">
        <v>1923</v>
      </c>
      <c r="Z15" s="479" t="s">
        <v>1923</v>
      </c>
      <c r="AA15" s="480" t="s">
        <v>1940</v>
      </c>
      <c r="AB15" s="482" t="s">
        <v>1939</v>
      </c>
      <c r="AC15" s="479" t="s">
        <v>1923</v>
      </c>
      <c r="AD15" s="479" t="s">
        <v>1932</v>
      </c>
      <c r="AE15" s="480" t="s">
        <v>1955</v>
      </c>
      <c r="AF15" s="480" t="s">
        <v>1922</v>
      </c>
      <c r="AG15" s="479" t="s">
        <v>1922</v>
      </c>
      <c r="AH15" s="480" t="s">
        <v>1922</v>
      </c>
      <c r="AI15" s="479" t="s">
        <v>1923</v>
      </c>
      <c r="AJ15" s="480" t="s">
        <v>1939</v>
      </c>
      <c r="AK15" s="480" t="s">
        <v>1939</v>
      </c>
      <c r="AL15" s="480" t="s">
        <v>1928</v>
      </c>
      <c r="AM15" s="479" t="s">
        <v>1923</v>
      </c>
      <c r="AN15" s="479" t="s">
        <v>1923</v>
      </c>
      <c r="AO15" s="479" t="s">
        <v>1923</v>
      </c>
      <c r="AP15" s="480" t="s">
        <v>1922</v>
      </c>
      <c r="AQ15" s="481" t="s">
        <v>1928</v>
      </c>
      <c r="AR15" s="479" t="s">
        <v>1948</v>
      </c>
      <c r="AS15" s="479" t="s">
        <v>1923</v>
      </c>
      <c r="AT15" s="479" t="s">
        <v>1923</v>
      </c>
      <c r="AU15" s="480" t="s">
        <v>1929</v>
      </c>
      <c r="AV15" s="479" t="s">
        <v>1923</v>
      </c>
      <c r="AW15" s="480" t="s">
        <v>1922</v>
      </c>
      <c r="AX15" s="480" t="s">
        <v>1940</v>
      </c>
      <c r="AY15" s="480" t="s">
        <v>1932</v>
      </c>
      <c r="AZ15" s="481" t="s">
        <v>1922</v>
      </c>
      <c r="BA15" s="480" t="s">
        <v>1939</v>
      </c>
      <c r="BB15" s="479" t="s">
        <v>1933</v>
      </c>
      <c r="BC15" s="482" t="s">
        <v>1922</v>
      </c>
      <c r="BD15" s="479" t="s">
        <v>1931</v>
      </c>
      <c r="BE15" s="479" t="s">
        <v>1923</v>
      </c>
      <c r="BF15" s="479" t="s">
        <v>1923</v>
      </c>
      <c r="BG15" s="480" t="s">
        <v>1939</v>
      </c>
      <c r="BH15" s="479" t="s">
        <v>1948</v>
      </c>
      <c r="BI15" s="479" t="s">
        <v>1928</v>
      </c>
      <c r="BJ15" s="479" t="s">
        <v>1923</v>
      </c>
      <c r="BK15" s="480" t="s">
        <v>1939</v>
      </c>
      <c r="BL15" s="480" t="s">
        <v>1939</v>
      </c>
      <c r="BM15" s="480" t="s">
        <v>1929</v>
      </c>
      <c r="BN15" s="479" t="s">
        <v>1922</v>
      </c>
      <c r="BO15" s="480" t="s">
        <v>1955</v>
      </c>
      <c r="BP15" s="480" t="s">
        <v>1955</v>
      </c>
      <c r="BQ15" s="479" t="s">
        <v>1948</v>
      </c>
      <c r="BR15" s="480" t="s">
        <v>1925</v>
      </c>
      <c r="BS15" s="480" t="s">
        <v>1940</v>
      </c>
      <c r="BT15" s="479" t="s">
        <v>1948</v>
      </c>
      <c r="BU15" s="480" t="s">
        <v>1932</v>
      </c>
      <c r="BV15" s="479" t="s">
        <v>1923</v>
      </c>
      <c r="BW15" s="479" t="s">
        <v>1923</v>
      </c>
    </row>
    <row r="16" spans="1:75" ht="12.75" customHeight="1">
      <c r="A16" s="478" t="s">
        <v>256</v>
      </c>
      <c r="B16" s="478" t="s">
        <v>244</v>
      </c>
      <c r="C16" s="478" t="s">
        <v>1935</v>
      </c>
      <c r="D16" s="479" t="s">
        <v>1931</v>
      </c>
      <c r="E16" s="480" t="s">
        <v>1925</v>
      </c>
      <c r="F16" s="479" t="s">
        <v>1933</v>
      </c>
      <c r="G16" s="480" t="s">
        <v>1948</v>
      </c>
      <c r="H16" s="479" t="s">
        <v>1931</v>
      </c>
      <c r="I16" s="480" t="s">
        <v>1946</v>
      </c>
      <c r="J16" s="481" t="s">
        <v>1929</v>
      </c>
      <c r="K16" s="480" t="s">
        <v>1948</v>
      </c>
      <c r="L16" s="480" t="s">
        <v>1925</v>
      </c>
      <c r="M16" s="480" t="s">
        <v>1929</v>
      </c>
      <c r="N16" s="480" t="s">
        <v>1948</v>
      </c>
      <c r="O16" s="480" t="s">
        <v>1924</v>
      </c>
      <c r="P16" s="479" t="s">
        <v>1929</v>
      </c>
      <c r="Q16" s="479" t="s">
        <v>1929</v>
      </c>
      <c r="R16" s="479" t="s">
        <v>1923</v>
      </c>
      <c r="S16" s="479" t="s">
        <v>1928</v>
      </c>
      <c r="T16" s="480" t="s">
        <v>1929</v>
      </c>
      <c r="U16" s="479" t="s">
        <v>1927</v>
      </c>
      <c r="V16" s="479" t="s">
        <v>1922</v>
      </c>
      <c r="W16" s="479" t="s">
        <v>1929</v>
      </c>
      <c r="X16" s="480" t="s">
        <v>1925</v>
      </c>
      <c r="Y16" s="479" t="s">
        <v>1933</v>
      </c>
      <c r="Z16" s="479" t="s">
        <v>1923</v>
      </c>
      <c r="AA16" s="480" t="s">
        <v>1932</v>
      </c>
      <c r="AB16" s="482" t="s">
        <v>1925</v>
      </c>
      <c r="AC16" s="479" t="s">
        <v>1933</v>
      </c>
      <c r="AD16" s="479" t="s">
        <v>1922</v>
      </c>
      <c r="AE16" s="480" t="s">
        <v>1948</v>
      </c>
      <c r="AF16" s="480" t="s">
        <v>1948</v>
      </c>
      <c r="AG16" s="479" t="s">
        <v>1922</v>
      </c>
      <c r="AH16" s="480" t="s">
        <v>1948</v>
      </c>
      <c r="AI16" s="479" t="s">
        <v>1931</v>
      </c>
      <c r="AJ16" s="480" t="s">
        <v>1925</v>
      </c>
      <c r="AK16" s="480" t="s">
        <v>1925</v>
      </c>
      <c r="AL16" s="480" t="s">
        <v>1925</v>
      </c>
      <c r="AM16" s="479" t="s">
        <v>1928</v>
      </c>
      <c r="AN16" s="479" t="s">
        <v>1933</v>
      </c>
      <c r="AO16" s="479" t="s">
        <v>1929</v>
      </c>
      <c r="AP16" s="480" t="s">
        <v>1928</v>
      </c>
      <c r="AQ16" s="481" t="s">
        <v>1923</v>
      </c>
      <c r="AR16" s="479" t="s">
        <v>1922</v>
      </c>
      <c r="AS16" s="479" t="s">
        <v>1933</v>
      </c>
      <c r="AT16" s="479" t="s">
        <v>1928</v>
      </c>
      <c r="AU16" s="480" t="s">
        <v>1946</v>
      </c>
      <c r="AV16" s="479" t="s">
        <v>1923</v>
      </c>
      <c r="AW16" s="480" t="s">
        <v>1948</v>
      </c>
      <c r="AX16" s="480" t="s">
        <v>1922</v>
      </c>
      <c r="AY16" s="480" t="s">
        <v>1929</v>
      </c>
      <c r="AZ16" s="481" t="s">
        <v>1948</v>
      </c>
      <c r="BA16" s="480" t="s">
        <v>1925</v>
      </c>
      <c r="BB16" s="479" t="s">
        <v>1931</v>
      </c>
      <c r="BC16" s="482" t="s">
        <v>1948</v>
      </c>
      <c r="BD16" s="479" t="s">
        <v>1929</v>
      </c>
      <c r="BE16" s="479" t="s">
        <v>1929</v>
      </c>
      <c r="BF16" s="479" t="s">
        <v>1928</v>
      </c>
      <c r="BG16" s="480" t="s">
        <v>1925</v>
      </c>
      <c r="BH16" s="479" t="s">
        <v>1929</v>
      </c>
      <c r="BI16" s="479" t="s">
        <v>1929</v>
      </c>
      <c r="BJ16" s="479" t="s">
        <v>1931</v>
      </c>
      <c r="BK16" s="480" t="s">
        <v>1925</v>
      </c>
      <c r="BL16" s="480" t="s">
        <v>1925</v>
      </c>
      <c r="BM16" s="480" t="s">
        <v>1946</v>
      </c>
      <c r="BN16" s="479" t="s">
        <v>1948</v>
      </c>
      <c r="BO16" s="480" t="s">
        <v>1946</v>
      </c>
      <c r="BP16" s="480" t="s">
        <v>1946</v>
      </c>
      <c r="BQ16" s="479" t="s">
        <v>1929</v>
      </c>
      <c r="BR16" s="480" t="s">
        <v>1925</v>
      </c>
      <c r="BS16" s="480" t="s">
        <v>1940</v>
      </c>
      <c r="BT16" s="479" t="s">
        <v>1929</v>
      </c>
      <c r="BU16" s="480" t="s">
        <v>1929</v>
      </c>
      <c r="BV16" s="479" t="s">
        <v>1933</v>
      </c>
      <c r="BW16" s="479" t="s">
        <v>1933</v>
      </c>
    </row>
    <row r="17" spans="1:75" ht="12.75" customHeight="1">
      <c r="A17" s="478" t="s">
        <v>257</v>
      </c>
      <c r="B17" s="478" t="s">
        <v>244</v>
      </c>
      <c r="C17" s="478" t="s">
        <v>1935</v>
      </c>
      <c r="D17" s="479" t="s">
        <v>1929</v>
      </c>
      <c r="E17" s="480" t="s">
        <v>1946</v>
      </c>
      <c r="F17" s="479" t="s">
        <v>1922</v>
      </c>
      <c r="G17" s="480" t="s">
        <v>1955</v>
      </c>
      <c r="H17" s="479" t="s">
        <v>1923</v>
      </c>
      <c r="I17" s="480" t="s">
        <v>1928</v>
      </c>
      <c r="J17" s="481" t="s">
        <v>1929</v>
      </c>
      <c r="K17" s="480" t="s">
        <v>1946</v>
      </c>
      <c r="L17" s="480" t="s">
        <v>1955</v>
      </c>
      <c r="M17" s="480" t="s">
        <v>1929</v>
      </c>
      <c r="N17" s="480" t="s">
        <v>1927</v>
      </c>
      <c r="O17" s="480" t="s">
        <v>1924</v>
      </c>
      <c r="P17" s="479" t="s">
        <v>1929</v>
      </c>
      <c r="Q17" s="479" t="s">
        <v>1922</v>
      </c>
      <c r="R17" s="479" t="s">
        <v>1923</v>
      </c>
      <c r="S17" s="479" t="s">
        <v>1928</v>
      </c>
      <c r="T17" s="480" t="s">
        <v>1929</v>
      </c>
      <c r="U17" s="479" t="s">
        <v>1948</v>
      </c>
      <c r="V17" s="479" t="s">
        <v>1922</v>
      </c>
      <c r="W17" s="479" t="s">
        <v>1924</v>
      </c>
      <c r="X17" s="480" t="s">
        <v>1946</v>
      </c>
      <c r="Y17" s="479" t="s">
        <v>1929</v>
      </c>
      <c r="Z17" s="479" t="s">
        <v>1929</v>
      </c>
      <c r="AA17" s="480" t="s">
        <v>1923</v>
      </c>
      <c r="AB17" s="482" t="s">
        <v>1946</v>
      </c>
      <c r="AC17" s="479" t="s">
        <v>1922</v>
      </c>
      <c r="AD17" s="479" t="s">
        <v>1931</v>
      </c>
      <c r="AE17" s="480" t="s">
        <v>1946</v>
      </c>
      <c r="AF17" s="480" t="s">
        <v>1955</v>
      </c>
      <c r="AG17" s="479" t="s">
        <v>1922</v>
      </c>
      <c r="AH17" s="480" t="s">
        <v>1929</v>
      </c>
      <c r="AI17" s="479" t="s">
        <v>1922</v>
      </c>
      <c r="AJ17" s="480" t="s">
        <v>1946</v>
      </c>
      <c r="AK17" s="480" t="s">
        <v>1946</v>
      </c>
      <c r="AL17" s="480" t="s">
        <v>1946</v>
      </c>
      <c r="AM17" s="479" t="s">
        <v>1923</v>
      </c>
      <c r="AN17" s="479" t="s">
        <v>1922</v>
      </c>
      <c r="AO17" s="479" t="s">
        <v>1923</v>
      </c>
      <c r="AP17" s="480" t="s">
        <v>1928</v>
      </c>
      <c r="AQ17" s="481" t="s">
        <v>1923</v>
      </c>
      <c r="AR17" s="479" t="s">
        <v>1922</v>
      </c>
      <c r="AS17" s="479" t="s">
        <v>1929</v>
      </c>
      <c r="AT17" s="479" t="s">
        <v>1923</v>
      </c>
      <c r="AU17" s="480" t="s">
        <v>1946</v>
      </c>
      <c r="AV17" s="479" t="s">
        <v>1923</v>
      </c>
      <c r="AW17" s="480" t="s">
        <v>1955</v>
      </c>
      <c r="AX17" s="480" t="s">
        <v>1922</v>
      </c>
      <c r="AY17" s="480" t="s">
        <v>1929</v>
      </c>
      <c r="AZ17" s="481" t="s">
        <v>1955</v>
      </c>
      <c r="BA17" s="480" t="s">
        <v>1946</v>
      </c>
      <c r="BB17" s="479" t="s">
        <v>1931</v>
      </c>
      <c r="BC17" s="482" t="s">
        <v>1955</v>
      </c>
      <c r="BD17" s="479" t="s">
        <v>1929</v>
      </c>
      <c r="BE17" s="479" t="s">
        <v>1922</v>
      </c>
      <c r="BF17" s="479" t="s">
        <v>1923</v>
      </c>
      <c r="BG17" s="480" t="s">
        <v>1946</v>
      </c>
      <c r="BH17" s="479" t="s">
        <v>1933</v>
      </c>
      <c r="BI17" s="479" t="s">
        <v>1929</v>
      </c>
      <c r="BJ17" s="479" t="s">
        <v>1923</v>
      </c>
      <c r="BK17" s="480" t="s">
        <v>1946</v>
      </c>
      <c r="BL17" s="480" t="s">
        <v>1946</v>
      </c>
      <c r="BM17" s="480" t="s">
        <v>1955</v>
      </c>
      <c r="BN17" s="479" t="s">
        <v>1929</v>
      </c>
      <c r="BO17" s="480" t="s">
        <v>1923</v>
      </c>
      <c r="BP17" s="480" t="s">
        <v>1923</v>
      </c>
      <c r="BQ17" s="479" t="s">
        <v>1924</v>
      </c>
      <c r="BR17" s="480" t="s">
        <v>1925</v>
      </c>
      <c r="BS17" s="480" t="s">
        <v>1923</v>
      </c>
      <c r="BT17" s="479" t="s">
        <v>1929</v>
      </c>
      <c r="BU17" s="480" t="s">
        <v>1929</v>
      </c>
      <c r="BV17" s="479" t="s">
        <v>1922</v>
      </c>
      <c r="BW17" s="479" t="s">
        <v>1922</v>
      </c>
    </row>
    <row r="18" spans="1:75" ht="12.75" customHeight="1">
      <c r="A18" s="478" t="s">
        <v>258</v>
      </c>
      <c r="B18" s="478" t="s">
        <v>244</v>
      </c>
      <c r="C18" s="478" t="s">
        <v>1935</v>
      </c>
      <c r="D18" s="479" t="s">
        <v>1929</v>
      </c>
      <c r="E18" s="480" t="s">
        <v>1946</v>
      </c>
      <c r="F18" s="479" t="s">
        <v>1922</v>
      </c>
      <c r="G18" s="480" t="s">
        <v>1955</v>
      </c>
      <c r="H18" s="479" t="s">
        <v>1923</v>
      </c>
      <c r="I18" s="480" t="s">
        <v>1928</v>
      </c>
      <c r="J18" s="481" t="s">
        <v>1928</v>
      </c>
      <c r="K18" s="480" t="s">
        <v>1946</v>
      </c>
      <c r="L18" s="480" t="s">
        <v>1955</v>
      </c>
      <c r="M18" s="480" t="s">
        <v>1933</v>
      </c>
      <c r="N18" s="480" t="s">
        <v>1927</v>
      </c>
      <c r="O18" s="480" t="s">
        <v>1924</v>
      </c>
      <c r="P18" s="479" t="s">
        <v>1929</v>
      </c>
      <c r="Q18" s="479" t="s">
        <v>1922</v>
      </c>
      <c r="R18" s="479" t="s">
        <v>1923</v>
      </c>
      <c r="S18" s="479" t="s">
        <v>1922</v>
      </c>
      <c r="T18" s="480" t="s">
        <v>1929</v>
      </c>
      <c r="U18" s="479" t="s">
        <v>1948</v>
      </c>
      <c r="V18" s="479" t="s">
        <v>1922</v>
      </c>
      <c r="W18" s="479" t="s">
        <v>1924</v>
      </c>
      <c r="X18" s="480" t="s">
        <v>1946</v>
      </c>
      <c r="Y18" s="479" t="s">
        <v>1924</v>
      </c>
      <c r="Z18" s="479" t="s">
        <v>1929</v>
      </c>
      <c r="AA18" s="480" t="s">
        <v>1923</v>
      </c>
      <c r="AB18" s="482" t="s">
        <v>1946</v>
      </c>
      <c r="AC18" s="479" t="s">
        <v>1922</v>
      </c>
      <c r="AD18" s="479" t="s">
        <v>1931</v>
      </c>
      <c r="AE18" s="480" t="s">
        <v>1946</v>
      </c>
      <c r="AF18" s="480" t="s">
        <v>1955</v>
      </c>
      <c r="AG18" s="479" t="s">
        <v>1922</v>
      </c>
      <c r="AH18" s="480" t="s">
        <v>1955</v>
      </c>
      <c r="AI18" s="479" t="s">
        <v>1922</v>
      </c>
      <c r="AJ18" s="480" t="s">
        <v>1946</v>
      </c>
      <c r="AK18" s="480" t="s">
        <v>1946</v>
      </c>
      <c r="AL18" s="480" t="s">
        <v>1946</v>
      </c>
      <c r="AM18" s="479" t="s">
        <v>1923</v>
      </c>
      <c r="AN18" s="479" t="s">
        <v>1922</v>
      </c>
      <c r="AO18" s="479" t="s">
        <v>1922</v>
      </c>
      <c r="AP18" s="480" t="s">
        <v>1922</v>
      </c>
      <c r="AQ18" s="481" t="s">
        <v>1923</v>
      </c>
      <c r="AR18" s="479" t="s">
        <v>1922</v>
      </c>
      <c r="AS18" s="479" t="s">
        <v>1924</v>
      </c>
      <c r="AT18" s="479" t="s">
        <v>1923</v>
      </c>
      <c r="AU18" s="480" t="s">
        <v>1946</v>
      </c>
      <c r="AV18" s="479" t="s">
        <v>1923</v>
      </c>
      <c r="AW18" s="480" t="s">
        <v>1955</v>
      </c>
      <c r="AX18" s="480" t="s">
        <v>1928</v>
      </c>
      <c r="AY18" s="480" t="s">
        <v>1933</v>
      </c>
      <c r="AZ18" s="481" t="s">
        <v>1955</v>
      </c>
      <c r="BA18" s="480" t="s">
        <v>1946</v>
      </c>
      <c r="BB18" s="479" t="s">
        <v>1931</v>
      </c>
      <c r="BC18" s="482" t="s">
        <v>1955</v>
      </c>
      <c r="BD18" s="479" t="s">
        <v>1929</v>
      </c>
      <c r="BE18" s="479" t="s">
        <v>1922</v>
      </c>
      <c r="BF18" s="479" t="s">
        <v>1923</v>
      </c>
      <c r="BG18" s="480" t="s">
        <v>1946</v>
      </c>
      <c r="BH18" s="479" t="s">
        <v>1933</v>
      </c>
      <c r="BI18" s="479" t="s">
        <v>1928</v>
      </c>
      <c r="BJ18" s="479" t="s">
        <v>1923</v>
      </c>
      <c r="BK18" s="480" t="s">
        <v>1946</v>
      </c>
      <c r="BL18" s="480" t="s">
        <v>1946</v>
      </c>
      <c r="BM18" s="480" t="s">
        <v>1955</v>
      </c>
      <c r="BN18" s="479" t="s">
        <v>1929</v>
      </c>
      <c r="BO18" s="480" t="s">
        <v>1958</v>
      </c>
      <c r="BP18" s="480" t="s">
        <v>1923</v>
      </c>
      <c r="BQ18" s="479" t="s">
        <v>1924</v>
      </c>
      <c r="BR18" s="480" t="s">
        <v>1925</v>
      </c>
      <c r="BS18" s="480" t="s">
        <v>1923</v>
      </c>
      <c r="BT18" s="479" t="s">
        <v>1929</v>
      </c>
      <c r="BU18" s="480" t="s">
        <v>1933</v>
      </c>
      <c r="BV18" s="479" t="s">
        <v>1922</v>
      </c>
      <c r="BW18" s="479" t="s">
        <v>1922</v>
      </c>
    </row>
    <row r="19" spans="1:75" ht="12.75" customHeight="1">
      <c r="A19" s="478" t="s">
        <v>259</v>
      </c>
      <c r="B19" s="478" t="s">
        <v>244</v>
      </c>
      <c r="C19" s="478" t="s">
        <v>1935</v>
      </c>
      <c r="D19" s="479" t="s">
        <v>1940</v>
      </c>
      <c r="E19" s="480" t="s">
        <v>1924</v>
      </c>
      <c r="F19" s="479" t="s">
        <v>1940</v>
      </c>
      <c r="G19" s="480" t="s">
        <v>1922</v>
      </c>
      <c r="H19" s="479" t="s">
        <v>1928</v>
      </c>
      <c r="I19" s="480" t="s">
        <v>1940</v>
      </c>
      <c r="J19" s="481" t="s">
        <v>1933</v>
      </c>
      <c r="K19" s="480" t="s">
        <v>1928</v>
      </c>
      <c r="L19" s="480" t="s">
        <v>1922</v>
      </c>
      <c r="M19" s="480" t="s">
        <v>1929</v>
      </c>
      <c r="N19" s="480" t="s">
        <v>1923</v>
      </c>
      <c r="O19" s="480" t="s">
        <v>1931</v>
      </c>
      <c r="P19" s="479" t="s">
        <v>1928</v>
      </c>
      <c r="Q19" s="479" t="s">
        <v>1940</v>
      </c>
      <c r="R19" s="479" t="s">
        <v>1923</v>
      </c>
      <c r="S19" s="479" t="s">
        <v>1923</v>
      </c>
      <c r="T19" s="480" t="s">
        <v>1928</v>
      </c>
      <c r="U19" s="479" t="s">
        <v>1940</v>
      </c>
      <c r="V19" s="479" t="s">
        <v>1922</v>
      </c>
      <c r="W19" s="479" t="s">
        <v>1940</v>
      </c>
      <c r="X19" s="480" t="s">
        <v>1924</v>
      </c>
      <c r="Y19" s="479" t="s">
        <v>1928</v>
      </c>
      <c r="Z19" s="479" t="s">
        <v>1923</v>
      </c>
      <c r="AA19" s="480" t="s">
        <v>1928</v>
      </c>
      <c r="AB19" s="482" t="s">
        <v>1924</v>
      </c>
      <c r="AC19" s="479" t="s">
        <v>1940</v>
      </c>
      <c r="AD19" s="479" t="s">
        <v>1928</v>
      </c>
      <c r="AE19" s="480" t="s">
        <v>1928</v>
      </c>
      <c r="AF19" s="480" t="s">
        <v>1922</v>
      </c>
      <c r="AG19" s="479" t="s">
        <v>1922</v>
      </c>
      <c r="AH19" s="480" t="s">
        <v>1922</v>
      </c>
      <c r="AI19" s="479" t="s">
        <v>1922</v>
      </c>
      <c r="AJ19" s="480" t="s">
        <v>1924</v>
      </c>
      <c r="AK19" s="480" t="s">
        <v>1924</v>
      </c>
      <c r="AL19" s="480" t="s">
        <v>1929</v>
      </c>
      <c r="AM19" s="479" t="s">
        <v>1940</v>
      </c>
      <c r="AN19" s="479" t="s">
        <v>1940</v>
      </c>
      <c r="AO19" s="479" t="s">
        <v>1922</v>
      </c>
      <c r="AP19" s="480" t="s">
        <v>1923</v>
      </c>
      <c r="AQ19" s="481" t="s">
        <v>1928</v>
      </c>
      <c r="AR19" s="479" t="s">
        <v>1922</v>
      </c>
      <c r="AS19" s="479" t="s">
        <v>1928</v>
      </c>
      <c r="AT19" s="479" t="s">
        <v>1940</v>
      </c>
      <c r="AU19" s="480" t="s">
        <v>1922</v>
      </c>
      <c r="AV19" s="479" t="s">
        <v>1923</v>
      </c>
      <c r="AW19" s="480" t="s">
        <v>1931</v>
      </c>
      <c r="AX19" s="480" t="s">
        <v>1931</v>
      </c>
      <c r="AY19" s="480" t="s">
        <v>1929</v>
      </c>
      <c r="AZ19" s="481" t="s">
        <v>1922</v>
      </c>
      <c r="BA19" s="480" t="s">
        <v>1924</v>
      </c>
      <c r="BB19" s="479" t="s">
        <v>1931</v>
      </c>
      <c r="BC19" s="482" t="s">
        <v>1922</v>
      </c>
      <c r="BD19" s="479" t="s">
        <v>1931</v>
      </c>
      <c r="BE19" s="479" t="s">
        <v>1929</v>
      </c>
      <c r="BF19" s="479" t="s">
        <v>1940</v>
      </c>
      <c r="BG19" s="480" t="s">
        <v>1924</v>
      </c>
      <c r="BH19" s="479" t="s">
        <v>1932</v>
      </c>
      <c r="BI19" s="479" t="s">
        <v>1922</v>
      </c>
      <c r="BJ19" s="479" t="s">
        <v>1940</v>
      </c>
      <c r="BK19" s="480" t="s">
        <v>1924</v>
      </c>
      <c r="BL19" s="480" t="s">
        <v>1924</v>
      </c>
      <c r="BM19" s="480" t="s">
        <v>1922</v>
      </c>
      <c r="BN19" s="479" t="s">
        <v>1923</v>
      </c>
      <c r="BO19" s="480" t="s">
        <v>1939</v>
      </c>
      <c r="BP19" s="480" t="s">
        <v>1939</v>
      </c>
      <c r="BQ19" s="479" t="s">
        <v>1928</v>
      </c>
      <c r="BR19" s="485" t="s">
        <v>1932</v>
      </c>
      <c r="BS19" s="480" t="s">
        <v>1928</v>
      </c>
      <c r="BT19" s="479" t="s">
        <v>1939</v>
      </c>
      <c r="BU19" s="480" t="s">
        <v>1929</v>
      </c>
      <c r="BV19" s="479" t="s">
        <v>1940</v>
      </c>
      <c r="BW19" s="479" t="s">
        <v>1940</v>
      </c>
    </row>
    <row r="20" spans="1:75" ht="12.75" customHeight="1">
      <c r="A20" s="478" t="s">
        <v>260</v>
      </c>
      <c r="B20" s="478" t="s">
        <v>244</v>
      </c>
      <c r="C20" s="478" t="s">
        <v>1935</v>
      </c>
      <c r="D20" s="479" t="s">
        <v>1931</v>
      </c>
      <c r="E20" s="480" t="s">
        <v>1923</v>
      </c>
      <c r="F20" s="479" t="s">
        <v>1923</v>
      </c>
      <c r="G20" s="480" t="s">
        <v>1923</v>
      </c>
      <c r="H20" s="479" t="s">
        <v>1928</v>
      </c>
      <c r="I20" s="480" t="s">
        <v>1923</v>
      </c>
      <c r="J20" s="481" t="s">
        <v>1929</v>
      </c>
      <c r="K20" s="480" t="s">
        <v>1928</v>
      </c>
      <c r="L20" s="480" t="s">
        <v>1923</v>
      </c>
      <c r="M20" s="480" t="s">
        <v>1931</v>
      </c>
      <c r="N20" s="480" t="s">
        <v>1923</v>
      </c>
      <c r="O20" s="480" t="s">
        <v>1924</v>
      </c>
      <c r="P20" s="479" t="s">
        <v>1928</v>
      </c>
      <c r="Q20" s="479" t="s">
        <v>1929</v>
      </c>
      <c r="R20" s="479" t="s">
        <v>1923</v>
      </c>
      <c r="S20" s="479" t="s">
        <v>1929</v>
      </c>
      <c r="T20" s="480" t="s">
        <v>1928</v>
      </c>
      <c r="U20" s="479" t="s">
        <v>1939</v>
      </c>
      <c r="V20" s="479" t="s">
        <v>1928</v>
      </c>
      <c r="W20" s="479" t="s">
        <v>1933</v>
      </c>
      <c r="X20" s="480" t="s">
        <v>1923</v>
      </c>
      <c r="Y20" s="479" t="s">
        <v>1929</v>
      </c>
      <c r="Z20" s="479" t="s">
        <v>1924</v>
      </c>
      <c r="AA20" s="480" t="s">
        <v>1929</v>
      </c>
      <c r="AB20" s="482" t="s">
        <v>1923</v>
      </c>
      <c r="AC20" s="479" t="s">
        <v>1923</v>
      </c>
      <c r="AD20" s="479" t="s">
        <v>1933</v>
      </c>
      <c r="AE20" s="480" t="s">
        <v>1928</v>
      </c>
      <c r="AF20" s="480" t="s">
        <v>1923</v>
      </c>
      <c r="AG20" s="479" t="s">
        <v>1922</v>
      </c>
      <c r="AH20" s="480" t="s">
        <v>1923</v>
      </c>
      <c r="AI20" s="479" t="s">
        <v>1923</v>
      </c>
      <c r="AJ20" s="480" t="s">
        <v>1930</v>
      </c>
      <c r="AK20" s="480" t="s">
        <v>1923</v>
      </c>
      <c r="AL20" s="480" t="s">
        <v>1923</v>
      </c>
      <c r="AM20" s="479" t="s">
        <v>1923</v>
      </c>
      <c r="AN20" s="479" t="s">
        <v>1923</v>
      </c>
      <c r="AO20" s="479" t="s">
        <v>1922</v>
      </c>
      <c r="AP20" s="480" t="s">
        <v>1928</v>
      </c>
      <c r="AQ20" s="481" t="s">
        <v>1922</v>
      </c>
      <c r="AR20" s="479" t="s">
        <v>1928</v>
      </c>
      <c r="AS20" s="479" t="s">
        <v>1929</v>
      </c>
      <c r="AT20" s="479" t="s">
        <v>1923</v>
      </c>
      <c r="AU20" s="480" t="s">
        <v>1923</v>
      </c>
      <c r="AV20" s="479" t="s">
        <v>1923</v>
      </c>
      <c r="AW20" s="480" t="s">
        <v>1923</v>
      </c>
      <c r="AX20" s="480" t="s">
        <v>1929</v>
      </c>
      <c r="AY20" s="480" t="s">
        <v>1931</v>
      </c>
      <c r="AZ20" s="481" t="s">
        <v>1923</v>
      </c>
      <c r="BA20" s="480" t="s">
        <v>1923</v>
      </c>
      <c r="BB20" s="479" t="s">
        <v>1931</v>
      </c>
      <c r="BC20" s="482" t="s">
        <v>1923</v>
      </c>
      <c r="BD20" s="479" t="s">
        <v>1929</v>
      </c>
      <c r="BE20" s="479" t="s">
        <v>1928</v>
      </c>
      <c r="BF20" s="479" t="s">
        <v>1923</v>
      </c>
      <c r="BG20" s="480" t="s">
        <v>1923</v>
      </c>
      <c r="BH20" s="479" t="s">
        <v>1933</v>
      </c>
      <c r="BI20" s="479" t="s">
        <v>1929</v>
      </c>
      <c r="BJ20" s="479" t="s">
        <v>1923</v>
      </c>
      <c r="BK20" s="480" t="s">
        <v>1923</v>
      </c>
      <c r="BL20" s="480" t="s">
        <v>1923</v>
      </c>
      <c r="BM20" s="480" t="s">
        <v>1923</v>
      </c>
      <c r="BN20" s="479" t="s">
        <v>1922</v>
      </c>
      <c r="BO20" s="480" t="s">
        <v>1936</v>
      </c>
      <c r="BP20" s="480" t="s">
        <v>1928</v>
      </c>
      <c r="BQ20" s="479" t="s">
        <v>1929</v>
      </c>
      <c r="BR20" s="480" t="s">
        <v>1925</v>
      </c>
      <c r="BS20" s="480" t="s">
        <v>1922</v>
      </c>
      <c r="BT20" s="479" t="s">
        <v>1933</v>
      </c>
      <c r="BU20" s="480" t="s">
        <v>1931</v>
      </c>
      <c r="BV20" s="479" t="s">
        <v>1923</v>
      </c>
      <c r="BW20" s="479" t="s">
        <v>1923</v>
      </c>
    </row>
    <row r="21" spans="1:75" ht="12.75" customHeight="1">
      <c r="A21" s="478" t="s">
        <v>261</v>
      </c>
      <c r="B21" s="478" t="s">
        <v>244</v>
      </c>
      <c r="C21" s="478" t="s">
        <v>1935</v>
      </c>
      <c r="D21" s="479" t="s">
        <v>1931</v>
      </c>
      <c r="E21" s="480" t="s">
        <v>1923</v>
      </c>
      <c r="F21" s="479" t="s">
        <v>1928</v>
      </c>
      <c r="G21" s="480" t="s">
        <v>1928</v>
      </c>
      <c r="H21" s="479" t="s">
        <v>1923</v>
      </c>
      <c r="I21" s="480" t="s">
        <v>1932</v>
      </c>
      <c r="J21" s="481" t="s">
        <v>1931</v>
      </c>
      <c r="K21" s="480" t="s">
        <v>1923</v>
      </c>
      <c r="L21" s="480" t="s">
        <v>1923</v>
      </c>
      <c r="M21" s="480" t="s">
        <v>1932</v>
      </c>
      <c r="N21" s="480" t="s">
        <v>1933</v>
      </c>
      <c r="O21" s="480" t="s">
        <v>1924</v>
      </c>
      <c r="P21" s="479" t="s">
        <v>1923</v>
      </c>
      <c r="Q21" s="479" t="s">
        <v>1922</v>
      </c>
      <c r="R21" s="479" t="s">
        <v>1923</v>
      </c>
      <c r="S21" s="479" t="s">
        <v>1939</v>
      </c>
      <c r="T21" s="480" t="s">
        <v>1923</v>
      </c>
      <c r="U21" s="479" t="s">
        <v>1929</v>
      </c>
      <c r="V21" s="479" t="s">
        <v>1948</v>
      </c>
      <c r="W21" s="479" t="s">
        <v>1943</v>
      </c>
      <c r="X21" s="480" t="s">
        <v>1923</v>
      </c>
      <c r="Y21" s="479" t="s">
        <v>1922</v>
      </c>
      <c r="Z21" s="479" t="s">
        <v>1923</v>
      </c>
      <c r="AA21" s="480" t="s">
        <v>1923</v>
      </c>
      <c r="AB21" s="482" t="s">
        <v>1923</v>
      </c>
      <c r="AC21" s="479" t="s">
        <v>1928</v>
      </c>
      <c r="AD21" s="479" t="s">
        <v>1932</v>
      </c>
      <c r="AE21" s="480" t="s">
        <v>1923</v>
      </c>
      <c r="AF21" s="480" t="s">
        <v>1931</v>
      </c>
      <c r="AG21" s="479" t="s">
        <v>1922</v>
      </c>
      <c r="AH21" s="480" t="s">
        <v>1931</v>
      </c>
      <c r="AI21" s="479" t="s">
        <v>1922</v>
      </c>
      <c r="AJ21" s="480" t="s">
        <v>1923</v>
      </c>
      <c r="AK21" s="480" t="s">
        <v>1923</v>
      </c>
      <c r="AL21" s="480" t="s">
        <v>1923</v>
      </c>
      <c r="AM21" s="479" t="s">
        <v>1923</v>
      </c>
      <c r="AN21" s="479" t="s">
        <v>1928</v>
      </c>
      <c r="AO21" s="479" t="s">
        <v>1939</v>
      </c>
      <c r="AP21" s="480" t="s">
        <v>1929</v>
      </c>
      <c r="AQ21" s="481" t="s">
        <v>1931</v>
      </c>
      <c r="AR21" s="479" t="s">
        <v>1948</v>
      </c>
      <c r="AS21" s="479" t="s">
        <v>1922</v>
      </c>
      <c r="AT21" s="479" t="s">
        <v>1923</v>
      </c>
      <c r="AU21" s="480" t="s">
        <v>1933</v>
      </c>
      <c r="AV21" s="479" t="s">
        <v>1923</v>
      </c>
      <c r="AW21" s="480" t="s">
        <v>1931</v>
      </c>
      <c r="AX21" s="480" t="s">
        <v>1932</v>
      </c>
      <c r="AY21" s="480" t="s">
        <v>1929</v>
      </c>
      <c r="AZ21" s="481" t="s">
        <v>1931</v>
      </c>
      <c r="BA21" s="480" t="s">
        <v>1923</v>
      </c>
      <c r="BB21" s="479" t="s">
        <v>1929</v>
      </c>
      <c r="BC21" s="482" t="s">
        <v>1931</v>
      </c>
      <c r="BD21" s="479" t="s">
        <v>1924</v>
      </c>
      <c r="BE21" s="479" t="s">
        <v>1922</v>
      </c>
      <c r="BF21" s="479" t="s">
        <v>1923</v>
      </c>
      <c r="BG21" s="480" t="s">
        <v>1923</v>
      </c>
      <c r="BH21" s="479" t="s">
        <v>1932</v>
      </c>
      <c r="BI21" s="479" t="s">
        <v>1931</v>
      </c>
      <c r="BJ21" s="479" t="s">
        <v>1923</v>
      </c>
      <c r="BK21" s="480" t="s">
        <v>1923</v>
      </c>
      <c r="BL21" s="480" t="s">
        <v>1923</v>
      </c>
      <c r="BM21" s="480" t="s">
        <v>1933</v>
      </c>
      <c r="BN21" s="479" t="s">
        <v>1928</v>
      </c>
      <c r="BO21" s="480" t="s">
        <v>1922</v>
      </c>
      <c r="BP21" s="480" t="s">
        <v>1922</v>
      </c>
      <c r="BQ21" s="479" t="s">
        <v>1922</v>
      </c>
      <c r="BR21" s="480" t="s">
        <v>1925</v>
      </c>
      <c r="BS21" s="480" t="s">
        <v>1923</v>
      </c>
      <c r="BT21" s="479" t="s">
        <v>1932</v>
      </c>
      <c r="BU21" s="480" t="s">
        <v>1929</v>
      </c>
      <c r="BV21" s="479" t="s">
        <v>1922</v>
      </c>
      <c r="BW21" s="479" t="s">
        <v>1922</v>
      </c>
    </row>
    <row r="22" spans="1:75" ht="12.75" customHeight="1">
      <c r="A22" s="478" t="s">
        <v>262</v>
      </c>
      <c r="B22" s="478" t="s">
        <v>244</v>
      </c>
      <c r="C22" s="478" t="s">
        <v>1935</v>
      </c>
      <c r="D22" s="479" t="s">
        <v>1955</v>
      </c>
      <c r="E22" s="480" t="s">
        <v>1926</v>
      </c>
      <c r="F22" s="479" t="s">
        <v>1946</v>
      </c>
      <c r="G22" s="480" t="s">
        <v>1925</v>
      </c>
      <c r="H22" s="479" t="s">
        <v>1922</v>
      </c>
      <c r="I22" s="480" t="s">
        <v>1926</v>
      </c>
      <c r="J22" s="481" t="s">
        <v>1946</v>
      </c>
      <c r="K22" s="480" t="s">
        <v>1927</v>
      </c>
      <c r="L22" s="480" t="s">
        <v>1925</v>
      </c>
      <c r="M22" s="480" t="s">
        <v>1923</v>
      </c>
      <c r="N22" s="480" t="s">
        <v>1927</v>
      </c>
      <c r="O22" s="480" t="s">
        <v>1926</v>
      </c>
      <c r="P22" s="479" t="s">
        <v>1948</v>
      </c>
      <c r="Q22" s="479" t="s">
        <v>1927</v>
      </c>
      <c r="R22" s="479" t="s">
        <v>1923</v>
      </c>
      <c r="S22" s="479" t="s">
        <v>1929</v>
      </c>
      <c r="T22" s="480" t="s">
        <v>1948</v>
      </c>
      <c r="U22" s="479" t="s">
        <v>1948</v>
      </c>
      <c r="V22" s="479" t="s">
        <v>1946</v>
      </c>
      <c r="W22" s="479" t="s">
        <v>1923</v>
      </c>
      <c r="X22" s="480" t="s">
        <v>1926</v>
      </c>
      <c r="Y22" s="479" t="s">
        <v>1946</v>
      </c>
      <c r="Z22" s="479" t="s">
        <v>1923</v>
      </c>
      <c r="AA22" s="480" t="s">
        <v>1932</v>
      </c>
      <c r="AB22" s="482" t="s">
        <v>1926</v>
      </c>
      <c r="AC22" s="479" t="s">
        <v>1946</v>
      </c>
      <c r="AD22" s="479" t="s">
        <v>1927</v>
      </c>
      <c r="AE22" s="480" t="s">
        <v>1927</v>
      </c>
      <c r="AF22" s="480" t="s">
        <v>1925</v>
      </c>
      <c r="AG22" s="479" t="s">
        <v>1946</v>
      </c>
      <c r="AH22" s="480" t="s">
        <v>1925</v>
      </c>
      <c r="AI22" s="479" t="s">
        <v>1948</v>
      </c>
      <c r="AJ22" s="480" t="s">
        <v>1926</v>
      </c>
      <c r="AK22" s="480" t="s">
        <v>1926</v>
      </c>
      <c r="AL22" s="480" t="s">
        <v>1928</v>
      </c>
      <c r="AM22" s="479" t="s">
        <v>1948</v>
      </c>
      <c r="AN22" s="479" t="s">
        <v>1946</v>
      </c>
      <c r="AO22" s="479" t="s">
        <v>1948</v>
      </c>
      <c r="AP22" s="480" t="s">
        <v>1946</v>
      </c>
      <c r="AQ22" s="481" t="s">
        <v>1922</v>
      </c>
      <c r="AR22" s="479" t="s">
        <v>1946</v>
      </c>
      <c r="AS22" s="479" t="s">
        <v>1946</v>
      </c>
      <c r="AT22" s="479" t="s">
        <v>1948</v>
      </c>
      <c r="AU22" s="480" t="s">
        <v>1927</v>
      </c>
      <c r="AV22" s="479" t="s">
        <v>1923</v>
      </c>
      <c r="AW22" s="480" t="s">
        <v>1925</v>
      </c>
      <c r="AX22" s="480" t="s">
        <v>1946</v>
      </c>
      <c r="AY22" s="480" t="s">
        <v>1923</v>
      </c>
      <c r="AZ22" s="481" t="s">
        <v>1925</v>
      </c>
      <c r="BA22" s="480" t="s">
        <v>1926</v>
      </c>
      <c r="BB22" s="479" t="s">
        <v>1955</v>
      </c>
      <c r="BC22" s="482" t="s">
        <v>1925</v>
      </c>
      <c r="BD22" s="479" t="s">
        <v>1929</v>
      </c>
      <c r="BE22" s="479" t="s">
        <v>1923</v>
      </c>
      <c r="BF22" s="479" t="s">
        <v>1948</v>
      </c>
      <c r="BG22" s="480" t="s">
        <v>1926</v>
      </c>
      <c r="BH22" s="479" t="s">
        <v>1948</v>
      </c>
      <c r="BI22" s="479" t="s">
        <v>1946</v>
      </c>
      <c r="BJ22" s="479" t="s">
        <v>1948</v>
      </c>
      <c r="BK22" s="480" t="s">
        <v>1926</v>
      </c>
      <c r="BL22" s="480" t="s">
        <v>1926</v>
      </c>
      <c r="BM22" s="480" t="s">
        <v>1927</v>
      </c>
      <c r="BN22" s="479" t="s">
        <v>1928</v>
      </c>
      <c r="BO22" s="480" t="s">
        <v>1927</v>
      </c>
      <c r="BP22" s="480" t="s">
        <v>1927</v>
      </c>
      <c r="BQ22" s="479" t="s">
        <v>1948</v>
      </c>
      <c r="BR22" s="480" t="s">
        <v>1925</v>
      </c>
      <c r="BS22" s="480" t="s">
        <v>1923</v>
      </c>
      <c r="BT22" s="479" t="s">
        <v>1948</v>
      </c>
      <c r="BU22" s="480" t="s">
        <v>1923</v>
      </c>
      <c r="BV22" s="479" t="s">
        <v>1946</v>
      </c>
      <c r="BW22" s="479" t="s">
        <v>1946</v>
      </c>
    </row>
    <row r="23" spans="1:75" ht="12.75" customHeight="1">
      <c r="A23" s="478" t="s">
        <v>1738</v>
      </c>
      <c r="B23" s="478" t="s">
        <v>244</v>
      </c>
      <c r="C23" s="478" t="s">
        <v>1959</v>
      </c>
      <c r="D23" s="479" t="s">
        <v>1933</v>
      </c>
      <c r="E23" s="480" t="s">
        <v>1939</v>
      </c>
      <c r="F23" s="479" t="s">
        <v>1923</v>
      </c>
      <c r="G23" s="480" t="s">
        <v>1922</v>
      </c>
      <c r="H23" s="479" t="s">
        <v>1928</v>
      </c>
      <c r="I23" s="480" t="s">
        <v>1932</v>
      </c>
      <c r="J23" s="481" t="s">
        <v>1928</v>
      </c>
      <c r="K23" s="480" t="s">
        <v>1955</v>
      </c>
      <c r="L23" s="480" t="s">
        <v>1922</v>
      </c>
      <c r="M23" s="480" t="s">
        <v>1932</v>
      </c>
      <c r="N23" s="480" t="s">
        <v>1929</v>
      </c>
      <c r="O23" s="480" t="s">
        <v>1939</v>
      </c>
      <c r="P23" s="479" t="s">
        <v>1923</v>
      </c>
      <c r="Q23" s="479" t="s">
        <v>1923</v>
      </c>
      <c r="R23" s="479" t="s">
        <v>1923</v>
      </c>
      <c r="S23" s="479" t="s">
        <v>1941</v>
      </c>
      <c r="T23" s="480" t="s">
        <v>1923</v>
      </c>
      <c r="U23" s="479" t="s">
        <v>1942</v>
      </c>
      <c r="V23" s="479" t="s">
        <v>1948</v>
      </c>
      <c r="W23" s="479" t="s">
        <v>1941</v>
      </c>
      <c r="X23" s="480" t="s">
        <v>1939</v>
      </c>
      <c r="Y23" s="479" t="s">
        <v>1923</v>
      </c>
      <c r="Z23" s="479" t="s">
        <v>1923</v>
      </c>
      <c r="AA23" s="480" t="s">
        <v>1932</v>
      </c>
      <c r="AB23" s="482" t="s">
        <v>1939</v>
      </c>
      <c r="AC23" s="479" t="s">
        <v>1923</v>
      </c>
      <c r="AD23" s="479" t="s">
        <v>1932</v>
      </c>
      <c r="AE23" s="480" t="s">
        <v>1955</v>
      </c>
      <c r="AF23" s="480" t="s">
        <v>1922</v>
      </c>
      <c r="AG23" s="479" t="s">
        <v>1922</v>
      </c>
      <c r="AH23" s="480" t="s">
        <v>1922</v>
      </c>
      <c r="AI23" s="479" t="s">
        <v>1923</v>
      </c>
      <c r="AJ23" s="480" t="s">
        <v>1939</v>
      </c>
      <c r="AK23" s="480" t="s">
        <v>1939</v>
      </c>
      <c r="AL23" s="480" t="s">
        <v>1939</v>
      </c>
      <c r="AM23" s="479" t="s">
        <v>1923</v>
      </c>
      <c r="AN23" s="479" t="s">
        <v>1923</v>
      </c>
      <c r="AO23" s="479" t="s">
        <v>1923</v>
      </c>
      <c r="AP23" s="480" t="s">
        <v>1922</v>
      </c>
      <c r="AQ23" s="481" t="s">
        <v>1928</v>
      </c>
      <c r="AR23" s="479" t="s">
        <v>1948</v>
      </c>
      <c r="AS23" s="479" t="s">
        <v>1923</v>
      </c>
      <c r="AT23" s="479" t="s">
        <v>1923</v>
      </c>
      <c r="AU23" s="480" t="s">
        <v>1929</v>
      </c>
      <c r="AV23" s="479" t="s">
        <v>1923</v>
      </c>
      <c r="AW23" s="480" t="s">
        <v>1922</v>
      </c>
      <c r="AX23" s="480" t="s">
        <v>1940</v>
      </c>
      <c r="AY23" s="480" t="s">
        <v>1932</v>
      </c>
      <c r="AZ23" s="481" t="s">
        <v>1922</v>
      </c>
      <c r="BA23" s="480" t="s">
        <v>1939</v>
      </c>
      <c r="BB23" s="479" t="s">
        <v>1922</v>
      </c>
      <c r="BC23" s="482" t="s">
        <v>1922</v>
      </c>
      <c r="BD23" s="479" t="s">
        <v>1928</v>
      </c>
      <c r="BE23" s="479" t="s">
        <v>1923</v>
      </c>
      <c r="BF23" s="479" t="s">
        <v>1923</v>
      </c>
      <c r="BG23" s="480" t="s">
        <v>1939</v>
      </c>
      <c r="BH23" s="479" t="s">
        <v>1941</v>
      </c>
      <c r="BI23" s="479" t="s">
        <v>1928</v>
      </c>
      <c r="BJ23" s="479" t="s">
        <v>1923</v>
      </c>
      <c r="BK23" s="480" t="s">
        <v>1939</v>
      </c>
      <c r="BL23" s="480" t="s">
        <v>1939</v>
      </c>
      <c r="BM23" s="480" t="s">
        <v>1929</v>
      </c>
      <c r="BN23" s="479" t="s">
        <v>1922</v>
      </c>
      <c r="BO23" s="480" t="s">
        <v>1955</v>
      </c>
      <c r="BP23" s="480" t="s">
        <v>1955</v>
      </c>
      <c r="BQ23" s="479" t="s">
        <v>1942</v>
      </c>
      <c r="BR23" s="480" t="s">
        <v>1925</v>
      </c>
      <c r="BS23" s="480" t="s">
        <v>1923</v>
      </c>
      <c r="BT23" s="479" t="s">
        <v>1941</v>
      </c>
      <c r="BU23" s="480" t="s">
        <v>1932</v>
      </c>
      <c r="BV23" s="479" t="s">
        <v>1923</v>
      </c>
      <c r="BW23" s="479" t="s">
        <v>1923</v>
      </c>
    </row>
    <row r="24" spans="1:75" ht="12.75" customHeight="1">
      <c r="A24" s="478" t="s">
        <v>263</v>
      </c>
      <c r="B24" s="478" t="s">
        <v>244</v>
      </c>
      <c r="C24" s="478" t="s">
        <v>1935</v>
      </c>
      <c r="D24" s="479" t="s">
        <v>1933</v>
      </c>
      <c r="E24" s="480" t="s">
        <v>1923</v>
      </c>
      <c r="F24" s="479" t="s">
        <v>1929</v>
      </c>
      <c r="G24" s="480" t="s">
        <v>1922</v>
      </c>
      <c r="H24" s="479" t="s">
        <v>1929</v>
      </c>
      <c r="I24" s="480" t="s">
        <v>1939</v>
      </c>
      <c r="J24" s="481" t="s">
        <v>1928</v>
      </c>
      <c r="K24" s="480" t="s">
        <v>1946</v>
      </c>
      <c r="L24" s="480" t="s">
        <v>1923</v>
      </c>
      <c r="M24" s="480" t="s">
        <v>1922</v>
      </c>
      <c r="N24" s="480" t="s">
        <v>1928</v>
      </c>
      <c r="O24" s="480" t="s">
        <v>1924</v>
      </c>
      <c r="P24" s="479" t="s">
        <v>1923</v>
      </c>
      <c r="Q24" s="479" t="s">
        <v>1928</v>
      </c>
      <c r="R24" s="479" t="s">
        <v>1923</v>
      </c>
      <c r="S24" s="479" t="s">
        <v>1929</v>
      </c>
      <c r="T24" s="480" t="s">
        <v>1923</v>
      </c>
      <c r="U24" s="479" t="s">
        <v>1922</v>
      </c>
      <c r="V24" s="479" t="s">
        <v>1946</v>
      </c>
      <c r="W24" s="479" t="s">
        <v>1923</v>
      </c>
      <c r="X24" s="480" t="s">
        <v>1923</v>
      </c>
      <c r="Y24" s="479" t="s">
        <v>1922</v>
      </c>
      <c r="Z24" s="479" t="s">
        <v>1923</v>
      </c>
      <c r="AA24" s="480" t="s">
        <v>1922</v>
      </c>
      <c r="AB24" s="482" t="s">
        <v>1923</v>
      </c>
      <c r="AC24" s="479" t="s">
        <v>1929</v>
      </c>
      <c r="AD24" s="479" t="s">
        <v>1932</v>
      </c>
      <c r="AE24" s="480" t="s">
        <v>1946</v>
      </c>
      <c r="AF24" s="480" t="s">
        <v>1922</v>
      </c>
      <c r="AG24" s="479" t="s">
        <v>1922</v>
      </c>
      <c r="AH24" s="480" t="s">
        <v>1922</v>
      </c>
      <c r="AI24" s="479" t="s">
        <v>1928</v>
      </c>
      <c r="AJ24" s="480" t="s">
        <v>1923</v>
      </c>
      <c r="AK24" s="480" t="s">
        <v>1923</v>
      </c>
      <c r="AL24" s="480" t="s">
        <v>1923</v>
      </c>
      <c r="AM24" s="479" t="s">
        <v>1928</v>
      </c>
      <c r="AN24" s="479" t="s">
        <v>1929</v>
      </c>
      <c r="AO24" s="479" t="s">
        <v>1939</v>
      </c>
      <c r="AP24" s="480" t="s">
        <v>1923</v>
      </c>
      <c r="AQ24" s="481" t="s">
        <v>1922</v>
      </c>
      <c r="AR24" s="479" t="s">
        <v>1946</v>
      </c>
      <c r="AS24" s="479" t="s">
        <v>1922</v>
      </c>
      <c r="AT24" s="479" t="s">
        <v>1928</v>
      </c>
      <c r="AU24" s="480" t="s">
        <v>1928</v>
      </c>
      <c r="AV24" s="479" t="s">
        <v>1923</v>
      </c>
      <c r="AW24" s="480" t="s">
        <v>1922</v>
      </c>
      <c r="AX24" s="480" t="s">
        <v>1928</v>
      </c>
      <c r="AY24" s="480" t="s">
        <v>1922</v>
      </c>
      <c r="AZ24" s="481" t="s">
        <v>1922</v>
      </c>
      <c r="BA24" s="480" t="s">
        <v>1923</v>
      </c>
      <c r="BB24" s="479" t="s">
        <v>1931</v>
      </c>
      <c r="BC24" s="482" t="s">
        <v>1922</v>
      </c>
      <c r="BD24" s="479" t="s">
        <v>1929</v>
      </c>
      <c r="BE24" s="479" t="s">
        <v>1939</v>
      </c>
      <c r="BF24" s="479" t="s">
        <v>1928</v>
      </c>
      <c r="BG24" s="480" t="s">
        <v>1923</v>
      </c>
      <c r="BH24" s="479" t="s">
        <v>1932</v>
      </c>
      <c r="BI24" s="479" t="s">
        <v>1928</v>
      </c>
      <c r="BJ24" s="479" t="s">
        <v>1928</v>
      </c>
      <c r="BK24" s="480" t="s">
        <v>1923</v>
      </c>
      <c r="BL24" s="480" t="s">
        <v>1923</v>
      </c>
      <c r="BM24" s="480" t="s">
        <v>1928</v>
      </c>
      <c r="BN24" s="479" t="s">
        <v>1928</v>
      </c>
      <c r="BO24" s="480" t="s">
        <v>1955</v>
      </c>
      <c r="BP24" s="480" t="s">
        <v>1955</v>
      </c>
      <c r="BQ24" s="479" t="s">
        <v>1923</v>
      </c>
      <c r="BR24" s="480" t="s">
        <v>1925</v>
      </c>
      <c r="BS24" s="480" t="s">
        <v>1922</v>
      </c>
      <c r="BT24" s="479" t="s">
        <v>1923</v>
      </c>
      <c r="BU24" s="480" t="s">
        <v>1922</v>
      </c>
      <c r="BV24" s="479" t="s">
        <v>1928</v>
      </c>
      <c r="BW24" s="479" t="s">
        <v>1928</v>
      </c>
    </row>
    <row r="25" spans="1:75" ht="12.75" customHeight="1">
      <c r="A25" s="486" t="s">
        <v>264</v>
      </c>
      <c r="B25" s="486" t="s">
        <v>244</v>
      </c>
      <c r="C25" s="486" t="s">
        <v>1960</v>
      </c>
      <c r="D25" s="487" t="s">
        <v>1939</v>
      </c>
      <c r="E25" s="480" t="s">
        <v>1931</v>
      </c>
      <c r="F25" s="487" t="s">
        <v>1939</v>
      </c>
      <c r="G25" s="480" t="s">
        <v>1929</v>
      </c>
      <c r="H25" s="487" t="s">
        <v>1939</v>
      </c>
      <c r="I25" s="480" t="s">
        <v>1928</v>
      </c>
      <c r="J25" s="481" t="s">
        <v>1922</v>
      </c>
      <c r="K25" s="485" t="s">
        <v>1922</v>
      </c>
      <c r="L25" s="480" t="s">
        <v>1922</v>
      </c>
      <c r="M25" s="480" t="s">
        <v>1922</v>
      </c>
      <c r="N25" s="480" t="s">
        <v>1929</v>
      </c>
      <c r="O25" s="480" t="s">
        <v>1931</v>
      </c>
      <c r="P25" s="487" t="s">
        <v>1939</v>
      </c>
      <c r="Q25" s="487" t="s">
        <v>1939</v>
      </c>
      <c r="R25" s="487" t="s">
        <v>1939</v>
      </c>
      <c r="S25" s="487" t="s">
        <v>1928</v>
      </c>
      <c r="T25" s="480" t="s">
        <v>1939</v>
      </c>
      <c r="U25" s="487" t="s">
        <v>1939</v>
      </c>
      <c r="V25" s="487" t="s">
        <v>1939</v>
      </c>
      <c r="W25" s="487" t="s">
        <v>1946</v>
      </c>
      <c r="X25" s="485" t="s">
        <v>1924</v>
      </c>
      <c r="Y25" s="487" t="s">
        <v>1939</v>
      </c>
      <c r="Z25" s="487" t="s">
        <v>1939</v>
      </c>
      <c r="AA25" s="480" t="s">
        <v>1929</v>
      </c>
      <c r="AB25" s="482" t="s">
        <v>1931</v>
      </c>
      <c r="AC25" s="487" t="s">
        <v>1939</v>
      </c>
      <c r="AD25" s="487" t="s">
        <v>1948</v>
      </c>
      <c r="AE25" s="485" t="s">
        <v>1924</v>
      </c>
      <c r="AF25" s="480" t="s">
        <v>1929</v>
      </c>
      <c r="AG25" s="487" t="s">
        <v>1922</v>
      </c>
      <c r="AH25" s="485" t="s">
        <v>1922</v>
      </c>
      <c r="AI25" s="487" t="s">
        <v>1939</v>
      </c>
      <c r="AJ25" s="480" t="s">
        <v>1931</v>
      </c>
      <c r="AK25" s="480" t="s">
        <v>1931</v>
      </c>
      <c r="AL25" s="480" t="s">
        <v>1933</v>
      </c>
      <c r="AM25" s="487" t="s">
        <v>1939</v>
      </c>
      <c r="AN25" s="487" t="s">
        <v>1939</v>
      </c>
      <c r="AO25" s="487" t="s">
        <v>1939</v>
      </c>
      <c r="AP25" s="480" t="s">
        <v>1922</v>
      </c>
      <c r="AQ25" s="481" t="s">
        <v>1929</v>
      </c>
      <c r="AR25" s="487" t="s">
        <v>1939</v>
      </c>
      <c r="AS25" s="487" t="s">
        <v>1939</v>
      </c>
      <c r="AT25" s="487" t="s">
        <v>1939</v>
      </c>
      <c r="AU25" s="480" t="s">
        <v>1922</v>
      </c>
      <c r="AV25" s="487" t="s">
        <v>1939</v>
      </c>
      <c r="AW25" s="480" t="s">
        <v>1933</v>
      </c>
      <c r="AX25" s="480" t="s">
        <v>1929</v>
      </c>
      <c r="AY25" s="480" t="s">
        <v>1922</v>
      </c>
      <c r="AZ25" s="481" t="s">
        <v>1929</v>
      </c>
      <c r="BA25" s="480" t="s">
        <v>1931</v>
      </c>
      <c r="BB25" s="487" t="s">
        <v>1931</v>
      </c>
      <c r="BC25" s="482" t="s">
        <v>1929</v>
      </c>
      <c r="BD25" s="487" t="s">
        <v>1929</v>
      </c>
      <c r="BE25" s="487" t="s">
        <v>1939</v>
      </c>
      <c r="BF25" s="487" t="s">
        <v>1939</v>
      </c>
      <c r="BG25" s="480" t="s">
        <v>1931</v>
      </c>
      <c r="BH25" s="487" t="s">
        <v>1923</v>
      </c>
      <c r="BI25" s="487" t="s">
        <v>1922</v>
      </c>
      <c r="BJ25" s="487" t="s">
        <v>1939</v>
      </c>
      <c r="BK25" s="480" t="s">
        <v>1931</v>
      </c>
      <c r="BL25" s="480" t="s">
        <v>1931</v>
      </c>
      <c r="BM25" s="480" t="s">
        <v>1929</v>
      </c>
      <c r="BN25" s="487" t="s">
        <v>1939</v>
      </c>
      <c r="BO25" s="485" t="s">
        <v>1922</v>
      </c>
      <c r="BP25" s="480" t="s">
        <v>1924</v>
      </c>
      <c r="BQ25" s="487" t="s">
        <v>1928</v>
      </c>
      <c r="BR25" s="485" t="s">
        <v>1922</v>
      </c>
      <c r="BS25" s="480" t="s">
        <v>1924</v>
      </c>
      <c r="BT25" s="487" t="s">
        <v>1948</v>
      </c>
      <c r="BU25" s="480" t="s">
        <v>1922</v>
      </c>
      <c r="BV25" s="487" t="s">
        <v>1939</v>
      </c>
      <c r="BW25" s="479" t="s">
        <v>1939</v>
      </c>
    </row>
    <row r="26" spans="1:75" ht="12.75" customHeight="1">
      <c r="A26" s="478" t="s">
        <v>265</v>
      </c>
      <c r="B26" s="478" t="s">
        <v>244</v>
      </c>
      <c r="C26" s="478" t="s">
        <v>1961</v>
      </c>
      <c r="D26" s="479" t="s">
        <v>1946</v>
      </c>
      <c r="E26" s="480" t="s">
        <v>1923</v>
      </c>
      <c r="F26" s="479" t="s">
        <v>1946</v>
      </c>
      <c r="G26" s="480" t="s">
        <v>1928</v>
      </c>
      <c r="H26" s="479" t="s">
        <v>1946</v>
      </c>
      <c r="I26" s="480" t="s">
        <v>1923</v>
      </c>
      <c r="J26" s="481" t="s">
        <v>1923</v>
      </c>
      <c r="K26" s="480" t="s">
        <v>1925</v>
      </c>
      <c r="L26" s="480" t="s">
        <v>1923</v>
      </c>
      <c r="M26" s="480" t="s">
        <v>1923</v>
      </c>
      <c r="N26" s="480" t="s">
        <v>1929</v>
      </c>
      <c r="O26" s="480" t="s">
        <v>1923</v>
      </c>
      <c r="P26" s="479" t="s">
        <v>1932</v>
      </c>
      <c r="Q26" s="479" t="s">
        <v>1946</v>
      </c>
      <c r="R26" s="479" t="s">
        <v>1923</v>
      </c>
      <c r="S26" s="479" t="s">
        <v>1929</v>
      </c>
      <c r="T26" s="480" t="s">
        <v>1932</v>
      </c>
      <c r="U26" s="479" t="s">
        <v>1948</v>
      </c>
      <c r="V26" s="479" t="s">
        <v>1927</v>
      </c>
      <c r="W26" s="479" t="s">
        <v>1943</v>
      </c>
      <c r="X26" s="480" t="s">
        <v>1923</v>
      </c>
      <c r="Y26" s="479" t="s">
        <v>1946</v>
      </c>
      <c r="Z26" s="479" t="s">
        <v>1923</v>
      </c>
      <c r="AA26" s="480" t="s">
        <v>1939</v>
      </c>
      <c r="AB26" s="482" t="s">
        <v>1923</v>
      </c>
      <c r="AC26" s="479" t="s">
        <v>1946</v>
      </c>
      <c r="AD26" s="479" t="s">
        <v>1943</v>
      </c>
      <c r="AE26" s="480" t="s">
        <v>1925</v>
      </c>
      <c r="AF26" s="480" t="s">
        <v>1928</v>
      </c>
      <c r="AG26" s="479" t="s">
        <v>1923</v>
      </c>
      <c r="AH26" s="480" t="s">
        <v>1928</v>
      </c>
      <c r="AI26" s="479" t="s">
        <v>1946</v>
      </c>
      <c r="AJ26" s="480" t="s">
        <v>1923</v>
      </c>
      <c r="AK26" s="480" t="s">
        <v>1923</v>
      </c>
      <c r="AL26" s="480" t="s">
        <v>1922</v>
      </c>
      <c r="AM26" s="479" t="s">
        <v>1922</v>
      </c>
      <c r="AN26" s="479" t="s">
        <v>1946</v>
      </c>
      <c r="AO26" s="479" t="s">
        <v>1946</v>
      </c>
      <c r="AP26" s="480" t="s">
        <v>1923</v>
      </c>
      <c r="AQ26" s="481" t="s">
        <v>1928</v>
      </c>
      <c r="AR26" s="479" t="s">
        <v>1927</v>
      </c>
      <c r="AS26" s="479" t="s">
        <v>1946</v>
      </c>
      <c r="AT26" s="479" t="s">
        <v>1922</v>
      </c>
      <c r="AU26" s="480" t="s">
        <v>1939</v>
      </c>
      <c r="AV26" s="479" t="s">
        <v>1923</v>
      </c>
      <c r="AW26" s="480" t="s">
        <v>1928</v>
      </c>
      <c r="AX26" s="480" t="s">
        <v>1939</v>
      </c>
      <c r="AY26" s="480" t="s">
        <v>1923</v>
      </c>
      <c r="AZ26" s="481" t="s">
        <v>1928</v>
      </c>
      <c r="BA26" s="480" t="s">
        <v>1923</v>
      </c>
      <c r="BB26" s="479" t="s">
        <v>1928</v>
      </c>
      <c r="BC26" s="482" t="s">
        <v>1928</v>
      </c>
      <c r="BD26" s="479" t="s">
        <v>1928</v>
      </c>
      <c r="BE26" s="479" t="s">
        <v>1933</v>
      </c>
      <c r="BF26" s="479" t="s">
        <v>1922</v>
      </c>
      <c r="BG26" s="480" t="s">
        <v>1923</v>
      </c>
      <c r="BH26" s="479" t="s">
        <v>1943</v>
      </c>
      <c r="BI26" s="479" t="s">
        <v>1923</v>
      </c>
      <c r="BJ26" s="479" t="s">
        <v>1946</v>
      </c>
      <c r="BK26" s="480" t="s">
        <v>1923</v>
      </c>
      <c r="BL26" s="480" t="s">
        <v>1923</v>
      </c>
      <c r="BM26" s="480" t="s">
        <v>1929</v>
      </c>
      <c r="BN26" s="479" t="s">
        <v>1923</v>
      </c>
      <c r="BO26" s="480" t="s">
        <v>1922</v>
      </c>
      <c r="BP26" s="480" t="s">
        <v>1922</v>
      </c>
      <c r="BQ26" s="479" t="s">
        <v>1948</v>
      </c>
      <c r="BR26" s="480" t="s">
        <v>1925</v>
      </c>
      <c r="BS26" s="480" t="s">
        <v>1939</v>
      </c>
      <c r="BT26" s="479" t="s">
        <v>1943</v>
      </c>
      <c r="BU26" s="480" t="s">
        <v>1923</v>
      </c>
      <c r="BV26" s="479" t="s">
        <v>1946</v>
      </c>
      <c r="BW26" s="479" t="s">
        <v>1946</v>
      </c>
    </row>
    <row r="27" spans="1:75" ht="12.75" customHeight="1">
      <c r="A27" s="478" t="s">
        <v>266</v>
      </c>
      <c r="B27" s="478" t="s">
        <v>244</v>
      </c>
      <c r="C27" s="478" t="s">
        <v>1961</v>
      </c>
      <c r="D27" s="479" t="s">
        <v>1923</v>
      </c>
      <c r="E27" s="480" t="s">
        <v>1923</v>
      </c>
      <c r="F27" s="479" t="s">
        <v>1923</v>
      </c>
      <c r="G27" s="480" t="s">
        <v>1922</v>
      </c>
      <c r="H27" s="479" t="s">
        <v>1931</v>
      </c>
      <c r="I27" s="480" t="s">
        <v>1923</v>
      </c>
      <c r="J27" s="481" t="s">
        <v>1923</v>
      </c>
      <c r="K27" s="480" t="s">
        <v>1925</v>
      </c>
      <c r="L27" s="480" t="s">
        <v>1922</v>
      </c>
      <c r="M27" s="480" t="s">
        <v>1929</v>
      </c>
      <c r="N27" s="480" t="s">
        <v>1923</v>
      </c>
      <c r="O27" s="480" t="s">
        <v>1923</v>
      </c>
      <c r="P27" s="479" t="s">
        <v>1928</v>
      </c>
      <c r="Q27" s="479" t="s">
        <v>1923</v>
      </c>
      <c r="R27" s="479" t="s">
        <v>1923</v>
      </c>
      <c r="S27" s="479" t="s">
        <v>1932</v>
      </c>
      <c r="T27" s="480" t="s">
        <v>1928</v>
      </c>
      <c r="U27" s="479" t="s">
        <v>1923</v>
      </c>
      <c r="V27" s="479" t="s">
        <v>1928</v>
      </c>
      <c r="W27" s="479" t="s">
        <v>1929</v>
      </c>
      <c r="X27" s="480" t="s">
        <v>1923</v>
      </c>
      <c r="Y27" s="479" t="s">
        <v>1923</v>
      </c>
      <c r="Z27" s="479" t="s">
        <v>1923</v>
      </c>
      <c r="AA27" s="480" t="s">
        <v>1923</v>
      </c>
      <c r="AB27" s="482" t="s">
        <v>1923</v>
      </c>
      <c r="AC27" s="479" t="s">
        <v>1923</v>
      </c>
      <c r="AD27" s="479" t="s">
        <v>1928</v>
      </c>
      <c r="AE27" s="480" t="s">
        <v>1925</v>
      </c>
      <c r="AF27" s="480" t="s">
        <v>1922</v>
      </c>
      <c r="AG27" s="479" t="s">
        <v>1923</v>
      </c>
      <c r="AH27" s="480" t="s">
        <v>1922</v>
      </c>
      <c r="AI27" s="479" t="s">
        <v>1923</v>
      </c>
      <c r="AJ27" s="480" t="s">
        <v>1923</v>
      </c>
      <c r="AK27" s="480" t="s">
        <v>1923</v>
      </c>
      <c r="AL27" s="480" t="s">
        <v>1922</v>
      </c>
      <c r="AM27" s="479" t="s">
        <v>1923</v>
      </c>
      <c r="AN27" s="479" t="s">
        <v>1923</v>
      </c>
      <c r="AO27" s="479" t="s">
        <v>1923</v>
      </c>
      <c r="AP27" s="480" t="s">
        <v>1923</v>
      </c>
      <c r="AQ27" s="481" t="s">
        <v>1922</v>
      </c>
      <c r="AR27" s="479" t="s">
        <v>1928</v>
      </c>
      <c r="AS27" s="479" t="s">
        <v>1923</v>
      </c>
      <c r="AT27" s="479" t="s">
        <v>1923</v>
      </c>
      <c r="AU27" s="480" t="s">
        <v>1923</v>
      </c>
      <c r="AV27" s="479" t="s">
        <v>1923</v>
      </c>
      <c r="AW27" s="480" t="s">
        <v>1931</v>
      </c>
      <c r="AX27" s="480" t="s">
        <v>1922</v>
      </c>
      <c r="AY27" s="480" t="s">
        <v>1929</v>
      </c>
      <c r="AZ27" s="481" t="s">
        <v>1922</v>
      </c>
      <c r="BA27" s="480" t="s">
        <v>1923</v>
      </c>
      <c r="BB27" s="479" t="s">
        <v>1929</v>
      </c>
      <c r="BC27" s="482" t="s">
        <v>1928</v>
      </c>
      <c r="BD27" s="479" t="s">
        <v>1922</v>
      </c>
      <c r="BE27" s="479" t="s">
        <v>1933</v>
      </c>
      <c r="BF27" s="479" t="s">
        <v>1923</v>
      </c>
      <c r="BG27" s="480" t="s">
        <v>1923</v>
      </c>
      <c r="BH27" s="479" t="s">
        <v>1929</v>
      </c>
      <c r="BI27" s="479" t="s">
        <v>1923</v>
      </c>
      <c r="BJ27" s="479" t="s">
        <v>1923</v>
      </c>
      <c r="BK27" s="480" t="s">
        <v>1923</v>
      </c>
      <c r="BL27" s="480" t="s">
        <v>1923</v>
      </c>
      <c r="BM27" s="480" t="s">
        <v>1923</v>
      </c>
      <c r="BN27" s="479" t="s">
        <v>1929</v>
      </c>
      <c r="BO27" s="480" t="s">
        <v>1923</v>
      </c>
      <c r="BP27" s="480" t="s">
        <v>1923</v>
      </c>
      <c r="BQ27" s="479" t="s">
        <v>1922</v>
      </c>
      <c r="BR27" s="480" t="s">
        <v>1925</v>
      </c>
      <c r="BS27" s="480" t="s">
        <v>1923</v>
      </c>
      <c r="BT27" s="479" t="s">
        <v>1922</v>
      </c>
      <c r="BU27" s="480" t="s">
        <v>1929</v>
      </c>
      <c r="BV27" s="479" t="s">
        <v>1923</v>
      </c>
      <c r="BW27" s="479" t="s">
        <v>1923</v>
      </c>
    </row>
    <row r="28" spans="1:75" ht="12.75" customHeight="1">
      <c r="A28" s="478" t="s">
        <v>267</v>
      </c>
      <c r="B28" s="478" t="s">
        <v>244</v>
      </c>
      <c r="C28" s="478" t="s">
        <v>1951</v>
      </c>
      <c r="D28" s="479" t="s">
        <v>1933</v>
      </c>
      <c r="E28" s="480" t="s">
        <v>1955</v>
      </c>
      <c r="F28" s="479" t="s">
        <v>1933</v>
      </c>
      <c r="G28" s="480" t="s">
        <v>1955</v>
      </c>
      <c r="H28" s="479" t="s">
        <v>1933</v>
      </c>
      <c r="I28" s="480" t="s">
        <v>1926</v>
      </c>
      <c r="J28" s="481" t="s">
        <v>1931</v>
      </c>
      <c r="K28" s="480" t="s">
        <v>1946</v>
      </c>
      <c r="L28" s="480" t="s">
        <v>1955</v>
      </c>
      <c r="M28" s="480" t="s">
        <v>1931</v>
      </c>
      <c r="N28" s="480" t="s">
        <v>1955</v>
      </c>
      <c r="O28" s="480" t="s">
        <v>1955</v>
      </c>
      <c r="P28" s="479" t="s">
        <v>1933</v>
      </c>
      <c r="Q28" s="479" t="s">
        <v>1933</v>
      </c>
      <c r="R28" s="479" t="s">
        <v>1923</v>
      </c>
      <c r="S28" s="479" t="s">
        <v>1933</v>
      </c>
      <c r="T28" s="480" t="s">
        <v>1933</v>
      </c>
      <c r="U28" s="479" t="s">
        <v>1946</v>
      </c>
      <c r="V28" s="479" t="s">
        <v>1933</v>
      </c>
      <c r="W28" s="479" t="s">
        <v>1933</v>
      </c>
      <c r="X28" s="480" t="s">
        <v>1955</v>
      </c>
      <c r="Y28" s="479" t="s">
        <v>1933</v>
      </c>
      <c r="Z28" s="479" t="s">
        <v>1923</v>
      </c>
      <c r="AA28" s="480" t="s">
        <v>1929</v>
      </c>
      <c r="AB28" s="482" t="s">
        <v>1955</v>
      </c>
      <c r="AC28" s="479" t="s">
        <v>1933</v>
      </c>
      <c r="AD28" s="479" t="s">
        <v>1933</v>
      </c>
      <c r="AE28" s="480" t="s">
        <v>1931</v>
      </c>
      <c r="AF28" s="480" t="s">
        <v>1955</v>
      </c>
      <c r="AG28" s="479" t="s">
        <v>1922</v>
      </c>
      <c r="AH28" s="480" t="s">
        <v>1955</v>
      </c>
      <c r="AI28" s="479" t="s">
        <v>1933</v>
      </c>
      <c r="AJ28" s="480" t="s">
        <v>1948</v>
      </c>
      <c r="AK28" s="480" t="s">
        <v>1955</v>
      </c>
      <c r="AL28" s="480" t="s">
        <v>1924</v>
      </c>
      <c r="AM28" s="479" t="s">
        <v>1933</v>
      </c>
      <c r="AN28" s="479" t="s">
        <v>1933</v>
      </c>
      <c r="AO28" s="479" t="s">
        <v>1933</v>
      </c>
      <c r="AP28" s="480" t="s">
        <v>1931</v>
      </c>
      <c r="AQ28" s="481" t="s">
        <v>1955</v>
      </c>
      <c r="AR28" s="479" t="s">
        <v>1933</v>
      </c>
      <c r="AS28" s="479" t="s">
        <v>1933</v>
      </c>
      <c r="AT28" s="479" t="s">
        <v>1933</v>
      </c>
      <c r="AU28" s="480" t="s">
        <v>1955</v>
      </c>
      <c r="AV28" s="479" t="s">
        <v>1923</v>
      </c>
      <c r="AW28" s="480" t="s">
        <v>1955</v>
      </c>
      <c r="AX28" s="480" t="s">
        <v>1933</v>
      </c>
      <c r="AY28" s="480" t="s">
        <v>1931</v>
      </c>
      <c r="AZ28" s="481" t="s">
        <v>1955</v>
      </c>
      <c r="BA28" s="480" t="s">
        <v>1955</v>
      </c>
      <c r="BB28" s="479" t="s">
        <v>1933</v>
      </c>
      <c r="BC28" s="482" t="s">
        <v>1955</v>
      </c>
      <c r="BD28" s="479" t="s">
        <v>1931</v>
      </c>
      <c r="BE28" s="479" t="s">
        <v>1933</v>
      </c>
      <c r="BF28" s="479" t="s">
        <v>1933</v>
      </c>
      <c r="BG28" s="480" t="s">
        <v>1955</v>
      </c>
      <c r="BH28" s="479" t="s">
        <v>1933</v>
      </c>
      <c r="BI28" s="479" t="s">
        <v>1923</v>
      </c>
      <c r="BJ28" s="479" t="s">
        <v>1933</v>
      </c>
      <c r="BK28" s="480" t="s">
        <v>1955</v>
      </c>
      <c r="BL28" s="480" t="s">
        <v>1962</v>
      </c>
      <c r="BM28" s="480" t="s">
        <v>1955</v>
      </c>
      <c r="BN28" s="479" t="s">
        <v>1955</v>
      </c>
      <c r="BO28" s="480" t="s">
        <v>1929</v>
      </c>
      <c r="BP28" s="480" t="s">
        <v>1929</v>
      </c>
      <c r="BQ28" s="479" t="s">
        <v>1933</v>
      </c>
      <c r="BR28" s="480" t="s">
        <v>1925</v>
      </c>
      <c r="BS28" s="480" t="s">
        <v>1929</v>
      </c>
      <c r="BT28" s="479" t="s">
        <v>1933</v>
      </c>
      <c r="BU28" s="480" t="s">
        <v>1931</v>
      </c>
      <c r="BV28" s="479" t="s">
        <v>1933</v>
      </c>
      <c r="BW28" s="479" t="s">
        <v>1933</v>
      </c>
    </row>
    <row r="29" spans="1:75" ht="12.75" customHeight="1">
      <c r="A29" s="478" t="s">
        <v>1963</v>
      </c>
      <c r="B29" s="478" t="s">
        <v>244</v>
      </c>
      <c r="C29" s="478" t="s">
        <v>1935</v>
      </c>
      <c r="D29" s="479" t="s">
        <v>1922</v>
      </c>
      <c r="E29" s="480" t="s">
        <v>1936</v>
      </c>
      <c r="F29" s="479" t="s">
        <v>1932</v>
      </c>
      <c r="G29" s="480" t="s">
        <v>1937</v>
      </c>
      <c r="H29" s="479" t="s">
        <v>1938</v>
      </c>
      <c r="I29" s="480" t="s">
        <v>1926</v>
      </c>
      <c r="J29" s="481" t="s">
        <v>1939</v>
      </c>
      <c r="K29" s="480" t="s">
        <v>1926</v>
      </c>
      <c r="L29" s="480" t="s">
        <v>1926</v>
      </c>
      <c r="M29" s="480" t="s">
        <v>1932</v>
      </c>
      <c r="N29" s="480" t="s">
        <v>1932</v>
      </c>
      <c r="O29" s="480" t="s">
        <v>1936</v>
      </c>
      <c r="P29" s="479" t="s">
        <v>1939</v>
      </c>
      <c r="Q29" s="479" t="s">
        <v>1932</v>
      </c>
      <c r="R29" s="479" t="s">
        <v>1932</v>
      </c>
      <c r="S29" s="479" t="s">
        <v>1932</v>
      </c>
      <c r="T29" s="480" t="s">
        <v>1939</v>
      </c>
      <c r="U29" s="479" t="s">
        <v>1927</v>
      </c>
      <c r="V29" s="479" t="s">
        <v>1927</v>
      </c>
      <c r="W29" s="479" t="s">
        <v>1927</v>
      </c>
      <c r="X29" s="480" t="s">
        <v>1936</v>
      </c>
      <c r="Y29" s="479" t="s">
        <v>1939</v>
      </c>
      <c r="Z29" s="479" t="s">
        <v>1932</v>
      </c>
      <c r="AA29" s="480" t="s">
        <v>1932</v>
      </c>
      <c r="AB29" s="482" t="s">
        <v>1936</v>
      </c>
      <c r="AC29" s="479" t="s">
        <v>1931</v>
      </c>
      <c r="AD29" s="479" t="s">
        <v>1939</v>
      </c>
      <c r="AE29" s="480" t="s">
        <v>1926</v>
      </c>
      <c r="AF29" s="480" t="s">
        <v>1937</v>
      </c>
      <c r="AG29" s="479" t="s">
        <v>1939</v>
      </c>
      <c r="AH29" s="480" t="s">
        <v>1937</v>
      </c>
      <c r="AI29" s="479" t="s">
        <v>1940</v>
      </c>
      <c r="AJ29" s="480" t="s">
        <v>1936</v>
      </c>
      <c r="AK29" s="480" t="s">
        <v>1936</v>
      </c>
      <c r="AL29" s="480" t="s">
        <v>1936</v>
      </c>
      <c r="AM29" s="479" t="s">
        <v>1932</v>
      </c>
      <c r="AN29" s="479" t="s">
        <v>1932</v>
      </c>
      <c r="AO29" s="479" t="s">
        <v>1939</v>
      </c>
      <c r="AP29" s="480" t="s">
        <v>1939</v>
      </c>
      <c r="AQ29" s="481" t="s">
        <v>1964</v>
      </c>
      <c r="AR29" s="479" t="s">
        <v>1927</v>
      </c>
      <c r="AS29" s="479" t="s">
        <v>1939</v>
      </c>
      <c r="AT29" s="479" t="s">
        <v>1932</v>
      </c>
      <c r="AU29" s="480" t="s">
        <v>1941</v>
      </c>
      <c r="AV29" s="479" t="s">
        <v>1932</v>
      </c>
      <c r="AW29" s="480" t="s">
        <v>1937</v>
      </c>
      <c r="AX29" s="480" t="s">
        <v>1932</v>
      </c>
      <c r="AY29" s="480" t="s">
        <v>1932</v>
      </c>
      <c r="AZ29" s="481" t="s">
        <v>1937</v>
      </c>
      <c r="BA29" s="480" t="s">
        <v>1936</v>
      </c>
      <c r="BB29" s="479" t="s">
        <v>1931</v>
      </c>
      <c r="BC29" s="482" t="s">
        <v>1937</v>
      </c>
      <c r="BD29" s="479" t="s">
        <v>1929</v>
      </c>
      <c r="BE29" s="479" t="s">
        <v>1939</v>
      </c>
      <c r="BF29" s="479" t="s">
        <v>1932</v>
      </c>
      <c r="BG29" s="480" t="s">
        <v>1936</v>
      </c>
      <c r="BH29" s="479" t="s">
        <v>1937</v>
      </c>
      <c r="BI29" s="479" t="s">
        <v>1939</v>
      </c>
      <c r="BJ29" s="479" t="s">
        <v>1939</v>
      </c>
      <c r="BK29" s="480" t="s">
        <v>1936</v>
      </c>
      <c r="BL29" s="480" t="s">
        <v>1936</v>
      </c>
      <c r="BM29" s="480" t="s">
        <v>1941</v>
      </c>
      <c r="BN29" s="479" t="s">
        <v>1928</v>
      </c>
      <c r="BO29" s="480" t="s">
        <v>1937</v>
      </c>
      <c r="BP29" s="480" t="s">
        <v>1937</v>
      </c>
      <c r="BQ29" s="479" t="s">
        <v>1932</v>
      </c>
      <c r="BR29" s="480" t="s">
        <v>1925</v>
      </c>
      <c r="BS29" s="480" t="s">
        <v>1932</v>
      </c>
      <c r="BT29" s="479" t="s">
        <v>1937</v>
      </c>
      <c r="BU29" s="480" t="s">
        <v>1932</v>
      </c>
      <c r="BV29" s="479" t="s">
        <v>1932</v>
      </c>
      <c r="BW29" s="479" t="s">
        <v>1932</v>
      </c>
    </row>
    <row r="30" spans="1:75" ht="12.75" customHeight="1">
      <c r="A30" s="478" t="s">
        <v>1965</v>
      </c>
      <c r="B30" s="478" t="s">
        <v>244</v>
      </c>
      <c r="C30" s="478" t="s">
        <v>1947</v>
      </c>
      <c r="D30" s="479" t="s">
        <v>1948</v>
      </c>
      <c r="E30" s="480" t="s">
        <v>1925</v>
      </c>
      <c r="F30" s="479" t="s">
        <v>1948</v>
      </c>
      <c r="G30" s="480" t="s">
        <v>1925</v>
      </c>
      <c r="H30" s="479" t="s">
        <v>1946</v>
      </c>
      <c r="I30" s="480" t="s">
        <v>1927</v>
      </c>
      <c r="J30" s="481" t="s">
        <v>1927</v>
      </c>
      <c r="K30" s="480" t="s">
        <v>1925</v>
      </c>
      <c r="L30" s="480" t="s">
        <v>1927</v>
      </c>
      <c r="M30" s="480" t="s">
        <v>1927</v>
      </c>
      <c r="N30" s="480" t="s">
        <v>1925</v>
      </c>
      <c r="O30" s="480" t="s">
        <v>1925</v>
      </c>
      <c r="P30" s="479" t="s">
        <v>1948</v>
      </c>
      <c r="Q30" s="479" t="s">
        <v>1948</v>
      </c>
      <c r="R30" s="479" t="s">
        <v>1948</v>
      </c>
      <c r="S30" s="479" t="s">
        <v>1948</v>
      </c>
      <c r="T30" s="480" t="s">
        <v>1948</v>
      </c>
      <c r="U30" s="479" t="s">
        <v>1925</v>
      </c>
      <c r="V30" s="479" t="s">
        <v>1925</v>
      </c>
      <c r="W30" s="479" t="s">
        <v>1943</v>
      </c>
      <c r="X30" s="480" t="s">
        <v>1925</v>
      </c>
      <c r="Y30" s="479" t="s">
        <v>1948</v>
      </c>
      <c r="Z30" s="479" t="s">
        <v>1948</v>
      </c>
      <c r="AA30" s="480" t="s">
        <v>1932</v>
      </c>
      <c r="AB30" s="482" t="s">
        <v>1925</v>
      </c>
      <c r="AC30" s="479" t="s">
        <v>1948</v>
      </c>
      <c r="AD30" s="479" t="s">
        <v>1948</v>
      </c>
      <c r="AE30" s="480" t="s">
        <v>1925</v>
      </c>
      <c r="AF30" s="480" t="s">
        <v>1925</v>
      </c>
      <c r="AG30" s="479" t="s">
        <v>1927</v>
      </c>
      <c r="AH30" s="480" t="s">
        <v>1925</v>
      </c>
      <c r="AI30" s="479" t="s">
        <v>1948</v>
      </c>
      <c r="AJ30" s="480" t="s">
        <v>1925</v>
      </c>
      <c r="AK30" s="480" t="s">
        <v>1925</v>
      </c>
      <c r="AL30" s="480" t="s">
        <v>1925</v>
      </c>
      <c r="AM30" s="479" t="s">
        <v>1948</v>
      </c>
      <c r="AN30" s="479" t="s">
        <v>1948</v>
      </c>
      <c r="AO30" s="479" t="s">
        <v>1948</v>
      </c>
      <c r="AP30" s="480" t="s">
        <v>1927</v>
      </c>
      <c r="AQ30" s="481" t="s">
        <v>1925</v>
      </c>
      <c r="AR30" s="479" t="s">
        <v>1925</v>
      </c>
      <c r="AS30" s="479" t="s">
        <v>1948</v>
      </c>
      <c r="AT30" s="479" t="s">
        <v>1948</v>
      </c>
      <c r="AU30" s="480" t="s">
        <v>1927</v>
      </c>
      <c r="AV30" s="479" t="s">
        <v>1948</v>
      </c>
      <c r="AW30" s="480" t="s">
        <v>1925</v>
      </c>
      <c r="AX30" s="480" t="s">
        <v>1927</v>
      </c>
      <c r="AY30" s="480" t="s">
        <v>1927</v>
      </c>
      <c r="AZ30" s="481" t="s">
        <v>1925</v>
      </c>
      <c r="BA30" s="480" t="s">
        <v>1925</v>
      </c>
      <c r="BB30" s="479" t="s">
        <v>1929</v>
      </c>
      <c r="BC30" s="482" t="s">
        <v>1925</v>
      </c>
      <c r="BD30" s="479" t="s">
        <v>1929</v>
      </c>
      <c r="BE30" s="479" t="s">
        <v>1948</v>
      </c>
      <c r="BF30" s="479" t="s">
        <v>1948</v>
      </c>
      <c r="BG30" s="480" t="s">
        <v>1925</v>
      </c>
      <c r="BH30" s="479" t="s">
        <v>1948</v>
      </c>
      <c r="BI30" s="479" t="s">
        <v>1927</v>
      </c>
      <c r="BJ30" s="479" t="s">
        <v>1948</v>
      </c>
      <c r="BK30" s="480" t="s">
        <v>1925</v>
      </c>
      <c r="BL30" s="480" t="s">
        <v>1925</v>
      </c>
      <c r="BM30" s="480" t="s">
        <v>1925</v>
      </c>
      <c r="BN30" s="479" t="s">
        <v>1925</v>
      </c>
      <c r="BO30" s="480" t="s">
        <v>1925</v>
      </c>
      <c r="BP30" s="480" t="s">
        <v>1925</v>
      </c>
      <c r="BQ30" s="479" t="s">
        <v>1927</v>
      </c>
      <c r="BR30" s="480" t="s">
        <v>1925</v>
      </c>
      <c r="BS30" s="480" t="s">
        <v>1932</v>
      </c>
      <c r="BT30" s="479" t="s">
        <v>1948</v>
      </c>
      <c r="BU30" s="480" t="s">
        <v>1927</v>
      </c>
      <c r="BV30" s="479" t="s">
        <v>1948</v>
      </c>
      <c r="BW30" s="479" t="s">
        <v>1948</v>
      </c>
    </row>
    <row r="31" spans="1:75" ht="12.75" customHeight="1">
      <c r="A31" s="478" t="s">
        <v>268</v>
      </c>
      <c r="B31" s="478" t="s">
        <v>244</v>
      </c>
      <c r="C31" s="478" t="s">
        <v>1935</v>
      </c>
      <c r="D31" s="479" t="s">
        <v>1931</v>
      </c>
      <c r="E31" s="480" t="s">
        <v>1929</v>
      </c>
      <c r="F31" s="479" t="s">
        <v>1923</v>
      </c>
      <c r="G31" s="480" t="s">
        <v>1933</v>
      </c>
      <c r="H31" s="479" t="s">
        <v>1923</v>
      </c>
      <c r="I31" s="480" t="s">
        <v>1928</v>
      </c>
      <c r="J31" s="481" t="s">
        <v>1929</v>
      </c>
      <c r="K31" s="480" t="s">
        <v>1939</v>
      </c>
      <c r="L31" s="480" t="s">
        <v>1929</v>
      </c>
      <c r="M31" s="480" t="s">
        <v>1931</v>
      </c>
      <c r="N31" s="480" t="s">
        <v>1929</v>
      </c>
      <c r="O31" s="480" t="s">
        <v>1924</v>
      </c>
      <c r="P31" s="479" t="s">
        <v>1922</v>
      </c>
      <c r="Q31" s="479" t="s">
        <v>1923</v>
      </c>
      <c r="R31" s="479" t="s">
        <v>1923</v>
      </c>
      <c r="S31" s="479" t="s">
        <v>1929</v>
      </c>
      <c r="T31" s="480" t="s">
        <v>1922</v>
      </c>
      <c r="U31" s="479" t="s">
        <v>1929</v>
      </c>
      <c r="V31" s="479" t="s">
        <v>1929</v>
      </c>
      <c r="W31" s="479" t="s">
        <v>1931</v>
      </c>
      <c r="X31" s="480" t="s">
        <v>1929</v>
      </c>
      <c r="Y31" s="479" t="s">
        <v>1931</v>
      </c>
      <c r="Z31" s="479" t="s">
        <v>1923</v>
      </c>
      <c r="AA31" s="480" t="s">
        <v>1922</v>
      </c>
      <c r="AB31" s="482" t="s">
        <v>1929</v>
      </c>
      <c r="AC31" s="479" t="s">
        <v>1923</v>
      </c>
      <c r="AD31" s="479" t="s">
        <v>1933</v>
      </c>
      <c r="AE31" s="480" t="s">
        <v>1939</v>
      </c>
      <c r="AF31" s="480" t="s">
        <v>1929</v>
      </c>
      <c r="AG31" s="479" t="s">
        <v>1922</v>
      </c>
      <c r="AH31" s="480" t="s">
        <v>1929</v>
      </c>
      <c r="AI31" s="479" t="s">
        <v>1923</v>
      </c>
      <c r="AJ31" s="480" t="s">
        <v>1929</v>
      </c>
      <c r="AK31" s="480" t="s">
        <v>1929</v>
      </c>
      <c r="AL31" s="480" t="s">
        <v>1929</v>
      </c>
      <c r="AM31" s="479" t="s">
        <v>1931</v>
      </c>
      <c r="AN31" s="479" t="s">
        <v>1923</v>
      </c>
      <c r="AO31" s="479" t="s">
        <v>1923</v>
      </c>
      <c r="AP31" s="480" t="s">
        <v>1928</v>
      </c>
      <c r="AQ31" s="481" t="s">
        <v>1929</v>
      </c>
      <c r="AR31" s="483" t="s">
        <v>1922</v>
      </c>
      <c r="AS31" s="479" t="s">
        <v>1929</v>
      </c>
      <c r="AT31" s="479" t="s">
        <v>1931</v>
      </c>
      <c r="AU31" s="480" t="s">
        <v>1931</v>
      </c>
      <c r="AV31" s="479" t="s">
        <v>1923</v>
      </c>
      <c r="AW31" s="480" t="s">
        <v>1929</v>
      </c>
      <c r="AX31" s="480" t="s">
        <v>1928</v>
      </c>
      <c r="AY31" s="480" t="s">
        <v>1931</v>
      </c>
      <c r="AZ31" s="481" t="s">
        <v>1929</v>
      </c>
      <c r="BA31" s="480" t="s">
        <v>1929</v>
      </c>
      <c r="BB31" s="479" t="s">
        <v>1931</v>
      </c>
      <c r="BC31" s="482" t="s">
        <v>1929</v>
      </c>
      <c r="BD31" s="479" t="s">
        <v>1929</v>
      </c>
      <c r="BE31" s="479" t="s">
        <v>1922</v>
      </c>
      <c r="BF31" s="479" t="s">
        <v>1931</v>
      </c>
      <c r="BG31" s="480" t="s">
        <v>1929</v>
      </c>
      <c r="BH31" s="479" t="s">
        <v>1933</v>
      </c>
      <c r="BI31" s="479" t="s">
        <v>1929</v>
      </c>
      <c r="BJ31" s="479" t="s">
        <v>1931</v>
      </c>
      <c r="BK31" s="480" t="s">
        <v>1929</v>
      </c>
      <c r="BL31" s="480" t="s">
        <v>1929</v>
      </c>
      <c r="BM31" s="480" t="s">
        <v>1929</v>
      </c>
      <c r="BN31" s="479" t="s">
        <v>1929</v>
      </c>
      <c r="BO31" s="480" t="s">
        <v>1922</v>
      </c>
      <c r="BP31" s="480" t="s">
        <v>1922</v>
      </c>
      <c r="BQ31" s="479" t="s">
        <v>1931</v>
      </c>
      <c r="BR31" s="480" t="s">
        <v>1925</v>
      </c>
      <c r="BS31" s="480" t="s">
        <v>1922</v>
      </c>
      <c r="BT31" s="479" t="s">
        <v>1933</v>
      </c>
      <c r="BU31" s="480" t="s">
        <v>1931</v>
      </c>
      <c r="BV31" s="479" t="s">
        <v>1923</v>
      </c>
      <c r="BW31" s="479" t="s">
        <v>1923</v>
      </c>
    </row>
    <row r="32" spans="1:75" ht="12.75" customHeight="1">
      <c r="A32" s="478" t="s">
        <v>269</v>
      </c>
      <c r="B32" s="478" t="s">
        <v>244</v>
      </c>
      <c r="C32" s="478" t="s">
        <v>1935</v>
      </c>
      <c r="D32" s="479" t="s">
        <v>1929</v>
      </c>
      <c r="E32" s="480" t="s">
        <v>1946</v>
      </c>
      <c r="F32" s="479" t="s">
        <v>1929</v>
      </c>
      <c r="G32" s="480" t="s">
        <v>1946</v>
      </c>
      <c r="H32" s="479" t="s">
        <v>1929</v>
      </c>
      <c r="I32" s="480" t="s">
        <v>1926</v>
      </c>
      <c r="J32" s="481" t="s">
        <v>1933</v>
      </c>
      <c r="K32" s="480" t="s">
        <v>1923</v>
      </c>
      <c r="L32" s="480" t="s">
        <v>1946</v>
      </c>
      <c r="M32" s="480" t="s">
        <v>1928</v>
      </c>
      <c r="N32" s="480" t="s">
        <v>1946</v>
      </c>
      <c r="O32" s="480" t="s">
        <v>1946</v>
      </c>
      <c r="P32" s="479" t="s">
        <v>1929</v>
      </c>
      <c r="Q32" s="479" t="s">
        <v>1929</v>
      </c>
      <c r="R32" s="479" t="s">
        <v>1923</v>
      </c>
      <c r="S32" s="479" t="s">
        <v>1922</v>
      </c>
      <c r="T32" s="480" t="s">
        <v>1929</v>
      </c>
      <c r="U32" s="479" t="s">
        <v>1948</v>
      </c>
      <c r="V32" s="479" t="s">
        <v>1922</v>
      </c>
      <c r="W32" s="479" t="s">
        <v>1929</v>
      </c>
      <c r="X32" s="480" t="s">
        <v>1946</v>
      </c>
      <c r="Y32" s="479" t="s">
        <v>1929</v>
      </c>
      <c r="Z32" s="479" t="s">
        <v>1923</v>
      </c>
      <c r="AA32" s="480" t="s">
        <v>1923</v>
      </c>
      <c r="AB32" s="482" t="s">
        <v>1946</v>
      </c>
      <c r="AC32" s="479" t="s">
        <v>1929</v>
      </c>
      <c r="AD32" s="479" t="s">
        <v>1929</v>
      </c>
      <c r="AE32" s="480" t="s">
        <v>1923</v>
      </c>
      <c r="AF32" s="480" t="s">
        <v>1946</v>
      </c>
      <c r="AG32" s="479" t="s">
        <v>1922</v>
      </c>
      <c r="AH32" s="480" t="s">
        <v>1946</v>
      </c>
      <c r="AI32" s="479" t="s">
        <v>1929</v>
      </c>
      <c r="AJ32" s="480" t="s">
        <v>1946</v>
      </c>
      <c r="AK32" s="480" t="s">
        <v>1946</v>
      </c>
      <c r="AL32" s="480" t="s">
        <v>1924</v>
      </c>
      <c r="AM32" s="479" t="s">
        <v>1929</v>
      </c>
      <c r="AN32" s="479" t="s">
        <v>1929</v>
      </c>
      <c r="AO32" s="479" t="s">
        <v>1929</v>
      </c>
      <c r="AP32" s="480" t="s">
        <v>1928</v>
      </c>
      <c r="AQ32" s="481" t="s">
        <v>1928</v>
      </c>
      <c r="AR32" s="479" t="s">
        <v>1922</v>
      </c>
      <c r="AS32" s="479" t="s">
        <v>1929</v>
      </c>
      <c r="AT32" s="479" t="s">
        <v>1929</v>
      </c>
      <c r="AU32" s="480" t="s">
        <v>1946</v>
      </c>
      <c r="AV32" s="479" t="s">
        <v>1923</v>
      </c>
      <c r="AW32" s="480" t="s">
        <v>1946</v>
      </c>
      <c r="AX32" s="480" t="s">
        <v>1928</v>
      </c>
      <c r="AY32" s="480" t="s">
        <v>1928</v>
      </c>
      <c r="AZ32" s="481" t="s">
        <v>1946</v>
      </c>
      <c r="BA32" s="480" t="s">
        <v>1946</v>
      </c>
      <c r="BB32" s="479" t="s">
        <v>1933</v>
      </c>
      <c r="BC32" s="482" t="s">
        <v>1946</v>
      </c>
      <c r="BD32" s="479" t="s">
        <v>1931</v>
      </c>
      <c r="BE32" s="479" t="s">
        <v>1929</v>
      </c>
      <c r="BF32" s="479" t="s">
        <v>1929</v>
      </c>
      <c r="BG32" s="480" t="s">
        <v>1946</v>
      </c>
      <c r="BH32" s="479" t="s">
        <v>1929</v>
      </c>
      <c r="BI32" s="479" t="s">
        <v>1923</v>
      </c>
      <c r="BJ32" s="479" t="s">
        <v>1929</v>
      </c>
      <c r="BK32" s="480" t="s">
        <v>1946</v>
      </c>
      <c r="BL32" s="480" t="s">
        <v>1946</v>
      </c>
      <c r="BM32" s="480" t="s">
        <v>1946</v>
      </c>
      <c r="BN32" s="479" t="s">
        <v>1946</v>
      </c>
      <c r="BO32" s="480" t="s">
        <v>1923</v>
      </c>
      <c r="BP32" s="480" t="s">
        <v>1923</v>
      </c>
      <c r="BQ32" s="479" t="s">
        <v>1929</v>
      </c>
      <c r="BR32" s="480" t="s">
        <v>1925</v>
      </c>
      <c r="BS32" s="480" t="s">
        <v>1923</v>
      </c>
      <c r="BT32" s="479" t="s">
        <v>1929</v>
      </c>
      <c r="BU32" s="480" t="s">
        <v>1928</v>
      </c>
      <c r="BV32" s="479" t="s">
        <v>1929</v>
      </c>
      <c r="BW32" s="479" t="s">
        <v>1929</v>
      </c>
    </row>
    <row r="33" spans="1:75" ht="12.75" customHeight="1">
      <c r="A33" s="484" t="s">
        <v>1966</v>
      </c>
      <c r="B33" s="484" t="s">
        <v>244</v>
      </c>
      <c r="C33" s="484" t="s">
        <v>1961</v>
      </c>
      <c r="D33" s="479" t="s">
        <v>1933</v>
      </c>
      <c r="E33" s="480" t="s">
        <v>1955</v>
      </c>
      <c r="F33" s="479" t="s">
        <v>1933</v>
      </c>
      <c r="G33" s="480" t="s">
        <v>1955</v>
      </c>
      <c r="H33" s="479" t="s">
        <v>1933</v>
      </c>
      <c r="I33" s="480" t="s">
        <v>1926</v>
      </c>
      <c r="J33" s="481" t="s">
        <v>1931</v>
      </c>
      <c r="K33" s="480" t="s">
        <v>1946</v>
      </c>
      <c r="L33" s="480" t="s">
        <v>1955</v>
      </c>
      <c r="M33" s="480" t="s">
        <v>1931</v>
      </c>
      <c r="N33" s="480" t="s">
        <v>1955</v>
      </c>
      <c r="O33" s="480" t="s">
        <v>1955</v>
      </c>
      <c r="P33" s="479" t="s">
        <v>1933</v>
      </c>
      <c r="Q33" s="479" t="s">
        <v>1933</v>
      </c>
      <c r="R33" s="479" t="s">
        <v>1923</v>
      </c>
      <c r="S33" s="479" t="s">
        <v>1933</v>
      </c>
      <c r="T33" s="480" t="s">
        <v>1933</v>
      </c>
      <c r="U33" s="479" t="s">
        <v>1946</v>
      </c>
      <c r="V33" s="479" t="s">
        <v>1933</v>
      </c>
      <c r="W33" s="479" t="s">
        <v>1933</v>
      </c>
      <c r="X33" s="480" t="s">
        <v>1955</v>
      </c>
      <c r="Y33" s="479" t="s">
        <v>1933</v>
      </c>
      <c r="Z33" s="479" t="s">
        <v>1923</v>
      </c>
      <c r="AA33" s="480" t="s">
        <v>1929</v>
      </c>
      <c r="AB33" s="482" t="s">
        <v>1955</v>
      </c>
      <c r="AC33" s="479" t="s">
        <v>1933</v>
      </c>
      <c r="AD33" s="479" t="s">
        <v>1933</v>
      </c>
      <c r="AE33" s="480" t="s">
        <v>1931</v>
      </c>
      <c r="AF33" s="480" t="s">
        <v>1955</v>
      </c>
      <c r="AG33" s="479" t="s">
        <v>1922</v>
      </c>
      <c r="AH33" s="480" t="s">
        <v>1955</v>
      </c>
      <c r="AI33" s="479" t="s">
        <v>1933</v>
      </c>
      <c r="AJ33" s="480" t="s">
        <v>1948</v>
      </c>
      <c r="AK33" s="480" t="s">
        <v>1955</v>
      </c>
      <c r="AL33" s="480" t="s">
        <v>1924</v>
      </c>
      <c r="AM33" s="479" t="s">
        <v>1933</v>
      </c>
      <c r="AN33" s="479" t="s">
        <v>1933</v>
      </c>
      <c r="AO33" s="479" t="s">
        <v>1933</v>
      </c>
      <c r="AP33" s="480" t="s">
        <v>1931</v>
      </c>
      <c r="AQ33" s="481" t="s">
        <v>1955</v>
      </c>
      <c r="AR33" s="479" t="s">
        <v>1933</v>
      </c>
      <c r="AS33" s="479" t="s">
        <v>1933</v>
      </c>
      <c r="AT33" s="479" t="s">
        <v>1933</v>
      </c>
      <c r="AU33" s="480" t="s">
        <v>1955</v>
      </c>
      <c r="AV33" s="479" t="s">
        <v>1923</v>
      </c>
      <c r="AW33" s="480" t="s">
        <v>1955</v>
      </c>
      <c r="AX33" s="480" t="s">
        <v>1933</v>
      </c>
      <c r="AY33" s="480" t="s">
        <v>1931</v>
      </c>
      <c r="AZ33" s="481" t="s">
        <v>1955</v>
      </c>
      <c r="BA33" s="480" t="s">
        <v>1955</v>
      </c>
      <c r="BB33" s="479" t="s">
        <v>1933</v>
      </c>
      <c r="BC33" s="482" t="s">
        <v>1955</v>
      </c>
      <c r="BD33" s="479" t="s">
        <v>1931</v>
      </c>
      <c r="BE33" s="479" t="s">
        <v>1933</v>
      </c>
      <c r="BF33" s="479" t="s">
        <v>1933</v>
      </c>
      <c r="BG33" s="480" t="s">
        <v>1955</v>
      </c>
      <c r="BH33" s="479" t="s">
        <v>1933</v>
      </c>
      <c r="BI33" s="479" t="s">
        <v>1923</v>
      </c>
      <c r="BJ33" s="479" t="s">
        <v>1933</v>
      </c>
      <c r="BK33" s="480" t="s">
        <v>1955</v>
      </c>
      <c r="BL33" s="480" t="s">
        <v>1962</v>
      </c>
      <c r="BM33" s="480" t="s">
        <v>1955</v>
      </c>
      <c r="BN33" s="479" t="s">
        <v>1955</v>
      </c>
      <c r="BO33" s="480" t="s">
        <v>1929</v>
      </c>
      <c r="BP33" s="480" t="s">
        <v>1929</v>
      </c>
      <c r="BQ33" s="479" t="s">
        <v>1933</v>
      </c>
      <c r="BR33" s="480" t="s">
        <v>1925</v>
      </c>
      <c r="BS33" s="480" t="s">
        <v>1929</v>
      </c>
      <c r="BT33" s="479" t="s">
        <v>1933</v>
      </c>
      <c r="BU33" s="480" t="s">
        <v>1931</v>
      </c>
      <c r="BV33" s="479" t="s">
        <v>1933</v>
      </c>
      <c r="BW33" s="479" t="s">
        <v>1933</v>
      </c>
    </row>
    <row r="34" spans="1:75" ht="12.75" customHeight="1">
      <c r="A34" s="478" t="s">
        <v>270</v>
      </c>
      <c r="B34" s="478" t="s">
        <v>244</v>
      </c>
      <c r="C34" s="478" t="s">
        <v>1947</v>
      </c>
      <c r="D34" s="479" t="s">
        <v>1955</v>
      </c>
      <c r="E34" s="480" t="s">
        <v>1967</v>
      </c>
      <c r="F34" s="479" t="s">
        <v>1955</v>
      </c>
      <c r="G34" s="480" t="s">
        <v>1925</v>
      </c>
      <c r="H34" s="479" t="s">
        <v>1922</v>
      </c>
      <c r="I34" s="480" t="s">
        <v>1968</v>
      </c>
      <c r="J34" s="481" t="s">
        <v>1939</v>
      </c>
      <c r="K34" s="480" t="s">
        <v>1946</v>
      </c>
      <c r="L34" s="480" t="s">
        <v>1967</v>
      </c>
      <c r="M34" s="480" t="s">
        <v>1922</v>
      </c>
      <c r="N34" s="480" t="s">
        <v>1926</v>
      </c>
      <c r="O34" s="480" t="s">
        <v>1967</v>
      </c>
      <c r="P34" s="479" t="s">
        <v>1922</v>
      </c>
      <c r="Q34" s="479" t="s">
        <v>1955</v>
      </c>
      <c r="R34" s="479" t="s">
        <v>1923</v>
      </c>
      <c r="S34" s="479" t="s">
        <v>1940</v>
      </c>
      <c r="T34" s="480" t="s">
        <v>1922</v>
      </c>
      <c r="U34" s="479" t="s">
        <v>1926</v>
      </c>
      <c r="V34" s="479" t="s">
        <v>1955</v>
      </c>
      <c r="W34" s="479" t="s">
        <v>1929</v>
      </c>
      <c r="X34" s="480" t="s">
        <v>1967</v>
      </c>
      <c r="Y34" s="479" t="s">
        <v>1931</v>
      </c>
      <c r="Z34" s="479" t="s">
        <v>1923</v>
      </c>
      <c r="AA34" s="480" t="s">
        <v>1922</v>
      </c>
      <c r="AB34" s="482" t="s">
        <v>1967</v>
      </c>
      <c r="AC34" s="479" t="s">
        <v>1955</v>
      </c>
      <c r="AD34" s="479" t="s">
        <v>1933</v>
      </c>
      <c r="AE34" s="480" t="s">
        <v>1946</v>
      </c>
      <c r="AF34" s="480" t="s">
        <v>1925</v>
      </c>
      <c r="AG34" s="479" t="s">
        <v>1939</v>
      </c>
      <c r="AH34" s="480" t="s">
        <v>1925</v>
      </c>
      <c r="AI34" s="479" t="s">
        <v>1922</v>
      </c>
      <c r="AJ34" s="480" t="s">
        <v>1967</v>
      </c>
      <c r="AK34" s="480" t="s">
        <v>1967</v>
      </c>
      <c r="AL34" s="480" t="s">
        <v>1925</v>
      </c>
      <c r="AM34" s="479" t="s">
        <v>1922</v>
      </c>
      <c r="AN34" s="479" t="s">
        <v>1955</v>
      </c>
      <c r="AO34" s="479" t="s">
        <v>1931</v>
      </c>
      <c r="AP34" s="480" t="s">
        <v>1922</v>
      </c>
      <c r="AQ34" s="481" t="s">
        <v>1925</v>
      </c>
      <c r="AR34" s="479" t="s">
        <v>1955</v>
      </c>
      <c r="AS34" s="479" t="s">
        <v>1931</v>
      </c>
      <c r="AT34" s="479" t="s">
        <v>1922</v>
      </c>
      <c r="AU34" s="480" t="s">
        <v>1926</v>
      </c>
      <c r="AV34" s="479" t="s">
        <v>1923</v>
      </c>
      <c r="AW34" s="480" t="s">
        <v>1925</v>
      </c>
      <c r="AX34" s="480" t="s">
        <v>1924</v>
      </c>
      <c r="AY34" s="480" t="s">
        <v>1922</v>
      </c>
      <c r="AZ34" s="481" t="s">
        <v>1925</v>
      </c>
      <c r="BA34" s="480" t="s">
        <v>1967</v>
      </c>
      <c r="BB34" s="479" t="s">
        <v>1931</v>
      </c>
      <c r="BC34" s="482" t="s">
        <v>1925</v>
      </c>
      <c r="BD34" s="479" t="s">
        <v>1922</v>
      </c>
      <c r="BE34" s="479" t="s">
        <v>1929</v>
      </c>
      <c r="BF34" s="479" t="s">
        <v>1922</v>
      </c>
      <c r="BG34" s="480" t="s">
        <v>1967</v>
      </c>
      <c r="BH34" s="479" t="s">
        <v>1931</v>
      </c>
      <c r="BI34" s="479" t="s">
        <v>1939</v>
      </c>
      <c r="BJ34" s="479" t="s">
        <v>1955</v>
      </c>
      <c r="BK34" s="480" t="s">
        <v>1967</v>
      </c>
      <c r="BL34" s="480" t="s">
        <v>1967</v>
      </c>
      <c r="BM34" s="480" t="s">
        <v>1926</v>
      </c>
      <c r="BN34" s="479" t="s">
        <v>1926</v>
      </c>
      <c r="BO34" s="480" t="s">
        <v>1946</v>
      </c>
      <c r="BP34" s="480" t="s">
        <v>1946</v>
      </c>
      <c r="BQ34" s="479" t="s">
        <v>1931</v>
      </c>
      <c r="BR34" s="480" t="s">
        <v>1967</v>
      </c>
      <c r="BS34" s="480" t="s">
        <v>1948</v>
      </c>
      <c r="BT34" s="479" t="s">
        <v>1924</v>
      </c>
      <c r="BU34" s="480" t="s">
        <v>1922</v>
      </c>
      <c r="BV34" s="479" t="s">
        <v>1955</v>
      </c>
      <c r="BW34" s="479" t="s">
        <v>1955</v>
      </c>
    </row>
    <row r="35" spans="1:75" ht="12.75" customHeight="1">
      <c r="A35" s="478" t="s">
        <v>271</v>
      </c>
      <c r="B35" s="478" t="s">
        <v>244</v>
      </c>
      <c r="C35" s="478" t="s">
        <v>1961</v>
      </c>
      <c r="D35" s="479" t="s">
        <v>1928</v>
      </c>
      <c r="E35" s="480" t="s">
        <v>1933</v>
      </c>
      <c r="F35" s="479" t="s">
        <v>1928</v>
      </c>
      <c r="G35" s="480" t="s">
        <v>1929</v>
      </c>
      <c r="H35" s="479" t="s">
        <v>1922</v>
      </c>
      <c r="I35" s="480" t="s">
        <v>1939</v>
      </c>
      <c r="J35" s="481" t="s">
        <v>1928</v>
      </c>
      <c r="K35" s="480" t="s">
        <v>1939</v>
      </c>
      <c r="L35" s="480" t="s">
        <v>1931</v>
      </c>
      <c r="M35" s="480" t="s">
        <v>1929</v>
      </c>
      <c r="N35" s="480" t="s">
        <v>1923</v>
      </c>
      <c r="O35" s="480" t="s">
        <v>1933</v>
      </c>
      <c r="P35" s="479" t="s">
        <v>1922</v>
      </c>
      <c r="Q35" s="479" t="s">
        <v>1929</v>
      </c>
      <c r="R35" s="479" t="s">
        <v>1923</v>
      </c>
      <c r="S35" s="479" t="s">
        <v>1928</v>
      </c>
      <c r="T35" s="480" t="s">
        <v>1922</v>
      </c>
      <c r="U35" s="479" t="s">
        <v>1923</v>
      </c>
      <c r="V35" s="479" t="s">
        <v>1923</v>
      </c>
      <c r="W35" s="479" t="s">
        <v>1922</v>
      </c>
      <c r="X35" s="480" t="s">
        <v>1933</v>
      </c>
      <c r="Y35" s="479" t="s">
        <v>1928</v>
      </c>
      <c r="Z35" s="479" t="s">
        <v>1923</v>
      </c>
      <c r="AA35" s="480" t="s">
        <v>1929</v>
      </c>
      <c r="AB35" s="482" t="s">
        <v>1933</v>
      </c>
      <c r="AC35" s="479" t="s">
        <v>1928</v>
      </c>
      <c r="AD35" s="479" t="s">
        <v>1922</v>
      </c>
      <c r="AE35" s="480" t="s">
        <v>1939</v>
      </c>
      <c r="AF35" s="480" t="s">
        <v>1929</v>
      </c>
      <c r="AG35" s="479" t="s">
        <v>1922</v>
      </c>
      <c r="AH35" s="480" t="s">
        <v>1929</v>
      </c>
      <c r="AI35" s="479" t="s">
        <v>1929</v>
      </c>
      <c r="AJ35" s="480" t="s">
        <v>1933</v>
      </c>
      <c r="AK35" s="480" t="s">
        <v>1933</v>
      </c>
      <c r="AL35" s="480" t="s">
        <v>1962</v>
      </c>
      <c r="AM35" s="479" t="s">
        <v>1929</v>
      </c>
      <c r="AN35" s="479" t="s">
        <v>1928</v>
      </c>
      <c r="AO35" s="479" t="s">
        <v>1928</v>
      </c>
      <c r="AP35" s="480" t="s">
        <v>1928</v>
      </c>
      <c r="AQ35" s="481" t="s">
        <v>1929</v>
      </c>
      <c r="AR35" s="479" t="s">
        <v>1923</v>
      </c>
      <c r="AS35" s="479" t="s">
        <v>1928</v>
      </c>
      <c r="AT35" s="479" t="s">
        <v>1929</v>
      </c>
      <c r="AU35" s="480" t="s">
        <v>1931</v>
      </c>
      <c r="AV35" s="479" t="s">
        <v>1923</v>
      </c>
      <c r="AW35" s="480" t="s">
        <v>1929</v>
      </c>
      <c r="AX35" s="480" t="s">
        <v>1931</v>
      </c>
      <c r="AY35" s="480" t="s">
        <v>1929</v>
      </c>
      <c r="AZ35" s="481" t="s">
        <v>1929</v>
      </c>
      <c r="BA35" s="480" t="s">
        <v>1933</v>
      </c>
      <c r="BB35" s="479" t="s">
        <v>1931</v>
      </c>
      <c r="BC35" s="482" t="s">
        <v>1929</v>
      </c>
      <c r="BD35" s="479" t="s">
        <v>1929</v>
      </c>
      <c r="BE35" s="479" t="s">
        <v>1922</v>
      </c>
      <c r="BF35" s="479" t="s">
        <v>1929</v>
      </c>
      <c r="BG35" s="480" t="s">
        <v>1933</v>
      </c>
      <c r="BH35" s="479" t="s">
        <v>1969</v>
      </c>
      <c r="BI35" s="479" t="s">
        <v>1928</v>
      </c>
      <c r="BJ35" s="479" t="s">
        <v>1928</v>
      </c>
      <c r="BK35" s="480" t="s">
        <v>1933</v>
      </c>
      <c r="BL35" s="480" t="s">
        <v>1933</v>
      </c>
      <c r="BM35" s="480" t="s">
        <v>1923</v>
      </c>
      <c r="BN35" s="479" t="s">
        <v>1922</v>
      </c>
      <c r="BO35" s="480" t="s">
        <v>1923</v>
      </c>
      <c r="BP35" s="480" t="s">
        <v>1923</v>
      </c>
      <c r="BQ35" s="479" t="s">
        <v>1931</v>
      </c>
      <c r="BR35" s="485" t="s">
        <v>1948</v>
      </c>
      <c r="BS35" s="480" t="s">
        <v>1929</v>
      </c>
      <c r="BT35" s="479" t="s">
        <v>1923</v>
      </c>
      <c r="BU35" s="480" t="s">
        <v>1929</v>
      </c>
      <c r="BV35" s="479" t="s">
        <v>1928</v>
      </c>
      <c r="BW35" s="479" t="s">
        <v>1928</v>
      </c>
    </row>
    <row r="36" spans="1:75" ht="12.75" customHeight="1">
      <c r="A36" s="484" t="s">
        <v>1970</v>
      </c>
      <c r="B36" s="484" t="s">
        <v>244</v>
      </c>
      <c r="C36" s="484" t="s">
        <v>1935</v>
      </c>
      <c r="D36" s="479" t="s">
        <v>1931</v>
      </c>
      <c r="E36" s="480" t="s">
        <v>1931</v>
      </c>
      <c r="F36" s="479" t="s">
        <v>1931</v>
      </c>
      <c r="G36" s="480" t="s">
        <v>1931</v>
      </c>
      <c r="H36" s="479" t="s">
        <v>1931</v>
      </c>
      <c r="I36" s="480" t="s">
        <v>1931</v>
      </c>
      <c r="J36" s="481" t="s">
        <v>1931</v>
      </c>
      <c r="K36" s="480" t="s">
        <v>1931</v>
      </c>
      <c r="L36" s="480" t="s">
        <v>1931</v>
      </c>
      <c r="M36" s="480" t="s">
        <v>1931</v>
      </c>
      <c r="N36" s="480" t="s">
        <v>1931</v>
      </c>
      <c r="O36" s="480" t="s">
        <v>1931</v>
      </c>
      <c r="P36" s="479" t="s">
        <v>1931</v>
      </c>
      <c r="Q36" s="479" t="s">
        <v>1931</v>
      </c>
      <c r="R36" s="479" t="s">
        <v>1931</v>
      </c>
      <c r="S36" s="479" t="s">
        <v>1931</v>
      </c>
      <c r="T36" s="480" t="s">
        <v>1931</v>
      </c>
      <c r="U36" s="479" t="s">
        <v>1931</v>
      </c>
      <c r="V36" s="479" t="s">
        <v>1931</v>
      </c>
      <c r="W36" s="479" t="s">
        <v>1931</v>
      </c>
      <c r="X36" s="480" t="s">
        <v>1931</v>
      </c>
      <c r="Y36" s="479" t="s">
        <v>1931</v>
      </c>
      <c r="Z36" s="479" t="s">
        <v>1931</v>
      </c>
      <c r="AA36" s="480" t="s">
        <v>1931</v>
      </c>
      <c r="AB36" s="482" t="s">
        <v>1931</v>
      </c>
      <c r="AC36" s="479" t="s">
        <v>1931</v>
      </c>
      <c r="AD36" s="479" t="s">
        <v>1931</v>
      </c>
      <c r="AE36" s="480" t="s">
        <v>1931</v>
      </c>
      <c r="AF36" s="480" t="s">
        <v>1931</v>
      </c>
      <c r="AG36" s="479" t="s">
        <v>1931</v>
      </c>
      <c r="AH36" s="480" t="s">
        <v>1931</v>
      </c>
      <c r="AI36" s="479" t="s">
        <v>1931</v>
      </c>
      <c r="AJ36" s="480" t="s">
        <v>1931</v>
      </c>
      <c r="AK36" s="480" t="s">
        <v>1931</v>
      </c>
      <c r="AL36" s="480" t="s">
        <v>1931</v>
      </c>
      <c r="AM36" s="479" t="s">
        <v>1931</v>
      </c>
      <c r="AN36" s="479" t="s">
        <v>1931</v>
      </c>
      <c r="AO36" s="479" t="s">
        <v>1931</v>
      </c>
      <c r="AP36" s="480" t="s">
        <v>1931</v>
      </c>
      <c r="AQ36" s="481" t="s">
        <v>1931</v>
      </c>
      <c r="AR36" s="479" t="s">
        <v>1931</v>
      </c>
      <c r="AS36" s="479" t="s">
        <v>1931</v>
      </c>
      <c r="AT36" s="479" t="s">
        <v>1931</v>
      </c>
      <c r="AU36" s="480" t="s">
        <v>1931</v>
      </c>
      <c r="AV36" s="479" t="s">
        <v>1931</v>
      </c>
      <c r="AW36" s="480" t="s">
        <v>1931</v>
      </c>
      <c r="AX36" s="480" t="s">
        <v>1931</v>
      </c>
      <c r="AY36" s="480" t="s">
        <v>1931</v>
      </c>
      <c r="AZ36" s="481" t="s">
        <v>1931</v>
      </c>
      <c r="BA36" s="480" t="s">
        <v>1931</v>
      </c>
      <c r="BB36" s="479" t="s">
        <v>1931</v>
      </c>
      <c r="BC36" s="482" t="s">
        <v>1931</v>
      </c>
      <c r="BD36" s="479" t="s">
        <v>1931</v>
      </c>
      <c r="BE36" s="479" t="s">
        <v>1931</v>
      </c>
      <c r="BF36" s="479" t="s">
        <v>1931</v>
      </c>
      <c r="BG36" s="480" t="s">
        <v>1931</v>
      </c>
      <c r="BH36" s="479" t="s">
        <v>1931</v>
      </c>
      <c r="BI36" s="479" t="s">
        <v>1931</v>
      </c>
      <c r="BJ36" s="479" t="s">
        <v>1931</v>
      </c>
      <c r="BK36" s="480" t="s">
        <v>1931</v>
      </c>
      <c r="BL36" s="480" t="s">
        <v>1931</v>
      </c>
      <c r="BM36" s="480" t="s">
        <v>1931</v>
      </c>
      <c r="BN36" s="479" t="s">
        <v>1931</v>
      </c>
      <c r="BO36" s="480" t="s">
        <v>1931</v>
      </c>
      <c r="BP36" s="480" t="s">
        <v>1931</v>
      </c>
      <c r="BQ36" s="479" t="s">
        <v>1931</v>
      </c>
      <c r="BR36" s="480" t="s">
        <v>1931</v>
      </c>
      <c r="BS36" s="480" t="s">
        <v>1931</v>
      </c>
      <c r="BT36" s="479" t="s">
        <v>1931</v>
      </c>
      <c r="BU36" s="480" t="s">
        <v>1931</v>
      </c>
      <c r="BV36" s="479" t="s">
        <v>1931</v>
      </c>
      <c r="BW36" s="479" t="s">
        <v>1931</v>
      </c>
    </row>
    <row r="37" spans="1:75" ht="12.75" customHeight="1">
      <c r="A37" s="478" t="s">
        <v>1739</v>
      </c>
      <c r="B37" s="478" t="s">
        <v>244</v>
      </c>
      <c r="C37" s="478" t="s">
        <v>1951</v>
      </c>
      <c r="D37" s="479" t="s">
        <v>1923</v>
      </c>
      <c r="E37" s="480" t="s">
        <v>1923</v>
      </c>
      <c r="F37" s="479" t="s">
        <v>1923</v>
      </c>
      <c r="G37" s="480" t="s">
        <v>1923</v>
      </c>
      <c r="H37" s="479" t="s">
        <v>1933</v>
      </c>
      <c r="I37" s="480" t="s">
        <v>1923</v>
      </c>
      <c r="J37" s="481" t="s">
        <v>1922</v>
      </c>
      <c r="K37" s="480" t="s">
        <v>1925</v>
      </c>
      <c r="L37" s="480" t="s">
        <v>1923</v>
      </c>
      <c r="M37" s="480" t="s">
        <v>1928</v>
      </c>
      <c r="N37" s="480" t="s">
        <v>1923</v>
      </c>
      <c r="O37" s="480" t="s">
        <v>1923</v>
      </c>
      <c r="P37" s="479" t="s">
        <v>1931</v>
      </c>
      <c r="Q37" s="479" t="s">
        <v>1929</v>
      </c>
      <c r="R37" s="479" t="s">
        <v>1923</v>
      </c>
      <c r="S37" s="479" t="s">
        <v>1923</v>
      </c>
      <c r="T37" s="480" t="s">
        <v>1931</v>
      </c>
      <c r="U37" s="479" t="s">
        <v>1942</v>
      </c>
      <c r="V37" s="479" t="s">
        <v>1922</v>
      </c>
      <c r="W37" s="479" t="s">
        <v>1933</v>
      </c>
      <c r="X37" s="480" t="s">
        <v>1923</v>
      </c>
      <c r="Y37" s="479" t="s">
        <v>1929</v>
      </c>
      <c r="Z37" s="479" t="s">
        <v>1923</v>
      </c>
      <c r="AA37" s="480" t="s">
        <v>1923</v>
      </c>
      <c r="AB37" s="482" t="s">
        <v>1923</v>
      </c>
      <c r="AC37" s="479" t="s">
        <v>1923</v>
      </c>
      <c r="AD37" s="479" t="s">
        <v>1929</v>
      </c>
      <c r="AE37" s="480" t="s">
        <v>1925</v>
      </c>
      <c r="AF37" s="480" t="s">
        <v>1923</v>
      </c>
      <c r="AG37" s="479" t="s">
        <v>1922</v>
      </c>
      <c r="AH37" s="480" t="s">
        <v>1923</v>
      </c>
      <c r="AI37" s="479" t="s">
        <v>1923</v>
      </c>
      <c r="AJ37" s="480" t="s">
        <v>1923</v>
      </c>
      <c r="AK37" s="480" t="s">
        <v>1923</v>
      </c>
      <c r="AL37" s="480" t="s">
        <v>1923</v>
      </c>
      <c r="AM37" s="479" t="s">
        <v>1922</v>
      </c>
      <c r="AN37" s="479" t="s">
        <v>1923</v>
      </c>
      <c r="AO37" s="479" t="s">
        <v>1923</v>
      </c>
      <c r="AP37" s="480" t="s">
        <v>1922</v>
      </c>
      <c r="AQ37" s="481" t="s">
        <v>1923</v>
      </c>
      <c r="AR37" s="479" t="s">
        <v>1922</v>
      </c>
      <c r="AS37" s="479" t="s">
        <v>1929</v>
      </c>
      <c r="AT37" s="479" t="s">
        <v>1922</v>
      </c>
      <c r="AU37" s="480" t="s">
        <v>1923</v>
      </c>
      <c r="AV37" s="479" t="s">
        <v>1923</v>
      </c>
      <c r="AW37" s="480" t="s">
        <v>1923</v>
      </c>
      <c r="AX37" s="480" t="s">
        <v>1922</v>
      </c>
      <c r="AY37" s="480" t="s">
        <v>1928</v>
      </c>
      <c r="AZ37" s="481" t="s">
        <v>1923</v>
      </c>
      <c r="BA37" s="480" t="s">
        <v>1923</v>
      </c>
      <c r="BB37" s="479" t="s">
        <v>1931</v>
      </c>
      <c r="BC37" s="482" t="s">
        <v>1929</v>
      </c>
      <c r="BD37" s="479" t="s">
        <v>1929</v>
      </c>
      <c r="BE37" s="479" t="s">
        <v>1931</v>
      </c>
      <c r="BF37" s="479" t="s">
        <v>1922</v>
      </c>
      <c r="BG37" s="480" t="s">
        <v>1958</v>
      </c>
      <c r="BH37" s="479" t="s">
        <v>1933</v>
      </c>
      <c r="BI37" s="479" t="s">
        <v>1922</v>
      </c>
      <c r="BJ37" s="479" t="s">
        <v>1931</v>
      </c>
      <c r="BK37" s="480" t="s">
        <v>1923</v>
      </c>
      <c r="BL37" s="480" t="s">
        <v>1923</v>
      </c>
      <c r="BM37" s="480" t="s">
        <v>1923</v>
      </c>
      <c r="BN37" s="479" t="s">
        <v>1929</v>
      </c>
      <c r="BO37" s="480" t="s">
        <v>1922</v>
      </c>
      <c r="BP37" s="480" t="s">
        <v>1922</v>
      </c>
      <c r="BQ37" s="479" t="s">
        <v>1929</v>
      </c>
      <c r="BR37" s="480" t="s">
        <v>1925</v>
      </c>
      <c r="BS37" s="480" t="s">
        <v>1923</v>
      </c>
      <c r="BT37" s="479" t="s">
        <v>1933</v>
      </c>
      <c r="BU37" s="480" t="s">
        <v>1928</v>
      </c>
      <c r="BV37" s="479" t="s">
        <v>1923</v>
      </c>
      <c r="BW37" s="479" t="s">
        <v>1923</v>
      </c>
    </row>
    <row r="38" spans="1:75" ht="12.75" customHeight="1">
      <c r="A38" s="478" t="s">
        <v>273</v>
      </c>
      <c r="B38" s="478" t="s">
        <v>244</v>
      </c>
      <c r="C38" s="478" t="s">
        <v>1935</v>
      </c>
      <c r="D38" s="479" t="s">
        <v>1933</v>
      </c>
      <c r="E38" s="480" t="s">
        <v>1923</v>
      </c>
      <c r="F38" s="479" t="s">
        <v>1929</v>
      </c>
      <c r="G38" s="480" t="s">
        <v>1922</v>
      </c>
      <c r="H38" s="479" t="s">
        <v>1929</v>
      </c>
      <c r="I38" s="480" t="s">
        <v>1932</v>
      </c>
      <c r="J38" s="481" t="s">
        <v>1928</v>
      </c>
      <c r="K38" s="480" t="s">
        <v>1946</v>
      </c>
      <c r="L38" s="480" t="s">
        <v>1922</v>
      </c>
      <c r="M38" s="480" t="s">
        <v>1922</v>
      </c>
      <c r="N38" s="480" t="s">
        <v>1928</v>
      </c>
      <c r="O38" s="480" t="s">
        <v>1924</v>
      </c>
      <c r="P38" s="479" t="s">
        <v>1923</v>
      </c>
      <c r="Q38" s="479" t="s">
        <v>1928</v>
      </c>
      <c r="R38" s="479" t="s">
        <v>1923</v>
      </c>
      <c r="S38" s="479" t="s">
        <v>1929</v>
      </c>
      <c r="T38" s="480" t="s">
        <v>1923</v>
      </c>
      <c r="U38" s="479" t="s">
        <v>1922</v>
      </c>
      <c r="V38" s="479" t="s">
        <v>1922</v>
      </c>
      <c r="W38" s="479" t="s">
        <v>1922</v>
      </c>
      <c r="X38" s="480" t="s">
        <v>1923</v>
      </c>
      <c r="Y38" s="479" t="s">
        <v>1922</v>
      </c>
      <c r="Z38" s="479" t="s">
        <v>1924</v>
      </c>
      <c r="AA38" s="480" t="s">
        <v>1932</v>
      </c>
      <c r="AB38" s="482" t="s">
        <v>1923</v>
      </c>
      <c r="AC38" s="479" t="s">
        <v>1929</v>
      </c>
      <c r="AD38" s="479" t="s">
        <v>1932</v>
      </c>
      <c r="AE38" s="480" t="s">
        <v>1946</v>
      </c>
      <c r="AF38" s="480" t="s">
        <v>1922</v>
      </c>
      <c r="AG38" s="479" t="s">
        <v>1922</v>
      </c>
      <c r="AH38" s="480" t="s">
        <v>1922</v>
      </c>
      <c r="AI38" s="479" t="s">
        <v>1928</v>
      </c>
      <c r="AJ38" s="480" t="s">
        <v>1923</v>
      </c>
      <c r="AK38" s="480" t="s">
        <v>1923</v>
      </c>
      <c r="AL38" s="480" t="s">
        <v>1923</v>
      </c>
      <c r="AM38" s="479" t="s">
        <v>1928</v>
      </c>
      <c r="AN38" s="479" t="s">
        <v>1929</v>
      </c>
      <c r="AO38" s="479" t="s">
        <v>1939</v>
      </c>
      <c r="AP38" s="480" t="s">
        <v>1923</v>
      </c>
      <c r="AQ38" s="481" t="s">
        <v>1922</v>
      </c>
      <c r="AR38" s="479" t="s">
        <v>1922</v>
      </c>
      <c r="AS38" s="479" t="s">
        <v>1922</v>
      </c>
      <c r="AT38" s="479" t="s">
        <v>1928</v>
      </c>
      <c r="AU38" s="480" t="s">
        <v>1928</v>
      </c>
      <c r="AV38" s="479" t="s">
        <v>1923</v>
      </c>
      <c r="AW38" s="480" t="s">
        <v>1922</v>
      </c>
      <c r="AX38" s="480" t="s">
        <v>1928</v>
      </c>
      <c r="AY38" s="480" t="s">
        <v>1922</v>
      </c>
      <c r="AZ38" s="481" t="s">
        <v>1922</v>
      </c>
      <c r="BA38" s="480" t="s">
        <v>1923</v>
      </c>
      <c r="BB38" s="479" t="s">
        <v>1931</v>
      </c>
      <c r="BC38" s="482" t="s">
        <v>1922</v>
      </c>
      <c r="BD38" s="479" t="s">
        <v>1929</v>
      </c>
      <c r="BE38" s="479" t="s">
        <v>1939</v>
      </c>
      <c r="BF38" s="479" t="s">
        <v>1928</v>
      </c>
      <c r="BG38" s="480" t="s">
        <v>1923</v>
      </c>
      <c r="BH38" s="479" t="s">
        <v>1922</v>
      </c>
      <c r="BI38" s="479" t="s">
        <v>1928</v>
      </c>
      <c r="BJ38" s="479" t="s">
        <v>1928</v>
      </c>
      <c r="BK38" s="480" t="s">
        <v>1923</v>
      </c>
      <c r="BL38" s="480" t="s">
        <v>1923</v>
      </c>
      <c r="BM38" s="480" t="s">
        <v>1928</v>
      </c>
      <c r="BN38" s="479" t="s">
        <v>1928</v>
      </c>
      <c r="BO38" s="480" t="s">
        <v>1955</v>
      </c>
      <c r="BP38" s="480" t="s">
        <v>1955</v>
      </c>
      <c r="BQ38" s="479" t="s">
        <v>1923</v>
      </c>
      <c r="BR38" s="480" t="s">
        <v>1925</v>
      </c>
      <c r="BS38" s="480" t="s">
        <v>1928</v>
      </c>
      <c r="BT38" s="479" t="s">
        <v>1923</v>
      </c>
      <c r="BU38" s="480" t="s">
        <v>1922</v>
      </c>
      <c r="BV38" s="479" t="s">
        <v>1928</v>
      </c>
      <c r="BW38" s="479" t="s">
        <v>1928</v>
      </c>
    </row>
    <row r="39" spans="1:75" ht="12.75" customHeight="1">
      <c r="A39" s="478" t="s">
        <v>274</v>
      </c>
      <c r="B39" s="478" t="s">
        <v>244</v>
      </c>
      <c r="C39" s="478" t="s">
        <v>1951</v>
      </c>
      <c r="D39" s="479" t="s">
        <v>1928</v>
      </c>
      <c r="E39" s="480" t="s">
        <v>1933</v>
      </c>
      <c r="F39" s="479" t="s">
        <v>1928</v>
      </c>
      <c r="G39" s="480" t="s">
        <v>1922</v>
      </c>
      <c r="H39" s="479" t="s">
        <v>1922</v>
      </c>
      <c r="I39" s="480" t="s">
        <v>1933</v>
      </c>
      <c r="J39" s="481" t="s">
        <v>1928</v>
      </c>
      <c r="K39" s="480" t="s">
        <v>1927</v>
      </c>
      <c r="L39" s="480" t="s">
        <v>1931</v>
      </c>
      <c r="M39" s="480" t="s">
        <v>1929</v>
      </c>
      <c r="N39" s="480" t="s">
        <v>1931</v>
      </c>
      <c r="O39" s="480" t="s">
        <v>1933</v>
      </c>
      <c r="P39" s="479" t="s">
        <v>1922</v>
      </c>
      <c r="Q39" s="479" t="s">
        <v>1929</v>
      </c>
      <c r="R39" s="479" t="s">
        <v>1923</v>
      </c>
      <c r="S39" s="479" t="s">
        <v>1928</v>
      </c>
      <c r="T39" s="480" t="s">
        <v>1922</v>
      </c>
      <c r="U39" s="479" t="s">
        <v>1943</v>
      </c>
      <c r="V39" s="479" t="s">
        <v>1923</v>
      </c>
      <c r="W39" s="479" t="s">
        <v>1922</v>
      </c>
      <c r="X39" s="480" t="s">
        <v>1933</v>
      </c>
      <c r="Y39" s="479" t="s">
        <v>1928</v>
      </c>
      <c r="Z39" s="479" t="s">
        <v>1923</v>
      </c>
      <c r="AA39" s="480" t="s">
        <v>1929</v>
      </c>
      <c r="AB39" s="482" t="s">
        <v>1933</v>
      </c>
      <c r="AC39" s="479" t="s">
        <v>1928</v>
      </c>
      <c r="AD39" s="479" t="s">
        <v>1922</v>
      </c>
      <c r="AE39" s="480" t="s">
        <v>1929</v>
      </c>
      <c r="AF39" s="480" t="s">
        <v>1931</v>
      </c>
      <c r="AG39" s="479" t="s">
        <v>1922</v>
      </c>
      <c r="AH39" s="480" t="s">
        <v>1931</v>
      </c>
      <c r="AI39" s="479" t="s">
        <v>1929</v>
      </c>
      <c r="AJ39" s="480" t="s">
        <v>1933</v>
      </c>
      <c r="AK39" s="480" t="s">
        <v>1933</v>
      </c>
      <c r="AL39" s="480" t="s">
        <v>1962</v>
      </c>
      <c r="AM39" s="479" t="s">
        <v>1929</v>
      </c>
      <c r="AN39" s="479" t="s">
        <v>1928</v>
      </c>
      <c r="AO39" s="479" t="s">
        <v>1928</v>
      </c>
      <c r="AP39" s="480" t="s">
        <v>1928</v>
      </c>
      <c r="AQ39" s="481" t="s">
        <v>1929</v>
      </c>
      <c r="AR39" s="479" t="s">
        <v>1923</v>
      </c>
      <c r="AS39" s="479" t="s">
        <v>1928</v>
      </c>
      <c r="AT39" s="479" t="s">
        <v>1929</v>
      </c>
      <c r="AU39" s="480" t="s">
        <v>1931</v>
      </c>
      <c r="AV39" s="479" t="s">
        <v>1923</v>
      </c>
      <c r="AW39" s="480" t="s">
        <v>1931</v>
      </c>
      <c r="AX39" s="480" t="s">
        <v>1931</v>
      </c>
      <c r="AY39" s="480" t="s">
        <v>1929</v>
      </c>
      <c r="AZ39" s="481" t="s">
        <v>1931</v>
      </c>
      <c r="BA39" s="480" t="s">
        <v>1933</v>
      </c>
      <c r="BB39" s="479" t="s">
        <v>1929</v>
      </c>
      <c r="BC39" s="482" t="s">
        <v>1931</v>
      </c>
      <c r="BD39" s="479" t="s">
        <v>1929</v>
      </c>
      <c r="BE39" s="479" t="s">
        <v>1922</v>
      </c>
      <c r="BF39" s="479" t="s">
        <v>1929</v>
      </c>
      <c r="BG39" s="480" t="s">
        <v>1933</v>
      </c>
      <c r="BH39" s="479" t="s">
        <v>1969</v>
      </c>
      <c r="BI39" s="479" t="s">
        <v>1928</v>
      </c>
      <c r="BJ39" s="479" t="s">
        <v>1928</v>
      </c>
      <c r="BK39" s="480" t="s">
        <v>1933</v>
      </c>
      <c r="BL39" s="480" t="s">
        <v>1933</v>
      </c>
      <c r="BM39" s="480" t="s">
        <v>1931</v>
      </c>
      <c r="BN39" s="479" t="s">
        <v>1922</v>
      </c>
      <c r="BO39" s="480" t="s">
        <v>1929</v>
      </c>
      <c r="BP39" s="480" t="s">
        <v>1929</v>
      </c>
      <c r="BQ39" s="479" t="s">
        <v>1928</v>
      </c>
      <c r="BR39" s="485" t="s">
        <v>1948</v>
      </c>
      <c r="BS39" s="480" t="s">
        <v>1929</v>
      </c>
      <c r="BT39" s="479" t="s">
        <v>1923</v>
      </c>
      <c r="BU39" s="480" t="s">
        <v>1929</v>
      </c>
      <c r="BV39" s="479" t="s">
        <v>1928</v>
      </c>
      <c r="BW39" s="479" t="s">
        <v>1928</v>
      </c>
    </row>
    <row r="40" spans="1:75" ht="12.75" customHeight="1">
      <c r="A40" s="478" t="s">
        <v>1971</v>
      </c>
      <c r="B40" s="478" t="s">
        <v>244</v>
      </c>
      <c r="C40" s="478" t="s">
        <v>1935</v>
      </c>
      <c r="D40" s="479" t="s">
        <v>1923</v>
      </c>
      <c r="E40" s="480" t="s">
        <v>1943</v>
      </c>
      <c r="F40" s="479" t="s">
        <v>1922</v>
      </c>
      <c r="G40" s="480" t="s">
        <v>1943</v>
      </c>
      <c r="H40" s="479" t="s">
        <v>1923</v>
      </c>
      <c r="I40" s="480" t="s">
        <v>1923</v>
      </c>
      <c r="J40" s="481" t="s">
        <v>1929</v>
      </c>
      <c r="K40" s="480" t="s">
        <v>1943</v>
      </c>
      <c r="L40" s="480" t="s">
        <v>1931</v>
      </c>
      <c r="M40" s="480" t="s">
        <v>1933</v>
      </c>
      <c r="N40" s="480" t="s">
        <v>1922</v>
      </c>
      <c r="O40" s="480" t="s">
        <v>1924</v>
      </c>
      <c r="P40" s="479" t="s">
        <v>1928</v>
      </c>
      <c r="Q40" s="479" t="s">
        <v>1922</v>
      </c>
      <c r="R40" s="479" t="s">
        <v>1923</v>
      </c>
      <c r="S40" s="479" t="s">
        <v>1928</v>
      </c>
      <c r="T40" s="480" t="s">
        <v>1928</v>
      </c>
      <c r="U40" s="479" t="s">
        <v>1928</v>
      </c>
      <c r="V40" s="479" t="s">
        <v>1923</v>
      </c>
      <c r="W40" s="479" t="s">
        <v>1928</v>
      </c>
      <c r="X40" s="480" t="s">
        <v>1943</v>
      </c>
      <c r="Y40" s="479" t="s">
        <v>1929</v>
      </c>
      <c r="Z40" s="479" t="s">
        <v>1924</v>
      </c>
      <c r="AA40" s="480" t="s">
        <v>1923</v>
      </c>
      <c r="AB40" s="482" t="s">
        <v>1943</v>
      </c>
      <c r="AC40" s="479" t="s">
        <v>1922</v>
      </c>
      <c r="AD40" s="479" t="s">
        <v>1928</v>
      </c>
      <c r="AE40" s="480" t="s">
        <v>1943</v>
      </c>
      <c r="AF40" s="480" t="s">
        <v>1943</v>
      </c>
      <c r="AG40" s="479" t="s">
        <v>1922</v>
      </c>
      <c r="AH40" s="480" t="s">
        <v>1933</v>
      </c>
      <c r="AI40" s="479" t="s">
        <v>1922</v>
      </c>
      <c r="AJ40" s="480" t="s">
        <v>1930</v>
      </c>
      <c r="AK40" s="480" t="s">
        <v>1943</v>
      </c>
      <c r="AL40" s="480" t="s">
        <v>1943</v>
      </c>
      <c r="AM40" s="479" t="s">
        <v>1923</v>
      </c>
      <c r="AN40" s="479" t="s">
        <v>1922</v>
      </c>
      <c r="AO40" s="479" t="s">
        <v>1923</v>
      </c>
      <c r="AP40" s="480" t="s">
        <v>1922</v>
      </c>
      <c r="AQ40" s="481" t="s">
        <v>1924</v>
      </c>
      <c r="AR40" s="479" t="s">
        <v>1923</v>
      </c>
      <c r="AS40" s="479" t="s">
        <v>1928</v>
      </c>
      <c r="AT40" s="479" t="s">
        <v>1923</v>
      </c>
      <c r="AU40" s="480" t="s">
        <v>1922</v>
      </c>
      <c r="AV40" s="479" t="s">
        <v>1923</v>
      </c>
      <c r="AW40" s="480" t="s">
        <v>1943</v>
      </c>
      <c r="AX40" s="480" t="s">
        <v>1929</v>
      </c>
      <c r="AY40" s="480" t="s">
        <v>1933</v>
      </c>
      <c r="AZ40" s="481" t="s">
        <v>1943</v>
      </c>
      <c r="BA40" s="480" t="s">
        <v>1943</v>
      </c>
      <c r="BB40" s="479" t="s">
        <v>1931</v>
      </c>
      <c r="BC40" s="482" t="s">
        <v>1943</v>
      </c>
      <c r="BD40" s="479" t="s">
        <v>1931</v>
      </c>
      <c r="BE40" s="479" t="s">
        <v>1922</v>
      </c>
      <c r="BF40" s="479" t="s">
        <v>1923</v>
      </c>
      <c r="BG40" s="480" t="s">
        <v>1943</v>
      </c>
      <c r="BH40" s="479" t="s">
        <v>1928</v>
      </c>
      <c r="BI40" s="479" t="s">
        <v>1929</v>
      </c>
      <c r="BJ40" s="479" t="s">
        <v>1923</v>
      </c>
      <c r="BK40" s="480" t="s">
        <v>1943</v>
      </c>
      <c r="BL40" s="480" t="s">
        <v>1943</v>
      </c>
      <c r="BM40" s="480" t="s">
        <v>1922</v>
      </c>
      <c r="BN40" s="479" t="s">
        <v>1933</v>
      </c>
      <c r="BO40" s="480" t="s">
        <v>1923</v>
      </c>
      <c r="BP40" s="480" t="s">
        <v>1923</v>
      </c>
      <c r="BQ40" s="479" t="s">
        <v>1928</v>
      </c>
      <c r="BR40" s="480" t="s">
        <v>1925</v>
      </c>
      <c r="BS40" s="480" t="s">
        <v>1923</v>
      </c>
      <c r="BT40" s="479" t="s">
        <v>1940</v>
      </c>
      <c r="BU40" s="480" t="s">
        <v>1933</v>
      </c>
      <c r="BV40" s="479" t="s">
        <v>1922</v>
      </c>
      <c r="BW40" s="479" t="s">
        <v>1922</v>
      </c>
    </row>
    <row r="41" spans="1:75" ht="12.75" customHeight="1">
      <c r="A41" s="478" t="s">
        <v>276</v>
      </c>
      <c r="B41" s="478" t="s">
        <v>244</v>
      </c>
      <c r="C41" s="478" t="s">
        <v>1945</v>
      </c>
      <c r="D41" s="479" t="s">
        <v>1929</v>
      </c>
      <c r="E41" s="480" t="s">
        <v>1932</v>
      </c>
      <c r="F41" s="479" t="s">
        <v>1929</v>
      </c>
      <c r="G41" s="480" t="s">
        <v>1932</v>
      </c>
      <c r="H41" s="479" t="s">
        <v>1933</v>
      </c>
      <c r="I41" s="480" t="s">
        <v>1932</v>
      </c>
      <c r="J41" s="481" t="s">
        <v>1923</v>
      </c>
      <c r="K41" s="480" t="s">
        <v>1925</v>
      </c>
      <c r="L41" s="480" t="s">
        <v>1929</v>
      </c>
      <c r="M41" s="480" t="s">
        <v>1924</v>
      </c>
      <c r="N41" s="480" t="s">
        <v>1932</v>
      </c>
      <c r="O41" s="480" t="s">
        <v>1932</v>
      </c>
      <c r="P41" s="479" t="s">
        <v>1931</v>
      </c>
      <c r="Q41" s="479" t="s">
        <v>1929</v>
      </c>
      <c r="R41" s="479" t="s">
        <v>1923</v>
      </c>
      <c r="S41" s="479" t="s">
        <v>1932</v>
      </c>
      <c r="T41" s="480" t="s">
        <v>1931</v>
      </c>
      <c r="U41" s="479" t="s">
        <v>1932</v>
      </c>
      <c r="V41" s="479" t="s">
        <v>1922</v>
      </c>
      <c r="W41" s="479" t="s">
        <v>1931</v>
      </c>
      <c r="X41" s="480" t="s">
        <v>1932</v>
      </c>
      <c r="Y41" s="479" t="s">
        <v>1929</v>
      </c>
      <c r="Z41" s="479" t="s">
        <v>1931</v>
      </c>
      <c r="AA41" s="480" t="s">
        <v>1922</v>
      </c>
      <c r="AB41" s="482" t="s">
        <v>1932</v>
      </c>
      <c r="AC41" s="479" t="s">
        <v>1929</v>
      </c>
      <c r="AD41" s="479" t="s">
        <v>1931</v>
      </c>
      <c r="AE41" s="480" t="s">
        <v>1925</v>
      </c>
      <c r="AF41" s="480" t="s">
        <v>1932</v>
      </c>
      <c r="AG41" s="479" t="s">
        <v>1923</v>
      </c>
      <c r="AH41" s="480" t="s">
        <v>1932</v>
      </c>
      <c r="AI41" s="479" t="s">
        <v>1929</v>
      </c>
      <c r="AJ41" s="480" t="s">
        <v>1932</v>
      </c>
      <c r="AK41" s="480" t="s">
        <v>1932</v>
      </c>
      <c r="AL41" s="480" t="s">
        <v>1923</v>
      </c>
      <c r="AM41" s="479" t="s">
        <v>1923</v>
      </c>
      <c r="AN41" s="479" t="s">
        <v>1929</v>
      </c>
      <c r="AO41" s="479" t="s">
        <v>1923</v>
      </c>
      <c r="AP41" s="480" t="s">
        <v>1924</v>
      </c>
      <c r="AQ41" s="481" t="s">
        <v>1932</v>
      </c>
      <c r="AR41" s="479" t="s">
        <v>1922</v>
      </c>
      <c r="AS41" s="479" t="s">
        <v>1929</v>
      </c>
      <c r="AT41" s="479" t="s">
        <v>1923</v>
      </c>
      <c r="AU41" s="480" t="s">
        <v>1932</v>
      </c>
      <c r="AV41" s="479" t="s">
        <v>1923</v>
      </c>
      <c r="AW41" s="480" t="s">
        <v>1932</v>
      </c>
      <c r="AX41" s="480" t="s">
        <v>1922</v>
      </c>
      <c r="AY41" s="480" t="s">
        <v>1924</v>
      </c>
      <c r="AZ41" s="481" t="s">
        <v>1932</v>
      </c>
      <c r="BA41" s="480" t="s">
        <v>1932</v>
      </c>
      <c r="BB41" s="479" t="s">
        <v>1929</v>
      </c>
      <c r="BC41" s="482" t="s">
        <v>1928</v>
      </c>
      <c r="BD41" s="479" t="s">
        <v>1922</v>
      </c>
      <c r="BE41" s="479" t="s">
        <v>1933</v>
      </c>
      <c r="BF41" s="479" t="s">
        <v>1923</v>
      </c>
      <c r="BG41" s="480" t="s">
        <v>1932</v>
      </c>
      <c r="BH41" s="479" t="s">
        <v>1931</v>
      </c>
      <c r="BI41" s="479" t="s">
        <v>1923</v>
      </c>
      <c r="BJ41" s="479" t="s">
        <v>1931</v>
      </c>
      <c r="BK41" s="480" t="s">
        <v>1932</v>
      </c>
      <c r="BL41" s="480" t="s">
        <v>1932</v>
      </c>
      <c r="BM41" s="480" t="s">
        <v>1932</v>
      </c>
      <c r="BN41" s="479" t="s">
        <v>1922</v>
      </c>
      <c r="BO41" s="480" t="s">
        <v>1943</v>
      </c>
      <c r="BP41" s="480" t="s">
        <v>1943</v>
      </c>
      <c r="BQ41" s="479" t="s">
        <v>1929</v>
      </c>
      <c r="BR41" s="480" t="s">
        <v>1925</v>
      </c>
      <c r="BS41" s="480" t="s">
        <v>1922</v>
      </c>
      <c r="BT41" s="479" t="s">
        <v>1931</v>
      </c>
      <c r="BU41" s="480" t="s">
        <v>1924</v>
      </c>
      <c r="BV41" s="479" t="s">
        <v>1929</v>
      </c>
      <c r="BW41" s="479" t="s">
        <v>1929</v>
      </c>
    </row>
    <row r="42" spans="1:75" ht="12.75" customHeight="1">
      <c r="A42" s="478" t="s">
        <v>1972</v>
      </c>
      <c r="B42" s="478" t="s">
        <v>244</v>
      </c>
      <c r="C42" s="478" t="s">
        <v>1296</v>
      </c>
      <c r="D42" s="479" t="s">
        <v>1964</v>
      </c>
      <c r="E42" s="480" t="s">
        <v>1925</v>
      </c>
      <c r="F42" s="479" t="s">
        <v>1937</v>
      </c>
      <c r="G42" s="480" t="s">
        <v>1925</v>
      </c>
      <c r="H42" s="479" t="s">
        <v>1937</v>
      </c>
      <c r="I42" s="480" t="s">
        <v>1925</v>
      </c>
      <c r="J42" s="481" t="s">
        <v>1940</v>
      </c>
      <c r="K42" s="480" t="s">
        <v>1925</v>
      </c>
      <c r="L42" s="480" t="s">
        <v>1948</v>
      </c>
      <c r="M42" s="480" t="s">
        <v>1948</v>
      </c>
      <c r="N42" s="480" t="s">
        <v>1925</v>
      </c>
      <c r="O42" s="480" t="s">
        <v>1924</v>
      </c>
      <c r="P42" s="479" t="s">
        <v>1937</v>
      </c>
      <c r="Q42" s="479" t="s">
        <v>1937</v>
      </c>
      <c r="R42" s="479" t="s">
        <v>1925</v>
      </c>
      <c r="S42" s="479" t="s">
        <v>1937</v>
      </c>
      <c r="T42" s="480" t="s">
        <v>1937</v>
      </c>
      <c r="U42" s="479" t="s">
        <v>1925</v>
      </c>
      <c r="V42" s="479" t="s">
        <v>1925</v>
      </c>
      <c r="W42" s="479" t="s">
        <v>1937</v>
      </c>
      <c r="X42" s="480" t="s">
        <v>1925</v>
      </c>
      <c r="Y42" s="479" t="s">
        <v>1937</v>
      </c>
      <c r="Z42" s="479" t="s">
        <v>1925</v>
      </c>
      <c r="AA42" s="480" t="s">
        <v>1927</v>
      </c>
      <c r="AB42" s="482" t="s">
        <v>1925</v>
      </c>
      <c r="AC42" s="479" t="s">
        <v>1937</v>
      </c>
      <c r="AD42" s="479" t="s">
        <v>1937</v>
      </c>
      <c r="AE42" s="480" t="s">
        <v>1925</v>
      </c>
      <c r="AF42" s="480" t="s">
        <v>1925</v>
      </c>
      <c r="AG42" s="479" t="s">
        <v>1940</v>
      </c>
      <c r="AH42" s="480" t="s">
        <v>1925</v>
      </c>
      <c r="AI42" s="479" t="s">
        <v>1937</v>
      </c>
      <c r="AJ42" s="480" t="s">
        <v>1925</v>
      </c>
      <c r="AK42" s="480" t="s">
        <v>1925</v>
      </c>
      <c r="AL42" s="480" t="s">
        <v>1925</v>
      </c>
      <c r="AM42" s="479" t="s">
        <v>1937</v>
      </c>
      <c r="AN42" s="479" t="s">
        <v>1937</v>
      </c>
      <c r="AO42" s="479" t="s">
        <v>1937</v>
      </c>
      <c r="AP42" s="480" t="s">
        <v>1948</v>
      </c>
      <c r="AQ42" s="481" t="s">
        <v>1925</v>
      </c>
      <c r="AR42" s="479" t="s">
        <v>1925</v>
      </c>
      <c r="AS42" s="479" t="s">
        <v>1937</v>
      </c>
      <c r="AT42" s="479" t="s">
        <v>1937</v>
      </c>
      <c r="AU42" s="480" t="s">
        <v>1948</v>
      </c>
      <c r="AV42" s="479" t="s">
        <v>1925</v>
      </c>
      <c r="AW42" s="480" t="s">
        <v>1925</v>
      </c>
      <c r="AX42" s="480" t="s">
        <v>1948</v>
      </c>
      <c r="AY42" s="480" t="s">
        <v>1948</v>
      </c>
      <c r="AZ42" s="481" t="s">
        <v>1925</v>
      </c>
      <c r="BA42" s="480" t="s">
        <v>1925</v>
      </c>
      <c r="BB42" s="479" t="s">
        <v>1939</v>
      </c>
      <c r="BC42" s="482" t="s">
        <v>1925</v>
      </c>
      <c r="BD42" s="479" t="s">
        <v>1941</v>
      </c>
      <c r="BE42" s="479" t="s">
        <v>1937</v>
      </c>
      <c r="BF42" s="479" t="s">
        <v>1937</v>
      </c>
      <c r="BG42" s="480" t="s">
        <v>1925</v>
      </c>
      <c r="BH42" s="479" t="s">
        <v>1937</v>
      </c>
      <c r="BI42" s="479" t="s">
        <v>1940</v>
      </c>
      <c r="BJ42" s="479" t="s">
        <v>1937</v>
      </c>
      <c r="BK42" s="480" t="s">
        <v>1925</v>
      </c>
      <c r="BL42" s="480" t="s">
        <v>1925</v>
      </c>
      <c r="BM42" s="480" t="s">
        <v>1927</v>
      </c>
      <c r="BN42" s="479" t="s">
        <v>1927</v>
      </c>
      <c r="BO42" s="480" t="s">
        <v>1925</v>
      </c>
      <c r="BP42" s="480" t="s">
        <v>1925</v>
      </c>
      <c r="BQ42" s="479" t="s">
        <v>1937</v>
      </c>
      <c r="BR42" s="480" t="s">
        <v>1925</v>
      </c>
      <c r="BS42" s="480" t="s">
        <v>1927</v>
      </c>
      <c r="BT42" s="479" t="s">
        <v>1937</v>
      </c>
      <c r="BU42" s="480" t="s">
        <v>1948</v>
      </c>
      <c r="BV42" s="479" t="s">
        <v>1937</v>
      </c>
      <c r="BW42" s="479" t="s">
        <v>1937</v>
      </c>
    </row>
    <row r="43" spans="1:75" ht="12.75" customHeight="1">
      <c r="A43" s="478" t="s">
        <v>1973</v>
      </c>
      <c r="B43" s="478" t="s">
        <v>279</v>
      </c>
      <c r="C43" s="478" t="s">
        <v>1974</v>
      </c>
      <c r="D43" s="479" t="s">
        <v>1922</v>
      </c>
      <c r="E43" s="480" t="s">
        <v>1950</v>
      </c>
      <c r="F43" s="479" t="s">
        <v>1948</v>
      </c>
      <c r="G43" s="480" t="s">
        <v>1946</v>
      </c>
      <c r="H43" s="479" t="s">
        <v>1955</v>
      </c>
      <c r="I43" s="480" t="s">
        <v>1931</v>
      </c>
      <c r="J43" s="481" t="s">
        <v>1924</v>
      </c>
      <c r="K43" s="480" t="s">
        <v>1948</v>
      </c>
      <c r="L43" s="480" t="s">
        <v>1933</v>
      </c>
      <c r="M43" s="480" t="s">
        <v>1931</v>
      </c>
      <c r="N43" s="480" t="s">
        <v>1939</v>
      </c>
      <c r="O43" s="480" t="s">
        <v>1929</v>
      </c>
      <c r="P43" s="479" t="s">
        <v>1955</v>
      </c>
      <c r="Q43" s="479" t="s">
        <v>1928</v>
      </c>
      <c r="R43" s="479" t="s">
        <v>1923</v>
      </c>
      <c r="S43" s="479" t="s">
        <v>1946</v>
      </c>
      <c r="T43" s="480" t="s">
        <v>1931</v>
      </c>
      <c r="U43" s="479" t="s">
        <v>1943</v>
      </c>
      <c r="V43" s="479" t="s">
        <v>1946</v>
      </c>
      <c r="W43" s="479" t="s">
        <v>1933</v>
      </c>
      <c r="X43" s="480" t="s">
        <v>1929</v>
      </c>
      <c r="Y43" s="479" t="s">
        <v>1923</v>
      </c>
      <c r="Z43" s="479" t="s">
        <v>1931</v>
      </c>
      <c r="AA43" s="480" t="s">
        <v>1924</v>
      </c>
      <c r="AB43" s="482" t="s">
        <v>1929</v>
      </c>
      <c r="AC43" s="479" t="s">
        <v>1922</v>
      </c>
      <c r="AD43" s="479" t="s">
        <v>1955</v>
      </c>
      <c r="AE43" s="480" t="s">
        <v>1923</v>
      </c>
      <c r="AF43" s="480" t="s">
        <v>1933</v>
      </c>
      <c r="AG43" s="479" t="s">
        <v>1924</v>
      </c>
      <c r="AH43" s="480" t="s">
        <v>1929</v>
      </c>
      <c r="AI43" s="479" t="s">
        <v>1922</v>
      </c>
      <c r="AJ43" s="480" t="s">
        <v>1929</v>
      </c>
      <c r="AK43" s="480" t="s">
        <v>1929</v>
      </c>
      <c r="AL43" s="480" t="s">
        <v>1929</v>
      </c>
      <c r="AM43" s="479" t="s">
        <v>1955</v>
      </c>
      <c r="AN43" s="479" t="s">
        <v>1922</v>
      </c>
      <c r="AO43" s="479" t="s">
        <v>1955</v>
      </c>
      <c r="AP43" s="480" t="s">
        <v>1922</v>
      </c>
      <c r="AQ43" s="481" t="s">
        <v>1924</v>
      </c>
      <c r="AR43" s="479" t="s">
        <v>1943</v>
      </c>
      <c r="AS43" s="479" t="s">
        <v>1923</v>
      </c>
      <c r="AT43" s="479" t="s">
        <v>1955</v>
      </c>
      <c r="AU43" s="480" t="s">
        <v>1922</v>
      </c>
      <c r="AV43" s="479" t="s">
        <v>1923</v>
      </c>
      <c r="AW43" s="480" t="s">
        <v>1929</v>
      </c>
      <c r="AX43" s="480" t="s">
        <v>1929</v>
      </c>
      <c r="AY43" s="480" t="s">
        <v>1931</v>
      </c>
      <c r="AZ43" s="481" t="s">
        <v>1929</v>
      </c>
      <c r="BA43" s="480" t="s">
        <v>1929</v>
      </c>
      <c r="BB43" s="479" t="s">
        <v>1946</v>
      </c>
      <c r="BC43" s="482" t="s">
        <v>1928</v>
      </c>
      <c r="BD43" s="479" t="s">
        <v>1922</v>
      </c>
      <c r="BE43" s="479" t="s">
        <v>1955</v>
      </c>
      <c r="BF43" s="479" t="s">
        <v>1955</v>
      </c>
      <c r="BG43" s="480" t="s">
        <v>1929</v>
      </c>
      <c r="BH43" s="479" t="s">
        <v>1928</v>
      </c>
      <c r="BI43" s="479" t="s">
        <v>1924</v>
      </c>
      <c r="BJ43" s="479" t="s">
        <v>1943</v>
      </c>
      <c r="BK43" s="480" t="s">
        <v>1929</v>
      </c>
      <c r="BL43" s="480" t="s">
        <v>1929</v>
      </c>
      <c r="BM43" s="480" t="s">
        <v>1922</v>
      </c>
      <c r="BN43" s="479" t="s">
        <v>1931</v>
      </c>
      <c r="BO43" s="480" t="s">
        <v>1923</v>
      </c>
      <c r="BP43" s="480" t="s">
        <v>1923</v>
      </c>
      <c r="BQ43" s="479" t="s">
        <v>1975</v>
      </c>
      <c r="BR43" s="480" t="s">
        <v>1925</v>
      </c>
      <c r="BS43" s="480" t="s">
        <v>1924</v>
      </c>
      <c r="BT43" s="479" t="s">
        <v>1929</v>
      </c>
      <c r="BU43" s="480" t="s">
        <v>1931</v>
      </c>
      <c r="BV43" s="479" t="s">
        <v>1922</v>
      </c>
      <c r="BW43" s="479" t="s">
        <v>1922</v>
      </c>
    </row>
    <row r="44" spans="1:75" ht="12.75" customHeight="1">
      <c r="A44" s="478" t="s">
        <v>1976</v>
      </c>
      <c r="B44" s="478" t="s">
        <v>279</v>
      </c>
      <c r="C44" s="478" t="s">
        <v>1974</v>
      </c>
      <c r="D44" s="479" t="s">
        <v>1948</v>
      </c>
      <c r="E44" s="480" t="s">
        <v>1932</v>
      </c>
      <c r="F44" s="479" t="s">
        <v>1948</v>
      </c>
      <c r="G44" s="480" t="s">
        <v>1946</v>
      </c>
      <c r="H44" s="479" t="s">
        <v>1948</v>
      </c>
      <c r="I44" s="480" t="s">
        <v>1931</v>
      </c>
      <c r="J44" s="481" t="s">
        <v>1932</v>
      </c>
      <c r="K44" s="480" t="s">
        <v>1948</v>
      </c>
      <c r="L44" s="480" t="s">
        <v>1933</v>
      </c>
      <c r="M44" s="480" t="s">
        <v>1932</v>
      </c>
      <c r="N44" s="480" t="s">
        <v>1941</v>
      </c>
      <c r="O44" s="480" t="s">
        <v>1932</v>
      </c>
      <c r="P44" s="479" t="s">
        <v>1948</v>
      </c>
      <c r="Q44" s="479" t="s">
        <v>1948</v>
      </c>
      <c r="R44" s="479" t="s">
        <v>1923</v>
      </c>
      <c r="S44" s="479" t="s">
        <v>1948</v>
      </c>
      <c r="T44" s="480" t="s">
        <v>1932</v>
      </c>
      <c r="U44" s="479" t="s">
        <v>1943</v>
      </c>
      <c r="V44" s="479" t="s">
        <v>1927</v>
      </c>
      <c r="W44" s="479" t="s">
        <v>1931</v>
      </c>
      <c r="X44" s="480" t="s">
        <v>1932</v>
      </c>
      <c r="Y44" s="479" t="s">
        <v>1948</v>
      </c>
      <c r="Z44" s="479" t="s">
        <v>1931</v>
      </c>
      <c r="AA44" s="480" t="s">
        <v>1923</v>
      </c>
      <c r="AB44" s="482" t="s">
        <v>1932</v>
      </c>
      <c r="AC44" s="479" t="s">
        <v>1948</v>
      </c>
      <c r="AD44" s="479" t="s">
        <v>1948</v>
      </c>
      <c r="AE44" s="480" t="s">
        <v>1941</v>
      </c>
      <c r="AF44" s="480" t="s">
        <v>1938</v>
      </c>
      <c r="AG44" s="479" t="s">
        <v>1932</v>
      </c>
      <c r="AH44" s="480" t="s">
        <v>1938</v>
      </c>
      <c r="AI44" s="479" t="s">
        <v>1948</v>
      </c>
      <c r="AJ44" s="480" t="s">
        <v>1932</v>
      </c>
      <c r="AK44" s="480" t="s">
        <v>1932</v>
      </c>
      <c r="AL44" s="480" t="s">
        <v>1932</v>
      </c>
      <c r="AM44" s="479" t="s">
        <v>1948</v>
      </c>
      <c r="AN44" s="479" t="s">
        <v>1948</v>
      </c>
      <c r="AO44" s="479" t="s">
        <v>1946</v>
      </c>
      <c r="AP44" s="480" t="s">
        <v>1948</v>
      </c>
      <c r="AQ44" s="481" t="s">
        <v>1932</v>
      </c>
      <c r="AR44" s="479" t="s">
        <v>1946</v>
      </c>
      <c r="AS44" s="479" t="s">
        <v>1948</v>
      </c>
      <c r="AT44" s="479" t="s">
        <v>1948</v>
      </c>
      <c r="AU44" s="480" t="s">
        <v>1941</v>
      </c>
      <c r="AV44" s="479" t="s">
        <v>1923</v>
      </c>
      <c r="AW44" s="480" t="s">
        <v>1939</v>
      </c>
      <c r="AX44" s="480" t="s">
        <v>1932</v>
      </c>
      <c r="AY44" s="480" t="s">
        <v>1939</v>
      </c>
      <c r="AZ44" s="481" t="s">
        <v>1939</v>
      </c>
      <c r="BA44" s="480" t="s">
        <v>1932</v>
      </c>
      <c r="BB44" s="479" t="s">
        <v>1946</v>
      </c>
      <c r="BC44" s="482" t="s">
        <v>1948</v>
      </c>
      <c r="BD44" s="479" t="s">
        <v>1923</v>
      </c>
      <c r="BE44" s="479" t="s">
        <v>1946</v>
      </c>
      <c r="BF44" s="479" t="s">
        <v>1948</v>
      </c>
      <c r="BG44" s="480" t="s">
        <v>1932</v>
      </c>
      <c r="BH44" s="479" t="s">
        <v>1948</v>
      </c>
      <c r="BI44" s="479" t="s">
        <v>1932</v>
      </c>
      <c r="BJ44" s="479" t="s">
        <v>1948</v>
      </c>
      <c r="BK44" s="480" t="s">
        <v>1932</v>
      </c>
      <c r="BL44" s="480" t="s">
        <v>1932</v>
      </c>
      <c r="BM44" s="480" t="s">
        <v>1932</v>
      </c>
      <c r="BN44" s="479" t="s">
        <v>1929</v>
      </c>
      <c r="BO44" s="480" t="s">
        <v>1941</v>
      </c>
      <c r="BP44" s="480" t="s">
        <v>1941</v>
      </c>
      <c r="BQ44" s="479" t="s">
        <v>1948</v>
      </c>
      <c r="BR44" s="480" t="s">
        <v>1925</v>
      </c>
      <c r="BS44" s="480" t="s">
        <v>1923</v>
      </c>
      <c r="BT44" s="479" t="s">
        <v>1955</v>
      </c>
      <c r="BU44" s="480" t="s">
        <v>1932</v>
      </c>
      <c r="BV44" s="479" t="s">
        <v>1948</v>
      </c>
      <c r="BW44" s="479" t="s">
        <v>1948</v>
      </c>
    </row>
    <row r="45" spans="1:75" ht="12.75" customHeight="1">
      <c r="A45" s="478" t="s">
        <v>281</v>
      </c>
      <c r="B45" s="478" t="s">
        <v>279</v>
      </c>
      <c r="C45" s="478" t="s">
        <v>1977</v>
      </c>
      <c r="D45" s="479" t="s">
        <v>1927</v>
      </c>
      <c r="E45" s="480" t="s">
        <v>1948</v>
      </c>
      <c r="F45" s="479" t="s">
        <v>1922</v>
      </c>
      <c r="G45" s="480" t="s">
        <v>1946</v>
      </c>
      <c r="H45" s="479" t="s">
        <v>1927</v>
      </c>
      <c r="I45" s="480" t="s">
        <v>1932</v>
      </c>
      <c r="J45" s="481" t="s">
        <v>1948</v>
      </c>
      <c r="K45" s="480" t="s">
        <v>1948</v>
      </c>
      <c r="L45" s="480" t="s">
        <v>1933</v>
      </c>
      <c r="M45" s="480" t="s">
        <v>1948</v>
      </c>
      <c r="N45" s="480" t="s">
        <v>1927</v>
      </c>
      <c r="O45" s="480" t="s">
        <v>1948</v>
      </c>
      <c r="P45" s="479" t="s">
        <v>1927</v>
      </c>
      <c r="Q45" s="479" t="s">
        <v>1948</v>
      </c>
      <c r="R45" s="479" t="s">
        <v>1923</v>
      </c>
      <c r="S45" s="479" t="s">
        <v>1927</v>
      </c>
      <c r="T45" s="480" t="s">
        <v>1948</v>
      </c>
      <c r="U45" s="479" t="s">
        <v>1941</v>
      </c>
      <c r="V45" s="479" t="s">
        <v>1948</v>
      </c>
      <c r="W45" s="479" t="s">
        <v>1928</v>
      </c>
      <c r="X45" s="480" t="s">
        <v>1948</v>
      </c>
      <c r="Y45" s="479" t="s">
        <v>1948</v>
      </c>
      <c r="Z45" s="479" t="s">
        <v>1931</v>
      </c>
      <c r="AA45" s="480" t="s">
        <v>1948</v>
      </c>
      <c r="AB45" s="482" t="s">
        <v>1948</v>
      </c>
      <c r="AC45" s="479" t="s">
        <v>1948</v>
      </c>
      <c r="AD45" s="479" t="s">
        <v>1927</v>
      </c>
      <c r="AE45" s="480" t="s">
        <v>1948</v>
      </c>
      <c r="AF45" s="480" t="s">
        <v>1948</v>
      </c>
      <c r="AG45" s="479" t="s">
        <v>1948</v>
      </c>
      <c r="AH45" s="480" t="s">
        <v>1967</v>
      </c>
      <c r="AI45" s="479" t="s">
        <v>1948</v>
      </c>
      <c r="AJ45" s="480" t="s">
        <v>1948</v>
      </c>
      <c r="AK45" s="480" t="s">
        <v>1948</v>
      </c>
      <c r="AL45" s="480" t="s">
        <v>1948</v>
      </c>
      <c r="AM45" s="479" t="s">
        <v>1927</v>
      </c>
      <c r="AN45" s="479" t="s">
        <v>1948</v>
      </c>
      <c r="AO45" s="479" t="s">
        <v>1948</v>
      </c>
      <c r="AP45" s="480" t="s">
        <v>1948</v>
      </c>
      <c r="AQ45" s="481" t="s">
        <v>1948</v>
      </c>
      <c r="AR45" s="479" t="s">
        <v>1940</v>
      </c>
      <c r="AS45" s="479" t="s">
        <v>1948</v>
      </c>
      <c r="AT45" s="479" t="s">
        <v>1927</v>
      </c>
      <c r="AU45" s="480" t="s">
        <v>1927</v>
      </c>
      <c r="AV45" s="479" t="s">
        <v>1923</v>
      </c>
      <c r="AW45" s="480" t="s">
        <v>1948</v>
      </c>
      <c r="AX45" s="480" t="s">
        <v>1948</v>
      </c>
      <c r="AY45" s="480" t="s">
        <v>1948</v>
      </c>
      <c r="AZ45" s="481" t="s">
        <v>1948</v>
      </c>
      <c r="BA45" s="480" t="s">
        <v>1948</v>
      </c>
      <c r="BB45" s="479" t="s">
        <v>1948</v>
      </c>
      <c r="BC45" s="482" t="s">
        <v>1948</v>
      </c>
      <c r="BD45" s="479" t="s">
        <v>1948</v>
      </c>
      <c r="BE45" s="479" t="s">
        <v>1948</v>
      </c>
      <c r="BF45" s="479" t="s">
        <v>1927</v>
      </c>
      <c r="BG45" s="480" t="s">
        <v>1948</v>
      </c>
      <c r="BH45" s="479" t="s">
        <v>1939</v>
      </c>
      <c r="BI45" s="479" t="s">
        <v>1948</v>
      </c>
      <c r="BJ45" s="479" t="s">
        <v>1927</v>
      </c>
      <c r="BK45" s="480" t="s">
        <v>1948</v>
      </c>
      <c r="BL45" s="480" t="s">
        <v>1948</v>
      </c>
      <c r="BM45" s="480" t="s">
        <v>1948</v>
      </c>
      <c r="BN45" s="479" t="s">
        <v>1922</v>
      </c>
      <c r="BO45" s="480" t="s">
        <v>1948</v>
      </c>
      <c r="BP45" s="480" t="s">
        <v>1948</v>
      </c>
      <c r="BQ45" s="479" t="s">
        <v>1929</v>
      </c>
      <c r="BR45" s="480" t="s">
        <v>1925</v>
      </c>
      <c r="BS45" s="480" t="s">
        <v>1948</v>
      </c>
      <c r="BT45" s="479" t="s">
        <v>1922</v>
      </c>
      <c r="BU45" s="480" t="s">
        <v>1948</v>
      </c>
      <c r="BV45" s="479" t="s">
        <v>1948</v>
      </c>
      <c r="BW45" s="479" t="s">
        <v>1948</v>
      </c>
    </row>
    <row r="46" spans="1:75" ht="12.75" customHeight="1">
      <c r="A46" s="478" t="s">
        <v>282</v>
      </c>
      <c r="B46" s="478" t="s">
        <v>279</v>
      </c>
      <c r="C46" s="478" t="s">
        <v>1978</v>
      </c>
      <c r="D46" s="479" t="s">
        <v>1946</v>
      </c>
      <c r="E46" s="480" t="s">
        <v>1929</v>
      </c>
      <c r="F46" s="479" t="s">
        <v>1948</v>
      </c>
      <c r="G46" s="480" t="s">
        <v>1946</v>
      </c>
      <c r="H46" s="479" t="s">
        <v>1946</v>
      </c>
      <c r="I46" s="480" t="s">
        <v>1931</v>
      </c>
      <c r="J46" s="481" t="s">
        <v>1943</v>
      </c>
      <c r="K46" s="480" t="s">
        <v>1948</v>
      </c>
      <c r="L46" s="480" t="s">
        <v>1929</v>
      </c>
      <c r="M46" s="480" t="s">
        <v>1943</v>
      </c>
      <c r="N46" s="480" t="s">
        <v>1923</v>
      </c>
      <c r="O46" s="480" t="s">
        <v>1929</v>
      </c>
      <c r="P46" s="479" t="s">
        <v>1946</v>
      </c>
      <c r="Q46" s="479" t="s">
        <v>1946</v>
      </c>
      <c r="R46" s="479" t="s">
        <v>1923</v>
      </c>
      <c r="S46" s="479" t="s">
        <v>1927</v>
      </c>
      <c r="T46" s="480" t="s">
        <v>1943</v>
      </c>
      <c r="U46" s="479" t="s">
        <v>1943</v>
      </c>
      <c r="V46" s="479" t="s">
        <v>1946</v>
      </c>
      <c r="W46" s="479" t="s">
        <v>1955</v>
      </c>
      <c r="X46" s="480" t="s">
        <v>1929</v>
      </c>
      <c r="Y46" s="479" t="s">
        <v>1946</v>
      </c>
      <c r="Z46" s="479" t="s">
        <v>1931</v>
      </c>
      <c r="AA46" s="480" t="s">
        <v>1928</v>
      </c>
      <c r="AB46" s="482" t="s">
        <v>1929</v>
      </c>
      <c r="AC46" s="479" t="s">
        <v>1946</v>
      </c>
      <c r="AD46" s="479" t="s">
        <v>1946</v>
      </c>
      <c r="AE46" s="480" t="s">
        <v>1923</v>
      </c>
      <c r="AF46" s="480" t="s">
        <v>1924</v>
      </c>
      <c r="AG46" s="479" t="s">
        <v>1943</v>
      </c>
      <c r="AH46" s="480" t="s">
        <v>1924</v>
      </c>
      <c r="AI46" s="479" t="s">
        <v>1946</v>
      </c>
      <c r="AJ46" s="480" t="s">
        <v>1929</v>
      </c>
      <c r="AK46" s="480" t="s">
        <v>1929</v>
      </c>
      <c r="AL46" s="480" t="s">
        <v>1929</v>
      </c>
      <c r="AM46" s="479" t="s">
        <v>1946</v>
      </c>
      <c r="AN46" s="479" t="s">
        <v>1946</v>
      </c>
      <c r="AO46" s="479" t="s">
        <v>1946</v>
      </c>
      <c r="AP46" s="480" t="s">
        <v>1943</v>
      </c>
      <c r="AQ46" s="481" t="s">
        <v>1922</v>
      </c>
      <c r="AR46" s="479" t="s">
        <v>1943</v>
      </c>
      <c r="AS46" s="479" t="s">
        <v>1946</v>
      </c>
      <c r="AT46" s="479" t="s">
        <v>1946</v>
      </c>
      <c r="AU46" s="480" t="s">
        <v>1946</v>
      </c>
      <c r="AV46" s="479" t="s">
        <v>1923</v>
      </c>
      <c r="AW46" s="480" t="s">
        <v>1924</v>
      </c>
      <c r="AX46" s="480" t="s">
        <v>1923</v>
      </c>
      <c r="AY46" s="480" t="s">
        <v>1943</v>
      </c>
      <c r="AZ46" s="481" t="s">
        <v>1924</v>
      </c>
      <c r="BA46" s="480" t="s">
        <v>1929</v>
      </c>
      <c r="BB46" s="479" t="s">
        <v>1946</v>
      </c>
      <c r="BC46" s="482" t="s">
        <v>1923</v>
      </c>
      <c r="BD46" s="479" t="s">
        <v>1923</v>
      </c>
      <c r="BE46" s="479" t="s">
        <v>1946</v>
      </c>
      <c r="BF46" s="479" t="s">
        <v>1946</v>
      </c>
      <c r="BG46" s="480" t="s">
        <v>1929</v>
      </c>
      <c r="BH46" s="479" t="s">
        <v>1946</v>
      </c>
      <c r="BI46" s="479" t="s">
        <v>1943</v>
      </c>
      <c r="BJ46" s="479" t="s">
        <v>1946</v>
      </c>
      <c r="BK46" s="480" t="s">
        <v>1929</v>
      </c>
      <c r="BL46" s="480" t="s">
        <v>1929</v>
      </c>
      <c r="BM46" s="480" t="s">
        <v>1923</v>
      </c>
      <c r="BN46" s="479" t="s">
        <v>1933</v>
      </c>
      <c r="BO46" s="480" t="s">
        <v>1923</v>
      </c>
      <c r="BP46" s="480" t="s">
        <v>1923</v>
      </c>
      <c r="BQ46" s="479" t="s">
        <v>1946</v>
      </c>
      <c r="BR46" s="480" t="s">
        <v>1925</v>
      </c>
      <c r="BS46" s="480" t="s">
        <v>1928</v>
      </c>
      <c r="BT46" s="479" t="s">
        <v>1946</v>
      </c>
      <c r="BU46" s="480" t="s">
        <v>1943</v>
      </c>
      <c r="BV46" s="479" t="s">
        <v>1946</v>
      </c>
      <c r="BW46" s="479" t="s">
        <v>1946</v>
      </c>
    </row>
    <row r="47" spans="1:75" ht="12.75" customHeight="1">
      <c r="A47" s="478" t="s">
        <v>283</v>
      </c>
      <c r="B47" s="478" t="s">
        <v>279</v>
      </c>
      <c r="C47" s="478" t="s">
        <v>1977</v>
      </c>
      <c r="D47" s="479" t="s">
        <v>1923</v>
      </c>
      <c r="E47" s="480" t="s">
        <v>1929</v>
      </c>
      <c r="F47" s="479" t="s">
        <v>1922</v>
      </c>
      <c r="G47" s="480" t="s">
        <v>1946</v>
      </c>
      <c r="H47" s="479" t="s">
        <v>1932</v>
      </c>
      <c r="I47" s="480" t="s">
        <v>1929</v>
      </c>
      <c r="J47" s="481" t="s">
        <v>1943</v>
      </c>
      <c r="K47" s="480" t="s">
        <v>1948</v>
      </c>
      <c r="L47" s="480" t="s">
        <v>1933</v>
      </c>
      <c r="M47" s="480" t="s">
        <v>1943</v>
      </c>
      <c r="N47" s="480" t="s">
        <v>1922</v>
      </c>
      <c r="O47" s="480" t="s">
        <v>1929</v>
      </c>
      <c r="P47" s="479" t="s">
        <v>1922</v>
      </c>
      <c r="Q47" s="479" t="s">
        <v>1922</v>
      </c>
      <c r="R47" s="479" t="s">
        <v>1923</v>
      </c>
      <c r="S47" s="479" t="s">
        <v>1948</v>
      </c>
      <c r="T47" s="480" t="s">
        <v>1943</v>
      </c>
      <c r="U47" s="479" t="s">
        <v>1922</v>
      </c>
      <c r="V47" s="479" t="s">
        <v>1939</v>
      </c>
      <c r="W47" s="479" t="s">
        <v>1931</v>
      </c>
      <c r="X47" s="480" t="s">
        <v>1929</v>
      </c>
      <c r="Y47" s="479" t="s">
        <v>1940</v>
      </c>
      <c r="Z47" s="479" t="s">
        <v>1931</v>
      </c>
      <c r="AA47" s="480" t="s">
        <v>1932</v>
      </c>
      <c r="AB47" s="482" t="s">
        <v>1929</v>
      </c>
      <c r="AC47" s="479" t="s">
        <v>1923</v>
      </c>
      <c r="AD47" s="479" t="s">
        <v>1922</v>
      </c>
      <c r="AE47" s="480" t="s">
        <v>1925</v>
      </c>
      <c r="AF47" s="480" t="s">
        <v>1929</v>
      </c>
      <c r="AG47" s="479" t="s">
        <v>1943</v>
      </c>
      <c r="AH47" s="480" t="s">
        <v>1929</v>
      </c>
      <c r="AI47" s="479" t="s">
        <v>1923</v>
      </c>
      <c r="AJ47" s="480" t="s">
        <v>1929</v>
      </c>
      <c r="AK47" s="480" t="s">
        <v>1929</v>
      </c>
      <c r="AL47" s="480" t="s">
        <v>1929</v>
      </c>
      <c r="AM47" s="479" t="s">
        <v>1923</v>
      </c>
      <c r="AN47" s="479" t="s">
        <v>1923</v>
      </c>
      <c r="AO47" s="479" t="s">
        <v>1932</v>
      </c>
      <c r="AP47" s="480" t="s">
        <v>1932</v>
      </c>
      <c r="AQ47" s="481" t="s">
        <v>1922</v>
      </c>
      <c r="AR47" s="479" t="s">
        <v>1922</v>
      </c>
      <c r="AS47" s="479" t="s">
        <v>1940</v>
      </c>
      <c r="AT47" s="479" t="s">
        <v>1923</v>
      </c>
      <c r="AU47" s="480" t="s">
        <v>1955</v>
      </c>
      <c r="AV47" s="479" t="s">
        <v>1923</v>
      </c>
      <c r="AW47" s="480" t="s">
        <v>1929</v>
      </c>
      <c r="AX47" s="480" t="s">
        <v>1923</v>
      </c>
      <c r="AY47" s="480" t="s">
        <v>1943</v>
      </c>
      <c r="AZ47" s="481" t="s">
        <v>1929</v>
      </c>
      <c r="BA47" s="480" t="s">
        <v>1929</v>
      </c>
      <c r="BB47" s="479" t="s">
        <v>1932</v>
      </c>
      <c r="BC47" s="482" t="s">
        <v>1928</v>
      </c>
      <c r="BD47" s="479" t="s">
        <v>1923</v>
      </c>
      <c r="BE47" s="479" t="s">
        <v>1932</v>
      </c>
      <c r="BF47" s="479" t="s">
        <v>1923</v>
      </c>
      <c r="BG47" s="480" t="s">
        <v>1929</v>
      </c>
      <c r="BH47" s="479" t="s">
        <v>1922</v>
      </c>
      <c r="BI47" s="479" t="s">
        <v>1943</v>
      </c>
      <c r="BJ47" s="479" t="s">
        <v>1943</v>
      </c>
      <c r="BK47" s="480" t="s">
        <v>1929</v>
      </c>
      <c r="BL47" s="480" t="s">
        <v>1929</v>
      </c>
      <c r="BM47" s="480" t="s">
        <v>1922</v>
      </c>
      <c r="BN47" s="479" t="s">
        <v>1928</v>
      </c>
      <c r="BO47" s="480" t="s">
        <v>1923</v>
      </c>
      <c r="BP47" s="480" t="s">
        <v>1923</v>
      </c>
      <c r="BQ47" s="479" t="s">
        <v>1939</v>
      </c>
      <c r="BR47" s="480" t="s">
        <v>1925</v>
      </c>
      <c r="BS47" s="480" t="s">
        <v>1932</v>
      </c>
      <c r="BT47" s="479" t="s">
        <v>1922</v>
      </c>
      <c r="BU47" s="480" t="s">
        <v>1943</v>
      </c>
      <c r="BV47" s="479" t="s">
        <v>1923</v>
      </c>
      <c r="BW47" s="479" t="s">
        <v>1923</v>
      </c>
    </row>
    <row r="48" spans="1:75" ht="12.75" customHeight="1">
      <c r="A48" s="478" t="s">
        <v>284</v>
      </c>
      <c r="B48" s="478" t="s">
        <v>279</v>
      </c>
      <c r="C48" s="478" t="s">
        <v>1979</v>
      </c>
      <c r="D48" s="479" t="s">
        <v>1946</v>
      </c>
      <c r="E48" s="480" t="s">
        <v>1929</v>
      </c>
      <c r="F48" s="479" t="s">
        <v>1948</v>
      </c>
      <c r="G48" s="480" t="s">
        <v>1946</v>
      </c>
      <c r="H48" s="479" t="s">
        <v>1946</v>
      </c>
      <c r="I48" s="480" t="s">
        <v>1931</v>
      </c>
      <c r="J48" s="481" t="s">
        <v>1943</v>
      </c>
      <c r="K48" s="480" t="s">
        <v>1948</v>
      </c>
      <c r="L48" s="480" t="s">
        <v>1929</v>
      </c>
      <c r="M48" s="480" t="s">
        <v>1943</v>
      </c>
      <c r="N48" s="480" t="s">
        <v>1923</v>
      </c>
      <c r="O48" s="480" t="s">
        <v>1929</v>
      </c>
      <c r="P48" s="479" t="s">
        <v>1955</v>
      </c>
      <c r="Q48" s="479" t="s">
        <v>1946</v>
      </c>
      <c r="R48" s="479" t="s">
        <v>1923</v>
      </c>
      <c r="S48" s="479" t="s">
        <v>1948</v>
      </c>
      <c r="T48" s="480" t="s">
        <v>1943</v>
      </c>
      <c r="U48" s="479" t="s">
        <v>1939</v>
      </c>
      <c r="V48" s="479" t="s">
        <v>1946</v>
      </c>
      <c r="W48" s="479" t="s">
        <v>1955</v>
      </c>
      <c r="X48" s="480" t="s">
        <v>1929</v>
      </c>
      <c r="Y48" s="479" t="s">
        <v>1946</v>
      </c>
      <c r="Z48" s="479" t="s">
        <v>1931</v>
      </c>
      <c r="AA48" s="480" t="s">
        <v>1928</v>
      </c>
      <c r="AB48" s="482" t="s">
        <v>1929</v>
      </c>
      <c r="AC48" s="479" t="s">
        <v>1946</v>
      </c>
      <c r="AD48" s="479" t="s">
        <v>1955</v>
      </c>
      <c r="AE48" s="480" t="s">
        <v>1923</v>
      </c>
      <c r="AF48" s="480" t="s">
        <v>1924</v>
      </c>
      <c r="AG48" s="479" t="s">
        <v>1943</v>
      </c>
      <c r="AH48" s="480" t="s">
        <v>1924</v>
      </c>
      <c r="AI48" s="479" t="s">
        <v>1946</v>
      </c>
      <c r="AJ48" s="480" t="s">
        <v>1929</v>
      </c>
      <c r="AK48" s="480" t="s">
        <v>1929</v>
      </c>
      <c r="AL48" s="480" t="s">
        <v>1929</v>
      </c>
      <c r="AM48" s="479" t="s">
        <v>1946</v>
      </c>
      <c r="AN48" s="479" t="s">
        <v>1946</v>
      </c>
      <c r="AO48" s="479" t="s">
        <v>1946</v>
      </c>
      <c r="AP48" s="480" t="s">
        <v>1943</v>
      </c>
      <c r="AQ48" s="481" t="s">
        <v>1922</v>
      </c>
      <c r="AR48" s="479" t="s">
        <v>1923</v>
      </c>
      <c r="AS48" s="479" t="s">
        <v>1946</v>
      </c>
      <c r="AT48" s="479" t="s">
        <v>1946</v>
      </c>
      <c r="AU48" s="480" t="s">
        <v>1946</v>
      </c>
      <c r="AV48" s="479" t="s">
        <v>1923</v>
      </c>
      <c r="AW48" s="480" t="s">
        <v>1924</v>
      </c>
      <c r="AX48" s="480" t="s">
        <v>1923</v>
      </c>
      <c r="AY48" s="480" t="s">
        <v>1922</v>
      </c>
      <c r="AZ48" s="481" t="s">
        <v>1924</v>
      </c>
      <c r="BA48" s="480" t="s">
        <v>1929</v>
      </c>
      <c r="BB48" s="479" t="s">
        <v>1948</v>
      </c>
      <c r="BC48" s="482" t="s">
        <v>1928</v>
      </c>
      <c r="BD48" s="479" t="s">
        <v>1946</v>
      </c>
      <c r="BE48" s="479" t="s">
        <v>1946</v>
      </c>
      <c r="BF48" s="479" t="s">
        <v>1946</v>
      </c>
      <c r="BG48" s="480" t="s">
        <v>1929</v>
      </c>
      <c r="BH48" s="479" t="s">
        <v>1946</v>
      </c>
      <c r="BI48" s="479" t="s">
        <v>1943</v>
      </c>
      <c r="BJ48" s="479" t="s">
        <v>1946</v>
      </c>
      <c r="BK48" s="480" t="s">
        <v>1929</v>
      </c>
      <c r="BL48" s="480" t="s">
        <v>1929</v>
      </c>
      <c r="BM48" s="480" t="s">
        <v>1923</v>
      </c>
      <c r="BN48" s="479" t="s">
        <v>1933</v>
      </c>
      <c r="BO48" s="480" t="s">
        <v>1923</v>
      </c>
      <c r="BP48" s="480" t="s">
        <v>1923</v>
      </c>
      <c r="BQ48" s="479" t="s">
        <v>1946</v>
      </c>
      <c r="BR48" s="480" t="s">
        <v>1925</v>
      </c>
      <c r="BS48" s="480" t="s">
        <v>1928</v>
      </c>
      <c r="BT48" s="479" t="s">
        <v>1946</v>
      </c>
      <c r="BU48" s="480" t="s">
        <v>1943</v>
      </c>
      <c r="BV48" s="479" t="s">
        <v>1946</v>
      </c>
      <c r="BW48" s="479" t="s">
        <v>1946</v>
      </c>
    </row>
    <row r="49" spans="1:75" ht="12.75" customHeight="1">
      <c r="A49" s="478" t="s">
        <v>81</v>
      </c>
      <c r="B49" s="478" t="s">
        <v>279</v>
      </c>
      <c r="C49" s="478" t="s">
        <v>1980</v>
      </c>
      <c r="D49" s="479" t="s">
        <v>1946</v>
      </c>
      <c r="E49" s="480" t="s">
        <v>1923</v>
      </c>
      <c r="F49" s="479" t="s">
        <v>1948</v>
      </c>
      <c r="G49" s="480" t="s">
        <v>1946</v>
      </c>
      <c r="H49" s="479" t="s">
        <v>1946</v>
      </c>
      <c r="I49" s="480" t="s">
        <v>1923</v>
      </c>
      <c r="J49" s="481" t="s">
        <v>1943</v>
      </c>
      <c r="K49" s="480" t="s">
        <v>1923</v>
      </c>
      <c r="L49" s="480" t="s">
        <v>1931</v>
      </c>
      <c r="M49" s="480" t="s">
        <v>1923</v>
      </c>
      <c r="N49" s="480" t="s">
        <v>1946</v>
      </c>
      <c r="O49" s="480" t="s">
        <v>1922</v>
      </c>
      <c r="P49" s="479" t="s">
        <v>1946</v>
      </c>
      <c r="Q49" s="479" t="s">
        <v>1946</v>
      </c>
      <c r="R49" s="479" t="s">
        <v>1923</v>
      </c>
      <c r="S49" s="479" t="s">
        <v>1948</v>
      </c>
      <c r="T49" s="480" t="s">
        <v>1923</v>
      </c>
      <c r="U49" s="479" t="s">
        <v>1932</v>
      </c>
      <c r="V49" s="479" t="s">
        <v>1946</v>
      </c>
      <c r="W49" s="479" t="s">
        <v>1929</v>
      </c>
      <c r="X49" s="480" t="s">
        <v>1923</v>
      </c>
      <c r="Y49" s="479" t="s">
        <v>1948</v>
      </c>
      <c r="Z49" s="479" t="s">
        <v>1924</v>
      </c>
      <c r="AA49" s="480" t="s">
        <v>1923</v>
      </c>
      <c r="AB49" s="482" t="s">
        <v>1923</v>
      </c>
      <c r="AC49" s="479" t="s">
        <v>1946</v>
      </c>
      <c r="AD49" s="479" t="s">
        <v>1946</v>
      </c>
      <c r="AE49" s="480" t="s">
        <v>1946</v>
      </c>
      <c r="AF49" s="480" t="s">
        <v>1931</v>
      </c>
      <c r="AG49" s="479" t="s">
        <v>1943</v>
      </c>
      <c r="AH49" s="480" t="s">
        <v>1922</v>
      </c>
      <c r="AI49" s="479" t="s">
        <v>1946</v>
      </c>
      <c r="AJ49" s="480" t="s">
        <v>1923</v>
      </c>
      <c r="AK49" s="480" t="s">
        <v>1931</v>
      </c>
      <c r="AL49" s="480" t="s">
        <v>1928</v>
      </c>
      <c r="AM49" s="479" t="s">
        <v>1925</v>
      </c>
      <c r="AN49" s="479" t="s">
        <v>1946</v>
      </c>
      <c r="AO49" s="479" t="s">
        <v>1955</v>
      </c>
      <c r="AP49" s="480" t="s">
        <v>1946</v>
      </c>
      <c r="AQ49" s="481" t="s">
        <v>1923</v>
      </c>
      <c r="AR49" s="479" t="s">
        <v>1946</v>
      </c>
      <c r="AS49" s="479" t="s">
        <v>1946</v>
      </c>
      <c r="AT49" s="479" t="s">
        <v>1946</v>
      </c>
      <c r="AU49" s="480" t="s">
        <v>1946</v>
      </c>
      <c r="AV49" s="479" t="s">
        <v>1923</v>
      </c>
      <c r="AW49" s="480" t="s">
        <v>1922</v>
      </c>
      <c r="AX49" s="480" t="s">
        <v>1922</v>
      </c>
      <c r="AY49" s="480" t="s">
        <v>1923</v>
      </c>
      <c r="AZ49" s="481" t="s">
        <v>1922</v>
      </c>
      <c r="BA49" s="480" t="s">
        <v>1922</v>
      </c>
      <c r="BB49" s="479" t="s">
        <v>1946</v>
      </c>
      <c r="BC49" s="482" t="s">
        <v>1932</v>
      </c>
      <c r="BD49" s="479" t="s">
        <v>1946</v>
      </c>
      <c r="BE49" s="479" t="s">
        <v>1955</v>
      </c>
      <c r="BF49" s="479" t="s">
        <v>1946</v>
      </c>
      <c r="BG49" s="480" t="s">
        <v>1923</v>
      </c>
      <c r="BH49" s="479" t="s">
        <v>1928</v>
      </c>
      <c r="BI49" s="479" t="s">
        <v>1923</v>
      </c>
      <c r="BJ49" s="479" t="s">
        <v>1946</v>
      </c>
      <c r="BK49" s="480" t="s">
        <v>1923</v>
      </c>
      <c r="BL49" s="480" t="s">
        <v>1931</v>
      </c>
      <c r="BM49" s="480" t="s">
        <v>1923</v>
      </c>
      <c r="BN49" s="479" t="s">
        <v>1929</v>
      </c>
      <c r="BO49" s="480" t="s">
        <v>1943</v>
      </c>
      <c r="BP49" s="480" t="s">
        <v>1943</v>
      </c>
      <c r="BQ49" s="479" t="s">
        <v>1946</v>
      </c>
      <c r="BR49" s="480" t="s">
        <v>1946</v>
      </c>
      <c r="BS49" s="480" t="s">
        <v>1923</v>
      </c>
      <c r="BT49" s="479" t="s">
        <v>1946</v>
      </c>
      <c r="BU49" s="480" t="s">
        <v>1923</v>
      </c>
      <c r="BV49" s="479" t="s">
        <v>1946</v>
      </c>
      <c r="BW49" s="479" t="s">
        <v>1946</v>
      </c>
    </row>
    <row r="50" spans="1:75" ht="12.75" customHeight="1">
      <c r="A50" s="478" t="s">
        <v>292</v>
      </c>
      <c r="B50" s="478" t="s">
        <v>293</v>
      </c>
      <c r="C50" s="478" t="s">
        <v>1981</v>
      </c>
      <c r="D50" s="479" t="s">
        <v>1926</v>
      </c>
      <c r="E50" s="480" t="s">
        <v>1929</v>
      </c>
      <c r="F50" s="479">
        <v>7</v>
      </c>
      <c r="G50" s="480" t="s">
        <v>1924</v>
      </c>
      <c r="H50" s="479" t="s">
        <v>1926</v>
      </c>
      <c r="I50" s="480" t="s">
        <v>1929</v>
      </c>
      <c r="J50" s="481" t="s">
        <v>1923</v>
      </c>
      <c r="K50" s="480" t="s">
        <v>1924</v>
      </c>
      <c r="L50" s="480" t="s">
        <v>1924</v>
      </c>
      <c r="M50" s="480" t="s">
        <v>1929</v>
      </c>
      <c r="N50" s="480" t="s">
        <v>1924</v>
      </c>
      <c r="O50" s="480" t="s">
        <v>1929</v>
      </c>
      <c r="P50" s="479" t="s">
        <v>1927</v>
      </c>
      <c r="Q50" s="479" t="s">
        <v>1925</v>
      </c>
      <c r="R50" s="479" t="s">
        <v>1923</v>
      </c>
      <c r="S50" s="479" t="s">
        <v>1967</v>
      </c>
      <c r="T50" s="480" t="s">
        <v>1929</v>
      </c>
      <c r="U50" s="479" t="s">
        <v>1929</v>
      </c>
      <c r="V50" s="479" t="s">
        <v>1939</v>
      </c>
      <c r="W50" s="479" t="s">
        <v>1946</v>
      </c>
      <c r="X50" s="480" t="s">
        <v>1929</v>
      </c>
      <c r="Y50" s="479" t="s">
        <v>1926</v>
      </c>
      <c r="Z50" s="479" t="s">
        <v>1923</v>
      </c>
      <c r="AA50" s="480" t="s">
        <v>1923</v>
      </c>
      <c r="AB50" s="482" t="s">
        <v>1929</v>
      </c>
      <c r="AC50" s="479" t="s">
        <v>1925</v>
      </c>
      <c r="AD50" s="479" t="s">
        <v>1925</v>
      </c>
      <c r="AE50" s="480" t="s">
        <v>1924</v>
      </c>
      <c r="AF50" s="480" t="s">
        <v>1924</v>
      </c>
      <c r="AG50" s="479" t="s">
        <v>1923</v>
      </c>
      <c r="AH50" s="480" t="s">
        <v>1924</v>
      </c>
      <c r="AI50" s="479" t="s">
        <v>1926</v>
      </c>
      <c r="AJ50" s="480" t="s">
        <v>1929</v>
      </c>
      <c r="AK50" s="480" t="s">
        <v>1929</v>
      </c>
      <c r="AL50" s="480" t="s">
        <v>1929</v>
      </c>
      <c r="AM50" s="479" t="s">
        <v>1926</v>
      </c>
      <c r="AN50" s="479" t="s">
        <v>1925</v>
      </c>
      <c r="AO50" s="479" t="s">
        <v>1927</v>
      </c>
      <c r="AP50" s="480" t="s">
        <v>1924</v>
      </c>
      <c r="AQ50" s="481" t="s">
        <v>1923</v>
      </c>
      <c r="AR50" s="479" t="s">
        <v>1939</v>
      </c>
      <c r="AS50" s="479" t="s">
        <v>1926</v>
      </c>
      <c r="AT50" s="479" t="s">
        <v>1926</v>
      </c>
      <c r="AU50" s="480" t="s">
        <v>1923</v>
      </c>
      <c r="AV50" s="479" t="s">
        <v>1923</v>
      </c>
      <c r="AW50" s="480" t="s">
        <v>1924</v>
      </c>
      <c r="AX50" s="480" t="s">
        <v>1924</v>
      </c>
      <c r="AY50" s="480" t="s">
        <v>1929</v>
      </c>
      <c r="AZ50" s="481" t="s">
        <v>1924</v>
      </c>
      <c r="BA50" s="480" t="s">
        <v>1929</v>
      </c>
      <c r="BB50" s="479" t="s">
        <v>1982</v>
      </c>
      <c r="BC50" s="482" t="s">
        <v>1924</v>
      </c>
      <c r="BD50" s="479" t="s">
        <v>1926</v>
      </c>
      <c r="BE50" s="479" t="s">
        <v>1948</v>
      </c>
      <c r="BF50" s="479" t="s">
        <v>1926</v>
      </c>
      <c r="BG50" s="480" t="s">
        <v>1929</v>
      </c>
      <c r="BH50" s="479" t="s">
        <v>1926</v>
      </c>
      <c r="BI50" s="479" t="s">
        <v>1923</v>
      </c>
      <c r="BJ50" s="479" t="s">
        <v>1926</v>
      </c>
      <c r="BK50" s="480" t="s">
        <v>1929</v>
      </c>
      <c r="BL50" s="480" t="s">
        <v>1929</v>
      </c>
      <c r="BM50" s="480" t="s">
        <v>1924</v>
      </c>
      <c r="BN50" s="479" t="s">
        <v>1923</v>
      </c>
      <c r="BO50" s="480" t="s">
        <v>1924</v>
      </c>
      <c r="BP50" s="480" t="s">
        <v>1924</v>
      </c>
      <c r="BQ50" s="479" t="s">
        <v>1948</v>
      </c>
      <c r="BR50" s="485" t="s">
        <v>1923</v>
      </c>
      <c r="BS50" s="480" t="s">
        <v>1923</v>
      </c>
      <c r="BT50" s="479" t="s">
        <v>1926</v>
      </c>
      <c r="BU50" s="480" t="s">
        <v>1929</v>
      </c>
      <c r="BV50" s="479" t="s">
        <v>1925</v>
      </c>
      <c r="BW50" s="479" t="s">
        <v>1925</v>
      </c>
    </row>
    <row r="51" spans="1:75" ht="12.75" customHeight="1">
      <c r="A51" s="486" t="s">
        <v>48</v>
      </c>
      <c r="B51" s="486" t="s">
        <v>293</v>
      </c>
      <c r="C51" s="486" t="s">
        <v>1983</v>
      </c>
      <c r="D51" s="487" t="s">
        <v>1925</v>
      </c>
      <c r="E51" s="480" t="s">
        <v>1923</v>
      </c>
      <c r="F51" s="488" t="s">
        <v>1925</v>
      </c>
      <c r="G51" s="480" t="s">
        <v>1943</v>
      </c>
      <c r="H51" s="487" t="s">
        <v>1925</v>
      </c>
      <c r="I51" s="480" t="s">
        <v>1931</v>
      </c>
      <c r="J51" s="481" t="s">
        <v>1941</v>
      </c>
      <c r="K51" s="480" t="s">
        <v>1931</v>
      </c>
      <c r="L51" s="480" t="s">
        <v>1943</v>
      </c>
      <c r="M51" s="480" t="s">
        <v>1924</v>
      </c>
      <c r="N51" s="480" t="s">
        <v>1932</v>
      </c>
      <c r="O51" s="480" t="s">
        <v>1929</v>
      </c>
      <c r="P51" s="488" t="s">
        <v>1936</v>
      </c>
      <c r="Q51" s="488" t="s">
        <v>1925</v>
      </c>
      <c r="R51" s="487" t="s">
        <v>1948</v>
      </c>
      <c r="S51" s="488" t="s">
        <v>1925</v>
      </c>
      <c r="T51" s="480" t="s">
        <v>1922</v>
      </c>
      <c r="U51" s="487" t="s">
        <v>1924</v>
      </c>
      <c r="V51" s="487" t="s">
        <v>1923</v>
      </c>
      <c r="W51" s="488" t="s">
        <v>1936</v>
      </c>
      <c r="X51" s="480" t="s">
        <v>1924</v>
      </c>
      <c r="Y51" s="488" t="s">
        <v>1925</v>
      </c>
      <c r="Z51" s="487" t="s">
        <v>1929</v>
      </c>
      <c r="AA51" s="480" t="s">
        <v>1923</v>
      </c>
      <c r="AB51" s="482" t="s">
        <v>1931</v>
      </c>
      <c r="AC51" s="488" t="s">
        <v>1925</v>
      </c>
      <c r="AD51" s="487" t="s">
        <v>1932</v>
      </c>
      <c r="AE51" s="485" t="s">
        <v>1922</v>
      </c>
      <c r="AF51" s="480" t="s">
        <v>1922</v>
      </c>
      <c r="AG51" s="487" t="s">
        <v>1942</v>
      </c>
      <c r="AH51" s="480" t="s">
        <v>1922</v>
      </c>
      <c r="AI51" s="488" t="s">
        <v>1925</v>
      </c>
      <c r="AJ51" s="485" t="s">
        <v>1931</v>
      </c>
      <c r="AK51" s="485" t="s">
        <v>1924</v>
      </c>
      <c r="AL51" s="480" t="s">
        <v>1929</v>
      </c>
      <c r="AM51" s="487" t="s">
        <v>1932</v>
      </c>
      <c r="AN51" s="488" t="s">
        <v>1925</v>
      </c>
      <c r="AO51" s="487" t="s">
        <v>1925</v>
      </c>
      <c r="AP51" s="480" t="s">
        <v>1932</v>
      </c>
      <c r="AQ51" s="489" t="s">
        <v>1943</v>
      </c>
      <c r="AR51" s="488" t="s">
        <v>1943</v>
      </c>
      <c r="AS51" s="488" t="s">
        <v>1925</v>
      </c>
      <c r="AT51" s="488" t="s">
        <v>1925</v>
      </c>
      <c r="AU51" s="485" t="s">
        <v>1932</v>
      </c>
      <c r="AV51" s="487" t="s">
        <v>1923</v>
      </c>
      <c r="AW51" s="480" t="s">
        <v>1922</v>
      </c>
      <c r="AX51" s="480" t="s">
        <v>1922</v>
      </c>
      <c r="AY51" s="480" t="s">
        <v>1923</v>
      </c>
      <c r="AZ51" s="481" t="s">
        <v>1922</v>
      </c>
      <c r="BA51" s="480" t="s">
        <v>1943</v>
      </c>
      <c r="BB51" s="488" t="s">
        <v>1925</v>
      </c>
      <c r="BC51" s="490" t="s">
        <v>1929</v>
      </c>
      <c r="BD51" s="488" t="s">
        <v>1925</v>
      </c>
      <c r="BE51" s="487" t="s">
        <v>1925</v>
      </c>
      <c r="BF51" s="487" t="s">
        <v>1925</v>
      </c>
      <c r="BG51" s="485" t="s">
        <v>1922</v>
      </c>
      <c r="BH51" s="487" t="s">
        <v>1928</v>
      </c>
      <c r="BI51" s="487" t="s">
        <v>1941</v>
      </c>
      <c r="BJ51" s="488" t="s">
        <v>1925</v>
      </c>
      <c r="BK51" s="485" t="s">
        <v>1924</v>
      </c>
      <c r="BL51" s="485" t="s">
        <v>1922</v>
      </c>
      <c r="BM51" s="485" t="s">
        <v>1923</v>
      </c>
      <c r="BN51" s="487" t="s">
        <v>1923</v>
      </c>
      <c r="BO51" s="480" t="s">
        <v>1929</v>
      </c>
      <c r="BP51" s="480" t="s">
        <v>1943</v>
      </c>
      <c r="BQ51" s="488" t="s">
        <v>1925</v>
      </c>
      <c r="BR51" s="480" t="s">
        <v>1931</v>
      </c>
      <c r="BS51" s="480" t="s">
        <v>1950</v>
      </c>
      <c r="BT51" s="488" t="s">
        <v>1925</v>
      </c>
      <c r="BU51" s="480" t="s">
        <v>1943</v>
      </c>
      <c r="BV51" s="487" t="s">
        <v>1967</v>
      </c>
      <c r="BW51" s="483" t="s">
        <v>1925</v>
      </c>
    </row>
    <row r="52" spans="1:75" ht="12.75" customHeight="1">
      <c r="A52" s="478" t="s">
        <v>52</v>
      </c>
      <c r="B52" s="478" t="s">
        <v>293</v>
      </c>
      <c r="C52" s="478" t="s">
        <v>1984</v>
      </c>
      <c r="D52" s="479" t="s">
        <v>1926</v>
      </c>
      <c r="E52" s="480" t="s">
        <v>1932</v>
      </c>
      <c r="F52" s="479">
        <v>7</v>
      </c>
      <c r="G52" s="480" t="s">
        <v>1924</v>
      </c>
      <c r="H52" s="479" t="s">
        <v>1926</v>
      </c>
      <c r="I52" s="480" t="s">
        <v>1923</v>
      </c>
      <c r="J52" s="481" t="s">
        <v>1942</v>
      </c>
      <c r="K52" s="480" t="s">
        <v>1923</v>
      </c>
      <c r="L52" s="480" t="s">
        <v>1922</v>
      </c>
      <c r="M52" s="480" t="s">
        <v>1939</v>
      </c>
      <c r="N52" s="480" t="s">
        <v>1931</v>
      </c>
      <c r="O52" s="480" t="s">
        <v>1927</v>
      </c>
      <c r="P52" s="479" t="s">
        <v>1927</v>
      </c>
      <c r="Q52" s="479" t="s">
        <v>1925</v>
      </c>
      <c r="R52" s="479" t="s">
        <v>1932</v>
      </c>
      <c r="S52" s="479" t="s">
        <v>1927</v>
      </c>
      <c r="T52" s="480" t="s">
        <v>1942</v>
      </c>
      <c r="U52" s="479" t="s">
        <v>1922</v>
      </c>
      <c r="V52" s="479" t="s">
        <v>1922</v>
      </c>
      <c r="W52" s="479" t="s">
        <v>1948</v>
      </c>
      <c r="X52" s="480" t="s">
        <v>1932</v>
      </c>
      <c r="Y52" s="479" t="s">
        <v>1926</v>
      </c>
      <c r="Z52" s="479" t="s">
        <v>1922</v>
      </c>
      <c r="AA52" s="480" t="s">
        <v>1943</v>
      </c>
      <c r="AB52" s="482" t="s">
        <v>1932</v>
      </c>
      <c r="AC52" s="479" t="s">
        <v>1925</v>
      </c>
      <c r="AD52" s="479" t="s">
        <v>1925</v>
      </c>
      <c r="AE52" s="480" t="s">
        <v>1923</v>
      </c>
      <c r="AF52" s="480" t="s">
        <v>1932</v>
      </c>
      <c r="AG52" s="479" t="s">
        <v>1942</v>
      </c>
      <c r="AH52" s="480" t="s">
        <v>1932</v>
      </c>
      <c r="AI52" s="479" t="s">
        <v>1926</v>
      </c>
      <c r="AJ52" s="480" t="s">
        <v>1928</v>
      </c>
      <c r="AK52" s="480" t="s">
        <v>1932</v>
      </c>
      <c r="AL52" s="480" t="s">
        <v>1948</v>
      </c>
      <c r="AM52" s="479" t="s">
        <v>1948</v>
      </c>
      <c r="AN52" s="479" t="s">
        <v>1925</v>
      </c>
      <c r="AO52" s="479" t="s">
        <v>1927</v>
      </c>
      <c r="AP52" s="480" t="s">
        <v>1932</v>
      </c>
      <c r="AQ52" s="481" t="s">
        <v>1922</v>
      </c>
      <c r="AR52" s="479" t="s">
        <v>1927</v>
      </c>
      <c r="AS52" s="479" t="s">
        <v>1926</v>
      </c>
      <c r="AT52" s="479" t="s">
        <v>1926</v>
      </c>
      <c r="AU52" s="480" t="s">
        <v>1932</v>
      </c>
      <c r="AV52" s="479" t="s">
        <v>1939</v>
      </c>
      <c r="AW52" s="480" t="s">
        <v>1932</v>
      </c>
      <c r="AX52" s="480" t="s">
        <v>1925</v>
      </c>
      <c r="AY52" s="480" t="s">
        <v>1942</v>
      </c>
      <c r="AZ52" s="481" t="s">
        <v>1932</v>
      </c>
      <c r="BA52" s="480" t="s">
        <v>1932</v>
      </c>
      <c r="BB52" s="479" t="s">
        <v>1926</v>
      </c>
      <c r="BC52" s="482" t="s">
        <v>1929</v>
      </c>
      <c r="BD52" s="479" t="s">
        <v>1925</v>
      </c>
      <c r="BE52" s="479" t="s">
        <v>1948</v>
      </c>
      <c r="BF52" s="479" t="s">
        <v>1927</v>
      </c>
      <c r="BG52" s="480" t="s">
        <v>1932</v>
      </c>
      <c r="BH52" s="479" t="s">
        <v>1927</v>
      </c>
      <c r="BI52" s="479" t="s">
        <v>1942</v>
      </c>
      <c r="BJ52" s="479" t="s">
        <v>1926</v>
      </c>
      <c r="BK52" s="480" t="s">
        <v>1932</v>
      </c>
      <c r="BL52" s="480" t="s">
        <v>1932</v>
      </c>
      <c r="BM52" s="480" t="s">
        <v>1922</v>
      </c>
      <c r="BN52" s="479" t="s">
        <v>1948</v>
      </c>
      <c r="BO52" s="480" t="s">
        <v>1928</v>
      </c>
      <c r="BP52" s="480" t="s">
        <v>1932</v>
      </c>
      <c r="BQ52" s="479" t="s">
        <v>1948</v>
      </c>
      <c r="BR52" s="485" t="s">
        <v>1923</v>
      </c>
      <c r="BS52" s="480" t="s">
        <v>1942</v>
      </c>
      <c r="BT52" s="479" t="s">
        <v>1927</v>
      </c>
      <c r="BU52" s="480" t="s">
        <v>1927</v>
      </c>
      <c r="BV52" s="479" t="s">
        <v>1925</v>
      </c>
      <c r="BW52" s="479" t="s">
        <v>1925</v>
      </c>
    </row>
    <row r="53" spans="1:75" ht="12.75" customHeight="1">
      <c r="A53" s="478" t="s">
        <v>294</v>
      </c>
      <c r="B53" s="478" t="s">
        <v>293</v>
      </c>
      <c r="C53" s="478" t="s">
        <v>1985</v>
      </c>
      <c r="D53" s="479" t="s">
        <v>1923</v>
      </c>
      <c r="E53" s="480" t="s">
        <v>1923</v>
      </c>
      <c r="F53" s="479" t="s">
        <v>1923</v>
      </c>
      <c r="G53" s="480" t="s">
        <v>1928</v>
      </c>
      <c r="H53" s="479" t="s">
        <v>1922</v>
      </c>
      <c r="I53" s="480" t="s">
        <v>1923</v>
      </c>
      <c r="J53" s="481" t="s">
        <v>1931</v>
      </c>
      <c r="K53" s="480" t="s">
        <v>1925</v>
      </c>
      <c r="L53" s="480" t="s">
        <v>1923</v>
      </c>
      <c r="M53" s="480" t="s">
        <v>1923</v>
      </c>
      <c r="N53" s="480" t="s">
        <v>1928</v>
      </c>
      <c r="O53" s="480" t="s">
        <v>1923</v>
      </c>
      <c r="P53" s="479" t="s">
        <v>1924</v>
      </c>
      <c r="Q53" s="479" t="s">
        <v>1923</v>
      </c>
      <c r="R53" s="479" t="s">
        <v>1923</v>
      </c>
      <c r="S53" s="479" t="s">
        <v>1923</v>
      </c>
      <c r="T53" s="480" t="s">
        <v>1922</v>
      </c>
      <c r="U53" s="479" t="s">
        <v>1933</v>
      </c>
      <c r="V53" s="479" t="s">
        <v>1924</v>
      </c>
      <c r="W53" s="479" t="s">
        <v>1924</v>
      </c>
      <c r="X53" s="480" t="s">
        <v>1923</v>
      </c>
      <c r="Y53" s="479" t="s">
        <v>1931</v>
      </c>
      <c r="Z53" s="479" t="s">
        <v>1923</v>
      </c>
      <c r="AA53" s="480" t="s">
        <v>1923</v>
      </c>
      <c r="AB53" s="482" t="s">
        <v>1923</v>
      </c>
      <c r="AC53" s="479" t="s">
        <v>1923</v>
      </c>
      <c r="AD53" s="479" t="s">
        <v>1928</v>
      </c>
      <c r="AE53" s="480" t="s">
        <v>1925</v>
      </c>
      <c r="AF53" s="480" t="s">
        <v>1928</v>
      </c>
      <c r="AG53" s="479" t="s">
        <v>1931</v>
      </c>
      <c r="AH53" s="480" t="s">
        <v>1928</v>
      </c>
      <c r="AI53" s="479" t="s">
        <v>1923</v>
      </c>
      <c r="AJ53" s="480" t="s">
        <v>1923</v>
      </c>
      <c r="AK53" s="480" t="s">
        <v>1923</v>
      </c>
      <c r="AL53" s="480" t="s">
        <v>1923</v>
      </c>
      <c r="AM53" s="479" t="s">
        <v>1923</v>
      </c>
      <c r="AN53" s="479" t="s">
        <v>1923</v>
      </c>
      <c r="AO53" s="479" t="s">
        <v>1923</v>
      </c>
      <c r="AP53" s="480" t="s">
        <v>1924</v>
      </c>
      <c r="AQ53" s="481" t="s">
        <v>1931</v>
      </c>
      <c r="AR53" s="483" t="s">
        <v>1922</v>
      </c>
      <c r="AS53" s="479" t="s">
        <v>1928</v>
      </c>
      <c r="AT53" s="479" t="s">
        <v>1923</v>
      </c>
      <c r="AU53" s="480" t="s">
        <v>1928</v>
      </c>
      <c r="AV53" s="479" t="s">
        <v>1923</v>
      </c>
      <c r="AW53" s="480" t="s">
        <v>1928</v>
      </c>
      <c r="AX53" s="480" t="s">
        <v>1922</v>
      </c>
      <c r="AY53" s="480" t="s">
        <v>1922</v>
      </c>
      <c r="AZ53" s="481" t="s">
        <v>1928</v>
      </c>
      <c r="BA53" s="480" t="s">
        <v>1923</v>
      </c>
      <c r="BB53" s="479" t="s">
        <v>1923</v>
      </c>
      <c r="BC53" s="482" t="s">
        <v>1928</v>
      </c>
      <c r="BD53" s="479" t="s">
        <v>1923</v>
      </c>
      <c r="BE53" s="479" t="s">
        <v>1922</v>
      </c>
      <c r="BF53" s="479" t="s">
        <v>1923</v>
      </c>
      <c r="BG53" s="480" t="s">
        <v>1923</v>
      </c>
      <c r="BH53" s="479" t="s">
        <v>1929</v>
      </c>
      <c r="BI53" s="479" t="s">
        <v>1924</v>
      </c>
      <c r="BJ53" s="479" t="s">
        <v>1943</v>
      </c>
      <c r="BK53" s="480" t="s">
        <v>1923</v>
      </c>
      <c r="BL53" s="480" t="s">
        <v>1923</v>
      </c>
      <c r="BM53" s="480" t="s">
        <v>1928</v>
      </c>
      <c r="BN53" s="479" t="s">
        <v>1923</v>
      </c>
      <c r="BO53" s="480" t="s">
        <v>1928</v>
      </c>
      <c r="BP53" s="480" t="s">
        <v>1928</v>
      </c>
      <c r="BQ53" s="479" t="s">
        <v>1923</v>
      </c>
      <c r="BR53" s="480" t="s">
        <v>1925</v>
      </c>
      <c r="BS53" s="480" t="s">
        <v>1923</v>
      </c>
      <c r="BT53" s="479" t="s">
        <v>1929</v>
      </c>
      <c r="BU53" s="480" t="s">
        <v>1922</v>
      </c>
      <c r="BV53" s="479" t="s">
        <v>1923</v>
      </c>
      <c r="BW53" s="479" t="s">
        <v>1923</v>
      </c>
    </row>
    <row r="54" spans="1:75" ht="12.75" customHeight="1">
      <c r="A54" s="478" t="s">
        <v>295</v>
      </c>
      <c r="B54" s="478" t="s">
        <v>293</v>
      </c>
      <c r="C54" s="478" t="s">
        <v>1986</v>
      </c>
      <c r="D54" s="479" t="s">
        <v>1946</v>
      </c>
      <c r="E54" s="480" t="s">
        <v>1928</v>
      </c>
      <c r="F54" s="479">
        <v>3</v>
      </c>
      <c r="G54" s="480" t="s">
        <v>1922</v>
      </c>
      <c r="H54" s="479" t="s">
        <v>1946</v>
      </c>
      <c r="I54" s="480" t="s">
        <v>1928</v>
      </c>
      <c r="J54" s="481" t="s">
        <v>1923</v>
      </c>
      <c r="K54" s="480" t="s">
        <v>1933</v>
      </c>
      <c r="L54" s="480" t="s">
        <v>1922</v>
      </c>
      <c r="M54" s="480" t="s">
        <v>1928</v>
      </c>
      <c r="N54" s="480" t="s">
        <v>1931</v>
      </c>
      <c r="O54" s="480" t="s">
        <v>1928</v>
      </c>
      <c r="P54" s="479" t="s">
        <v>1946</v>
      </c>
      <c r="Q54" s="479" t="s">
        <v>1946</v>
      </c>
      <c r="R54" s="479" t="s">
        <v>1923</v>
      </c>
      <c r="S54" s="479" t="s">
        <v>1946</v>
      </c>
      <c r="T54" s="480" t="s">
        <v>1923</v>
      </c>
      <c r="U54" s="479" t="s">
        <v>1929</v>
      </c>
      <c r="V54" s="479" t="s">
        <v>1933</v>
      </c>
      <c r="W54" s="479" t="s">
        <v>1946</v>
      </c>
      <c r="X54" s="480" t="s">
        <v>1928</v>
      </c>
      <c r="Y54" s="479" t="s">
        <v>1946</v>
      </c>
      <c r="Z54" s="479" t="s">
        <v>1923</v>
      </c>
      <c r="AA54" s="480" t="s">
        <v>1922</v>
      </c>
      <c r="AB54" s="482" t="s">
        <v>1928</v>
      </c>
      <c r="AC54" s="479" t="s">
        <v>1946</v>
      </c>
      <c r="AD54" s="479" t="s">
        <v>1946</v>
      </c>
      <c r="AE54" s="480" t="s">
        <v>1929</v>
      </c>
      <c r="AF54" s="480" t="s">
        <v>1922</v>
      </c>
      <c r="AG54" s="479" t="s">
        <v>1923</v>
      </c>
      <c r="AH54" s="480" t="s">
        <v>1922</v>
      </c>
      <c r="AI54" s="479" t="s">
        <v>1946</v>
      </c>
      <c r="AJ54" s="480" t="s">
        <v>1928</v>
      </c>
      <c r="AK54" s="480" t="s">
        <v>1928</v>
      </c>
      <c r="AL54" s="480" t="s">
        <v>1928</v>
      </c>
      <c r="AM54" s="479" t="s">
        <v>1946</v>
      </c>
      <c r="AN54" s="479" t="s">
        <v>1946</v>
      </c>
      <c r="AO54" s="479" t="s">
        <v>1946</v>
      </c>
      <c r="AP54" s="480" t="s">
        <v>1923</v>
      </c>
      <c r="AQ54" s="481" t="s">
        <v>1923</v>
      </c>
      <c r="AR54" s="483" t="s">
        <v>1922</v>
      </c>
      <c r="AS54" s="479" t="s">
        <v>1946</v>
      </c>
      <c r="AT54" s="479" t="s">
        <v>1946</v>
      </c>
      <c r="AU54" s="480" t="s">
        <v>1931</v>
      </c>
      <c r="AV54" s="479" t="s">
        <v>1923</v>
      </c>
      <c r="AW54" s="480" t="s">
        <v>1922</v>
      </c>
      <c r="AX54" s="480" t="s">
        <v>1922</v>
      </c>
      <c r="AY54" s="480" t="s">
        <v>1923</v>
      </c>
      <c r="AZ54" s="481" t="s">
        <v>1922</v>
      </c>
      <c r="BA54" s="480" t="s">
        <v>1928</v>
      </c>
      <c r="BB54" s="479" t="s">
        <v>1946</v>
      </c>
      <c r="BC54" s="482" t="s">
        <v>1928</v>
      </c>
      <c r="BD54" s="479" t="s">
        <v>1946</v>
      </c>
      <c r="BE54" s="479" t="s">
        <v>1946</v>
      </c>
      <c r="BF54" s="479" t="s">
        <v>1946</v>
      </c>
      <c r="BG54" s="480" t="s">
        <v>1928</v>
      </c>
      <c r="BH54" s="479" t="s">
        <v>1946</v>
      </c>
      <c r="BI54" s="479" t="s">
        <v>1923</v>
      </c>
      <c r="BJ54" s="479" t="s">
        <v>1946</v>
      </c>
      <c r="BK54" s="480" t="s">
        <v>1928</v>
      </c>
      <c r="BL54" s="480" t="s">
        <v>1928</v>
      </c>
      <c r="BM54" s="480" t="s">
        <v>1931</v>
      </c>
      <c r="BN54" s="479" t="s">
        <v>1922</v>
      </c>
      <c r="BO54" s="480" t="s">
        <v>1924</v>
      </c>
      <c r="BP54" s="480" t="s">
        <v>1924</v>
      </c>
      <c r="BQ54" s="479" t="s">
        <v>1946</v>
      </c>
      <c r="BR54" s="485" t="s">
        <v>1923</v>
      </c>
      <c r="BS54" s="480" t="s">
        <v>1943</v>
      </c>
      <c r="BT54" s="479" t="s">
        <v>1948</v>
      </c>
      <c r="BU54" s="480" t="s">
        <v>1923</v>
      </c>
      <c r="BV54" s="479" t="s">
        <v>1946</v>
      </c>
      <c r="BW54" s="479" t="s">
        <v>1946</v>
      </c>
    </row>
    <row r="55" spans="1:75" ht="12.75" customHeight="1">
      <c r="A55" s="478" t="s">
        <v>296</v>
      </c>
      <c r="B55" s="478" t="s">
        <v>293</v>
      </c>
      <c r="C55" s="478" t="s">
        <v>1987</v>
      </c>
      <c r="D55" s="479" t="s">
        <v>1946</v>
      </c>
      <c r="E55" s="480" t="s">
        <v>1923</v>
      </c>
      <c r="F55" s="479">
        <v>3</v>
      </c>
      <c r="G55" s="480" t="s">
        <v>1931</v>
      </c>
      <c r="H55" s="479" t="s">
        <v>1946</v>
      </c>
      <c r="I55" s="480" t="s">
        <v>1923</v>
      </c>
      <c r="J55" s="481" t="s">
        <v>1922</v>
      </c>
      <c r="K55" s="480" t="s">
        <v>1924</v>
      </c>
      <c r="L55" s="480" t="s">
        <v>1928</v>
      </c>
      <c r="M55" s="480" t="s">
        <v>1923</v>
      </c>
      <c r="N55" s="480" t="s">
        <v>1931</v>
      </c>
      <c r="O55" s="480" t="s">
        <v>1923</v>
      </c>
      <c r="P55" s="479" t="s">
        <v>1922</v>
      </c>
      <c r="Q55" s="479" t="s">
        <v>1946</v>
      </c>
      <c r="R55" s="479" t="s">
        <v>1923</v>
      </c>
      <c r="S55" s="479" t="s">
        <v>1946</v>
      </c>
      <c r="T55" s="480" t="s">
        <v>1922</v>
      </c>
      <c r="U55" s="479" t="s">
        <v>1931</v>
      </c>
      <c r="V55" s="479" t="s">
        <v>1931</v>
      </c>
      <c r="W55" s="479" t="s">
        <v>1922</v>
      </c>
      <c r="X55" s="480" t="s">
        <v>1923</v>
      </c>
      <c r="Y55" s="479" t="s">
        <v>1946</v>
      </c>
      <c r="Z55" s="479" t="s">
        <v>1923</v>
      </c>
      <c r="AA55" s="480" t="s">
        <v>1922</v>
      </c>
      <c r="AB55" s="482" t="s">
        <v>1923</v>
      </c>
      <c r="AC55" s="479" t="s">
        <v>1946</v>
      </c>
      <c r="AD55" s="479" t="s">
        <v>1922</v>
      </c>
      <c r="AE55" s="480" t="s">
        <v>1922</v>
      </c>
      <c r="AF55" s="480" t="s">
        <v>1928</v>
      </c>
      <c r="AG55" s="479" t="s">
        <v>1922</v>
      </c>
      <c r="AH55" s="480" t="s">
        <v>1928</v>
      </c>
      <c r="AI55" s="479" t="s">
        <v>1946</v>
      </c>
      <c r="AJ55" s="480" t="s">
        <v>1923</v>
      </c>
      <c r="AK55" s="480" t="s">
        <v>1923</v>
      </c>
      <c r="AL55" s="480" t="s">
        <v>1923</v>
      </c>
      <c r="AM55" s="479" t="s">
        <v>1946</v>
      </c>
      <c r="AN55" s="479" t="s">
        <v>1946</v>
      </c>
      <c r="AO55" s="479" t="s">
        <v>1946</v>
      </c>
      <c r="AP55" s="480" t="s">
        <v>1928</v>
      </c>
      <c r="AQ55" s="481" t="s">
        <v>1922</v>
      </c>
      <c r="AR55" s="483" t="s">
        <v>1922</v>
      </c>
      <c r="AS55" s="479" t="s">
        <v>1946</v>
      </c>
      <c r="AT55" s="479" t="s">
        <v>1946</v>
      </c>
      <c r="AU55" s="480" t="s">
        <v>1928</v>
      </c>
      <c r="AV55" s="479" t="s">
        <v>1923</v>
      </c>
      <c r="AW55" s="480" t="s">
        <v>1928</v>
      </c>
      <c r="AX55" s="480" t="s">
        <v>1923</v>
      </c>
      <c r="AY55" s="480" t="s">
        <v>1922</v>
      </c>
      <c r="AZ55" s="481" t="s">
        <v>1928</v>
      </c>
      <c r="BA55" s="480" t="s">
        <v>1923</v>
      </c>
      <c r="BB55" s="479" t="s">
        <v>1946</v>
      </c>
      <c r="BC55" s="482" t="s">
        <v>1928</v>
      </c>
      <c r="BD55" s="479" t="s">
        <v>1946</v>
      </c>
      <c r="BE55" s="479" t="s">
        <v>1946</v>
      </c>
      <c r="BF55" s="479" t="s">
        <v>1946</v>
      </c>
      <c r="BG55" s="480" t="s">
        <v>1923</v>
      </c>
      <c r="BH55" s="479" t="s">
        <v>1946</v>
      </c>
      <c r="BI55" s="479" t="s">
        <v>1922</v>
      </c>
      <c r="BJ55" s="479" t="s">
        <v>1946</v>
      </c>
      <c r="BK55" s="480" t="s">
        <v>1923</v>
      </c>
      <c r="BL55" s="480" t="s">
        <v>1923</v>
      </c>
      <c r="BM55" s="480" t="s">
        <v>1931</v>
      </c>
      <c r="BN55" s="479" t="s">
        <v>1922</v>
      </c>
      <c r="BO55" s="480" t="s">
        <v>1929</v>
      </c>
      <c r="BP55" s="480" t="s">
        <v>1929</v>
      </c>
      <c r="BQ55" s="479" t="s">
        <v>1946</v>
      </c>
      <c r="BR55" s="480" t="s">
        <v>1925</v>
      </c>
      <c r="BS55" s="480" t="s">
        <v>1923</v>
      </c>
      <c r="BT55" s="479" t="s">
        <v>1948</v>
      </c>
      <c r="BU55" s="480" t="s">
        <v>1922</v>
      </c>
      <c r="BV55" s="479" t="s">
        <v>1946</v>
      </c>
      <c r="BW55" s="479" t="s">
        <v>1946</v>
      </c>
    </row>
    <row r="56" spans="1:75" ht="12.75" customHeight="1">
      <c r="A56" s="484" t="s">
        <v>1988</v>
      </c>
      <c r="B56" s="484" t="s">
        <v>293</v>
      </c>
      <c r="C56" s="484" t="s">
        <v>183</v>
      </c>
      <c r="D56" s="479" t="s">
        <v>1925</v>
      </c>
      <c r="E56" s="480" t="s">
        <v>1923</v>
      </c>
      <c r="F56" s="479">
        <v>8</v>
      </c>
      <c r="G56" s="480" t="s">
        <v>1943</v>
      </c>
      <c r="H56" s="479" t="s">
        <v>1925</v>
      </c>
      <c r="I56" s="480" t="s">
        <v>1931</v>
      </c>
      <c r="J56" s="481" t="s">
        <v>1941</v>
      </c>
      <c r="K56" s="480" t="s">
        <v>1931</v>
      </c>
      <c r="L56" s="480" t="s">
        <v>1943</v>
      </c>
      <c r="M56" s="480" t="s">
        <v>1924</v>
      </c>
      <c r="N56" s="480" t="s">
        <v>1932</v>
      </c>
      <c r="O56" s="480" t="s">
        <v>1929</v>
      </c>
      <c r="P56" s="479" t="s">
        <v>1925</v>
      </c>
      <c r="Q56" s="479" t="s">
        <v>1926</v>
      </c>
      <c r="R56" s="479" t="s">
        <v>1948</v>
      </c>
      <c r="S56" s="479" t="s">
        <v>1967</v>
      </c>
      <c r="T56" s="480" t="s">
        <v>1922</v>
      </c>
      <c r="U56" s="479" t="s">
        <v>1924</v>
      </c>
      <c r="V56" s="479" t="s">
        <v>1923</v>
      </c>
      <c r="W56" s="479" t="s">
        <v>1948</v>
      </c>
      <c r="X56" s="480" t="s">
        <v>1924</v>
      </c>
      <c r="Y56" s="479" t="s">
        <v>1967</v>
      </c>
      <c r="Z56" s="479" t="s">
        <v>1929</v>
      </c>
      <c r="AA56" s="480" t="s">
        <v>1922</v>
      </c>
      <c r="AB56" s="482" t="s">
        <v>1931</v>
      </c>
      <c r="AC56" s="479" t="s">
        <v>1967</v>
      </c>
      <c r="AD56" s="479" t="s">
        <v>1931</v>
      </c>
      <c r="AE56" s="480" t="s">
        <v>1943</v>
      </c>
      <c r="AF56" s="480" t="s">
        <v>1922</v>
      </c>
      <c r="AG56" s="479" t="s">
        <v>1942</v>
      </c>
      <c r="AH56" s="480" t="s">
        <v>1922</v>
      </c>
      <c r="AI56" s="479" t="s">
        <v>1967</v>
      </c>
      <c r="AJ56" s="480" t="s">
        <v>1933</v>
      </c>
      <c r="AK56" s="480" t="s">
        <v>1931</v>
      </c>
      <c r="AL56" s="480" t="s">
        <v>1929</v>
      </c>
      <c r="AM56" s="479" t="s">
        <v>1932</v>
      </c>
      <c r="AN56" s="479" t="s">
        <v>1967</v>
      </c>
      <c r="AO56" s="479" t="s">
        <v>1925</v>
      </c>
      <c r="AP56" s="480" t="s">
        <v>1932</v>
      </c>
      <c r="AQ56" s="481" t="s">
        <v>1941</v>
      </c>
      <c r="AR56" s="479" t="s">
        <v>1940</v>
      </c>
      <c r="AS56" s="479" t="s">
        <v>1967</v>
      </c>
      <c r="AT56" s="479" t="s">
        <v>1967</v>
      </c>
      <c r="AU56" s="480" t="s">
        <v>1941</v>
      </c>
      <c r="AV56" s="479" t="s">
        <v>1923</v>
      </c>
      <c r="AW56" s="480" t="s">
        <v>1922</v>
      </c>
      <c r="AX56" s="480" t="s">
        <v>1922</v>
      </c>
      <c r="AY56" s="480" t="s">
        <v>1943</v>
      </c>
      <c r="AZ56" s="481" t="s">
        <v>1922</v>
      </c>
      <c r="BA56" s="480" t="s">
        <v>1943</v>
      </c>
      <c r="BB56" s="479" t="s">
        <v>1925</v>
      </c>
      <c r="BC56" s="482" t="s">
        <v>1922</v>
      </c>
      <c r="BD56" s="479" t="s">
        <v>1926</v>
      </c>
      <c r="BE56" s="479" t="s">
        <v>1925</v>
      </c>
      <c r="BF56" s="479" t="s">
        <v>1925</v>
      </c>
      <c r="BG56" s="480" t="s">
        <v>1931</v>
      </c>
      <c r="BH56" s="479" t="s">
        <v>1928</v>
      </c>
      <c r="BI56" s="479" t="s">
        <v>1941</v>
      </c>
      <c r="BJ56" s="479" t="s">
        <v>1967</v>
      </c>
      <c r="BK56" s="480" t="s">
        <v>1931</v>
      </c>
      <c r="BL56" s="480" t="s">
        <v>1931</v>
      </c>
      <c r="BM56" s="480" t="s">
        <v>1932</v>
      </c>
      <c r="BN56" s="479" t="s">
        <v>1923</v>
      </c>
      <c r="BO56" s="480" t="s">
        <v>1929</v>
      </c>
      <c r="BP56" s="480" t="s">
        <v>1943</v>
      </c>
      <c r="BQ56" s="479" t="s">
        <v>1967</v>
      </c>
      <c r="BR56" s="480" t="s">
        <v>1931</v>
      </c>
      <c r="BS56" s="480" t="s">
        <v>1950</v>
      </c>
      <c r="BT56" s="479" t="s">
        <v>1925</v>
      </c>
      <c r="BU56" s="480" t="s">
        <v>1943</v>
      </c>
      <c r="BV56" s="479" t="s">
        <v>1967</v>
      </c>
      <c r="BW56" s="479" t="s">
        <v>1967</v>
      </c>
    </row>
    <row r="57" spans="1:75" ht="12.75" customHeight="1">
      <c r="A57" s="478" t="s">
        <v>297</v>
      </c>
      <c r="B57" s="478" t="s">
        <v>293</v>
      </c>
      <c r="C57" s="478" t="s">
        <v>1984</v>
      </c>
      <c r="D57" s="479" t="s">
        <v>1946</v>
      </c>
      <c r="E57" s="480" t="s">
        <v>1939</v>
      </c>
      <c r="F57" s="479">
        <v>3</v>
      </c>
      <c r="G57" s="480" t="s">
        <v>1923</v>
      </c>
      <c r="H57" s="479" t="s">
        <v>1946</v>
      </c>
      <c r="I57" s="480" t="s">
        <v>1939</v>
      </c>
      <c r="J57" s="481" t="s">
        <v>1923</v>
      </c>
      <c r="K57" s="480" t="s">
        <v>1922</v>
      </c>
      <c r="L57" s="480" t="s">
        <v>1923</v>
      </c>
      <c r="M57" s="480" t="s">
        <v>1939</v>
      </c>
      <c r="N57" s="480" t="s">
        <v>1924</v>
      </c>
      <c r="O57" s="480" t="s">
        <v>1939</v>
      </c>
      <c r="P57" s="479" t="s">
        <v>1943</v>
      </c>
      <c r="Q57" s="479" t="s">
        <v>1946</v>
      </c>
      <c r="R57" s="479" t="s">
        <v>1923</v>
      </c>
      <c r="S57" s="479" t="s">
        <v>1946</v>
      </c>
      <c r="T57" s="480" t="s">
        <v>1923</v>
      </c>
      <c r="U57" s="479" t="s">
        <v>1928</v>
      </c>
      <c r="V57" s="479" t="s">
        <v>1922</v>
      </c>
      <c r="W57" s="479" t="s">
        <v>1943</v>
      </c>
      <c r="X57" s="480" t="s">
        <v>1939</v>
      </c>
      <c r="Y57" s="479" t="s">
        <v>1946</v>
      </c>
      <c r="Z57" s="479" t="s">
        <v>1923</v>
      </c>
      <c r="AA57" s="480" t="s">
        <v>1922</v>
      </c>
      <c r="AB57" s="482" t="s">
        <v>1939</v>
      </c>
      <c r="AC57" s="479" t="s">
        <v>1946</v>
      </c>
      <c r="AD57" s="479" t="s">
        <v>1943</v>
      </c>
      <c r="AE57" s="480" t="s">
        <v>1922</v>
      </c>
      <c r="AF57" s="480" t="s">
        <v>1923</v>
      </c>
      <c r="AG57" s="479" t="s">
        <v>1923</v>
      </c>
      <c r="AH57" s="480" t="s">
        <v>1923</v>
      </c>
      <c r="AI57" s="479" t="s">
        <v>1946</v>
      </c>
      <c r="AJ57" s="480" t="s">
        <v>1939</v>
      </c>
      <c r="AK57" s="480" t="s">
        <v>1939</v>
      </c>
      <c r="AL57" s="480" t="s">
        <v>1939</v>
      </c>
      <c r="AM57" s="479" t="s">
        <v>1946</v>
      </c>
      <c r="AN57" s="479" t="s">
        <v>1946</v>
      </c>
      <c r="AO57" s="479" t="s">
        <v>1946</v>
      </c>
      <c r="AP57" s="480" t="s">
        <v>1922</v>
      </c>
      <c r="AQ57" s="481" t="s">
        <v>1923</v>
      </c>
      <c r="AR57" s="479" t="s">
        <v>1922</v>
      </c>
      <c r="AS57" s="479" t="s">
        <v>1946</v>
      </c>
      <c r="AT57" s="479" t="s">
        <v>1946</v>
      </c>
      <c r="AU57" s="480" t="s">
        <v>1924</v>
      </c>
      <c r="AV57" s="479" t="s">
        <v>1923</v>
      </c>
      <c r="AW57" s="480" t="s">
        <v>1958</v>
      </c>
      <c r="AX57" s="480" t="s">
        <v>1923</v>
      </c>
      <c r="AY57" s="480" t="s">
        <v>1923</v>
      </c>
      <c r="AZ57" s="481" t="s">
        <v>1923</v>
      </c>
      <c r="BA57" s="480" t="s">
        <v>1939</v>
      </c>
      <c r="BB57" s="479" t="s">
        <v>1946</v>
      </c>
      <c r="BC57" s="482" t="s">
        <v>1923</v>
      </c>
      <c r="BD57" s="479" t="s">
        <v>1946</v>
      </c>
      <c r="BE57" s="479" t="s">
        <v>1946</v>
      </c>
      <c r="BF57" s="479" t="s">
        <v>1946</v>
      </c>
      <c r="BG57" s="480" t="s">
        <v>1939</v>
      </c>
      <c r="BH57" s="479" t="s">
        <v>1946</v>
      </c>
      <c r="BI57" s="479" t="s">
        <v>1923</v>
      </c>
      <c r="BJ57" s="479" t="s">
        <v>1946</v>
      </c>
      <c r="BK57" s="480" t="s">
        <v>1939</v>
      </c>
      <c r="BL57" s="480" t="s">
        <v>1939</v>
      </c>
      <c r="BM57" s="480" t="s">
        <v>1924</v>
      </c>
      <c r="BN57" s="479" t="s">
        <v>1923</v>
      </c>
      <c r="BO57" s="480" t="s">
        <v>1922</v>
      </c>
      <c r="BP57" s="480" t="s">
        <v>1922</v>
      </c>
      <c r="BQ57" s="479" t="s">
        <v>1946</v>
      </c>
      <c r="BR57" s="480" t="s">
        <v>1925</v>
      </c>
      <c r="BS57" s="480" t="s">
        <v>1922</v>
      </c>
      <c r="BT57" s="479" t="s">
        <v>1929</v>
      </c>
      <c r="BU57" s="480" t="s">
        <v>1923</v>
      </c>
      <c r="BV57" s="479" t="s">
        <v>1946</v>
      </c>
      <c r="BW57" s="479" t="s">
        <v>1946</v>
      </c>
    </row>
    <row r="58" spans="1:75" ht="12.75" customHeight="1">
      <c r="A58" s="484" t="s">
        <v>298</v>
      </c>
      <c r="B58" s="484" t="s">
        <v>293</v>
      </c>
      <c r="C58" s="484" t="s">
        <v>1989</v>
      </c>
      <c r="D58" s="479" t="s">
        <v>1925</v>
      </c>
      <c r="E58" s="480" t="s">
        <v>1923</v>
      </c>
      <c r="F58" s="479">
        <v>8</v>
      </c>
      <c r="G58" s="480" t="s">
        <v>1943</v>
      </c>
      <c r="H58" s="479" t="s">
        <v>1925</v>
      </c>
      <c r="I58" s="480" t="s">
        <v>1931</v>
      </c>
      <c r="J58" s="481" t="s">
        <v>1941</v>
      </c>
      <c r="K58" s="480" t="s">
        <v>1931</v>
      </c>
      <c r="L58" s="480" t="s">
        <v>1943</v>
      </c>
      <c r="M58" s="480" t="s">
        <v>1924</v>
      </c>
      <c r="N58" s="480" t="s">
        <v>1932</v>
      </c>
      <c r="O58" s="480" t="s">
        <v>1929</v>
      </c>
      <c r="P58" s="479" t="s">
        <v>1925</v>
      </c>
      <c r="Q58" s="479" t="s">
        <v>1926</v>
      </c>
      <c r="R58" s="479" t="s">
        <v>1948</v>
      </c>
      <c r="S58" s="479" t="s">
        <v>1967</v>
      </c>
      <c r="T58" s="480" t="s">
        <v>1922</v>
      </c>
      <c r="U58" s="479" t="s">
        <v>1924</v>
      </c>
      <c r="V58" s="479" t="s">
        <v>1923</v>
      </c>
      <c r="W58" s="479" t="s">
        <v>1948</v>
      </c>
      <c r="X58" s="480" t="s">
        <v>1924</v>
      </c>
      <c r="Y58" s="479" t="s">
        <v>1967</v>
      </c>
      <c r="Z58" s="479" t="s">
        <v>1929</v>
      </c>
      <c r="AA58" s="480" t="s">
        <v>1922</v>
      </c>
      <c r="AB58" s="482" t="s">
        <v>1931</v>
      </c>
      <c r="AC58" s="479" t="s">
        <v>1967</v>
      </c>
      <c r="AD58" s="479" t="s">
        <v>1931</v>
      </c>
      <c r="AE58" s="480" t="s">
        <v>1943</v>
      </c>
      <c r="AF58" s="480" t="s">
        <v>1922</v>
      </c>
      <c r="AG58" s="479" t="s">
        <v>1942</v>
      </c>
      <c r="AH58" s="480" t="s">
        <v>1922</v>
      </c>
      <c r="AI58" s="479" t="s">
        <v>1967</v>
      </c>
      <c r="AJ58" s="480" t="s">
        <v>1933</v>
      </c>
      <c r="AK58" s="480" t="s">
        <v>1931</v>
      </c>
      <c r="AL58" s="480" t="s">
        <v>1929</v>
      </c>
      <c r="AM58" s="479" t="s">
        <v>1932</v>
      </c>
      <c r="AN58" s="479" t="s">
        <v>1967</v>
      </c>
      <c r="AO58" s="479" t="s">
        <v>1925</v>
      </c>
      <c r="AP58" s="480" t="s">
        <v>1932</v>
      </c>
      <c r="AQ58" s="481" t="s">
        <v>1943</v>
      </c>
      <c r="AR58" s="479" t="s">
        <v>1940</v>
      </c>
      <c r="AS58" s="479" t="s">
        <v>1967</v>
      </c>
      <c r="AT58" s="479" t="s">
        <v>1967</v>
      </c>
      <c r="AU58" s="480" t="s">
        <v>1941</v>
      </c>
      <c r="AV58" s="479" t="s">
        <v>1923</v>
      </c>
      <c r="AW58" s="480" t="s">
        <v>1922</v>
      </c>
      <c r="AX58" s="480" t="s">
        <v>1922</v>
      </c>
      <c r="AY58" s="480" t="s">
        <v>1943</v>
      </c>
      <c r="AZ58" s="481" t="s">
        <v>1922</v>
      </c>
      <c r="BA58" s="480" t="s">
        <v>1943</v>
      </c>
      <c r="BB58" s="479" t="s">
        <v>1925</v>
      </c>
      <c r="BC58" s="482" t="s">
        <v>1922</v>
      </c>
      <c r="BD58" s="479" t="s">
        <v>1926</v>
      </c>
      <c r="BE58" s="479" t="s">
        <v>1925</v>
      </c>
      <c r="BF58" s="479" t="s">
        <v>1925</v>
      </c>
      <c r="BG58" s="480" t="s">
        <v>1931</v>
      </c>
      <c r="BH58" s="479" t="s">
        <v>1928</v>
      </c>
      <c r="BI58" s="479" t="s">
        <v>1941</v>
      </c>
      <c r="BJ58" s="479" t="s">
        <v>1967</v>
      </c>
      <c r="BK58" s="480" t="s">
        <v>1931</v>
      </c>
      <c r="BL58" s="480" t="s">
        <v>1931</v>
      </c>
      <c r="BM58" s="480" t="s">
        <v>1932</v>
      </c>
      <c r="BN58" s="479" t="s">
        <v>1923</v>
      </c>
      <c r="BO58" s="480" t="s">
        <v>1929</v>
      </c>
      <c r="BP58" s="480" t="s">
        <v>1943</v>
      </c>
      <c r="BQ58" s="479" t="s">
        <v>1967</v>
      </c>
      <c r="BR58" s="480" t="s">
        <v>1931</v>
      </c>
      <c r="BS58" s="480" t="s">
        <v>1950</v>
      </c>
      <c r="BT58" s="479" t="s">
        <v>1925</v>
      </c>
      <c r="BU58" s="480" t="s">
        <v>1943</v>
      </c>
      <c r="BV58" s="479" t="s">
        <v>1967</v>
      </c>
      <c r="BW58" s="479" t="s">
        <v>1967</v>
      </c>
    </row>
    <row r="59" spans="1:75" ht="12.75" customHeight="1">
      <c r="A59" s="484" t="s">
        <v>299</v>
      </c>
      <c r="B59" s="484" t="s">
        <v>293</v>
      </c>
      <c r="C59" s="484" t="s">
        <v>1990</v>
      </c>
      <c r="D59" s="479" t="s">
        <v>1928</v>
      </c>
      <c r="E59" s="480" t="s">
        <v>1933</v>
      </c>
      <c r="F59" s="479" t="s">
        <v>1928</v>
      </c>
      <c r="G59" s="480" t="s">
        <v>1922</v>
      </c>
      <c r="H59" s="479" t="s">
        <v>1922</v>
      </c>
      <c r="I59" s="480" t="s">
        <v>1933</v>
      </c>
      <c r="J59" s="481" t="s">
        <v>1928</v>
      </c>
      <c r="K59" s="480" t="s">
        <v>1927</v>
      </c>
      <c r="L59" s="480" t="s">
        <v>1931</v>
      </c>
      <c r="M59" s="480" t="s">
        <v>1929</v>
      </c>
      <c r="N59" s="480" t="s">
        <v>1931</v>
      </c>
      <c r="O59" s="480" t="s">
        <v>1933</v>
      </c>
      <c r="P59" s="479" t="s">
        <v>1922</v>
      </c>
      <c r="Q59" s="479" t="s">
        <v>1929</v>
      </c>
      <c r="R59" s="479" t="s">
        <v>1923</v>
      </c>
      <c r="S59" s="479" t="s">
        <v>1928</v>
      </c>
      <c r="T59" s="480" t="s">
        <v>1922</v>
      </c>
      <c r="U59" s="479" t="s">
        <v>1943</v>
      </c>
      <c r="V59" s="479" t="s">
        <v>1923</v>
      </c>
      <c r="W59" s="479" t="s">
        <v>1922</v>
      </c>
      <c r="X59" s="480" t="s">
        <v>1933</v>
      </c>
      <c r="Y59" s="479" t="s">
        <v>1928</v>
      </c>
      <c r="Z59" s="479" t="s">
        <v>1923</v>
      </c>
      <c r="AA59" s="480" t="s">
        <v>1929</v>
      </c>
      <c r="AB59" s="482" t="s">
        <v>1933</v>
      </c>
      <c r="AC59" s="479" t="s">
        <v>1928</v>
      </c>
      <c r="AD59" s="479" t="s">
        <v>1922</v>
      </c>
      <c r="AE59" s="480" t="s">
        <v>1929</v>
      </c>
      <c r="AF59" s="480" t="s">
        <v>1931</v>
      </c>
      <c r="AG59" s="479" t="s">
        <v>1922</v>
      </c>
      <c r="AH59" s="480" t="s">
        <v>1931</v>
      </c>
      <c r="AI59" s="479" t="s">
        <v>1929</v>
      </c>
      <c r="AJ59" s="480" t="s">
        <v>1933</v>
      </c>
      <c r="AK59" s="480" t="s">
        <v>1933</v>
      </c>
      <c r="AL59" s="480" t="s">
        <v>1962</v>
      </c>
      <c r="AM59" s="479" t="s">
        <v>1929</v>
      </c>
      <c r="AN59" s="479" t="s">
        <v>1928</v>
      </c>
      <c r="AO59" s="479" t="s">
        <v>1928</v>
      </c>
      <c r="AP59" s="480" t="s">
        <v>1928</v>
      </c>
      <c r="AQ59" s="481" t="s">
        <v>1928</v>
      </c>
      <c r="AR59" s="479" t="s">
        <v>1923</v>
      </c>
      <c r="AS59" s="479" t="s">
        <v>1928</v>
      </c>
      <c r="AT59" s="479" t="s">
        <v>1929</v>
      </c>
      <c r="AU59" s="480" t="s">
        <v>1931</v>
      </c>
      <c r="AV59" s="479" t="s">
        <v>1923</v>
      </c>
      <c r="AW59" s="480" t="s">
        <v>1931</v>
      </c>
      <c r="AX59" s="480" t="s">
        <v>1931</v>
      </c>
      <c r="AY59" s="480" t="s">
        <v>1929</v>
      </c>
      <c r="AZ59" s="481" t="s">
        <v>1931</v>
      </c>
      <c r="BA59" s="480" t="s">
        <v>1933</v>
      </c>
      <c r="BB59" s="479" t="s">
        <v>1929</v>
      </c>
      <c r="BC59" s="482" t="s">
        <v>1931</v>
      </c>
      <c r="BD59" s="479" t="s">
        <v>1929</v>
      </c>
      <c r="BE59" s="479" t="s">
        <v>1922</v>
      </c>
      <c r="BF59" s="479" t="s">
        <v>1929</v>
      </c>
      <c r="BG59" s="480" t="s">
        <v>1933</v>
      </c>
      <c r="BH59" s="479" t="s">
        <v>1969</v>
      </c>
      <c r="BI59" s="479" t="s">
        <v>1928</v>
      </c>
      <c r="BJ59" s="479" t="s">
        <v>1928</v>
      </c>
      <c r="BK59" s="480" t="s">
        <v>1933</v>
      </c>
      <c r="BL59" s="480" t="s">
        <v>1933</v>
      </c>
      <c r="BM59" s="480" t="s">
        <v>1931</v>
      </c>
      <c r="BN59" s="479" t="s">
        <v>1922</v>
      </c>
      <c r="BO59" s="480" t="s">
        <v>1929</v>
      </c>
      <c r="BP59" s="480" t="s">
        <v>1929</v>
      </c>
      <c r="BQ59" s="479" t="s">
        <v>1928</v>
      </c>
      <c r="BR59" s="485" t="s">
        <v>1929</v>
      </c>
      <c r="BS59" s="480" t="s">
        <v>1929</v>
      </c>
      <c r="BT59" s="479" t="s">
        <v>1923</v>
      </c>
      <c r="BU59" s="480" t="s">
        <v>1929</v>
      </c>
      <c r="BV59" s="479" t="s">
        <v>1928</v>
      </c>
      <c r="BW59" s="479" t="s">
        <v>1928</v>
      </c>
    </row>
    <row r="60" spans="1:75" ht="12.75" customHeight="1">
      <c r="A60" s="478" t="s">
        <v>300</v>
      </c>
      <c r="B60" s="478" t="s">
        <v>293</v>
      </c>
      <c r="C60" s="478" t="s">
        <v>1984</v>
      </c>
      <c r="D60" s="479" t="s">
        <v>1926</v>
      </c>
      <c r="E60" s="480" t="s">
        <v>1932</v>
      </c>
      <c r="F60" s="479">
        <v>6</v>
      </c>
      <c r="G60" s="480" t="s">
        <v>1931</v>
      </c>
      <c r="H60" s="479" t="s">
        <v>1926</v>
      </c>
      <c r="I60" s="480" t="s">
        <v>1932</v>
      </c>
      <c r="J60" s="481" t="s">
        <v>1942</v>
      </c>
      <c r="K60" s="480" t="s">
        <v>1922</v>
      </c>
      <c r="L60" s="480" t="s">
        <v>1932</v>
      </c>
      <c r="M60" s="480" t="s">
        <v>1932</v>
      </c>
      <c r="N60" s="480" t="s">
        <v>1922</v>
      </c>
      <c r="O60" s="480" t="s">
        <v>1932</v>
      </c>
      <c r="P60" s="479" t="s">
        <v>1927</v>
      </c>
      <c r="Q60" s="479" t="s">
        <v>1925</v>
      </c>
      <c r="R60" s="479" t="s">
        <v>1923</v>
      </c>
      <c r="S60" s="479" t="s">
        <v>1932</v>
      </c>
      <c r="T60" s="480" t="s">
        <v>1942</v>
      </c>
      <c r="U60" s="479" t="s">
        <v>1922</v>
      </c>
      <c r="V60" s="479" t="s">
        <v>1932</v>
      </c>
      <c r="W60" s="479" t="s">
        <v>1948</v>
      </c>
      <c r="X60" s="480" t="s">
        <v>1932</v>
      </c>
      <c r="Y60" s="479" t="s">
        <v>1926</v>
      </c>
      <c r="Z60" s="479" t="s">
        <v>1923</v>
      </c>
      <c r="AA60" s="480" t="s">
        <v>1922</v>
      </c>
      <c r="AB60" s="482" t="s">
        <v>1932</v>
      </c>
      <c r="AC60" s="479" t="s">
        <v>1925</v>
      </c>
      <c r="AD60" s="479" t="s">
        <v>1925</v>
      </c>
      <c r="AE60" s="480" t="s">
        <v>1922</v>
      </c>
      <c r="AF60" s="480" t="s">
        <v>1932</v>
      </c>
      <c r="AG60" s="479" t="s">
        <v>1942</v>
      </c>
      <c r="AH60" s="480" t="s">
        <v>1932</v>
      </c>
      <c r="AI60" s="479" t="s">
        <v>1926</v>
      </c>
      <c r="AJ60" s="480" t="s">
        <v>1928</v>
      </c>
      <c r="AK60" s="480" t="s">
        <v>1932</v>
      </c>
      <c r="AL60" s="480" t="s">
        <v>1932</v>
      </c>
      <c r="AM60" s="479" t="s">
        <v>1926</v>
      </c>
      <c r="AN60" s="479" t="s">
        <v>1925</v>
      </c>
      <c r="AO60" s="479" t="s">
        <v>1927</v>
      </c>
      <c r="AP60" s="480" t="s">
        <v>1932</v>
      </c>
      <c r="AQ60" s="481" t="s">
        <v>1922</v>
      </c>
      <c r="AR60" s="479" t="s">
        <v>1932</v>
      </c>
      <c r="AS60" s="479" t="s">
        <v>1926</v>
      </c>
      <c r="AT60" s="479" t="s">
        <v>1926</v>
      </c>
      <c r="AU60" s="480" t="s">
        <v>1922</v>
      </c>
      <c r="AV60" s="479" t="s">
        <v>1923</v>
      </c>
      <c r="AW60" s="480" t="s">
        <v>1932</v>
      </c>
      <c r="AX60" s="480" t="s">
        <v>1932</v>
      </c>
      <c r="AY60" s="480" t="s">
        <v>1942</v>
      </c>
      <c r="AZ60" s="481" t="s">
        <v>1932</v>
      </c>
      <c r="BA60" s="480" t="s">
        <v>1932</v>
      </c>
      <c r="BB60" s="479" t="s">
        <v>1967</v>
      </c>
      <c r="BC60" s="490" t="s">
        <v>1924</v>
      </c>
      <c r="BD60" s="479" t="s">
        <v>1926</v>
      </c>
      <c r="BE60" s="479" t="s">
        <v>1948</v>
      </c>
      <c r="BF60" s="479" t="s">
        <v>1926</v>
      </c>
      <c r="BG60" s="480" t="s">
        <v>1932</v>
      </c>
      <c r="BH60" s="479" t="s">
        <v>1925</v>
      </c>
      <c r="BI60" s="479" t="s">
        <v>1942</v>
      </c>
      <c r="BJ60" s="479" t="s">
        <v>1926</v>
      </c>
      <c r="BK60" s="480" t="s">
        <v>1932</v>
      </c>
      <c r="BL60" s="480" t="s">
        <v>1932</v>
      </c>
      <c r="BM60" s="480" t="s">
        <v>1922</v>
      </c>
      <c r="BN60" s="479" t="s">
        <v>1932</v>
      </c>
      <c r="BO60" s="480" t="s">
        <v>1928</v>
      </c>
      <c r="BP60" s="480" t="s">
        <v>1932</v>
      </c>
      <c r="BQ60" s="479" t="s">
        <v>1948</v>
      </c>
      <c r="BR60" s="480" t="s">
        <v>1925</v>
      </c>
      <c r="BS60" s="480" t="s">
        <v>1941</v>
      </c>
      <c r="BT60" s="479" t="s">
        <v>1967</v>
      </c>
      <c r="BU60" s="480" t="s">
        <v>1942</v>
      </c>
      <c r="BV60" s="479" t="s">
        <v>1925</v>
      </c>
      <c r="BW60" s="479" t="s">
        <v>1925</v>
      </c>
    </row>
    <row r="61" spans="1:75" ht="12.75" customHeight="1">
      <c r="A61" s="478" t="s">
        <v>301</v>
      </c>
      <c r="B61" s="478" t="s">
        <v>293</v>
      </c>
      <c r="C61" s="478" t="s">
        <v>1991</v>
      </c>
      <c r="D61" s="479" t="s">
        <v>1946</v>
      </c>
      <c r="E61" s="480" t="s">
        <v>1929</v>
      </c>
      <c r="F61" s="479">
        <v>3</v>
      </c>
      <c r="G61" s="480" t="s">
        <v>1922</v>
      </c>
      <c r="H61" s="479" t="s">
        <v>1946</v>
      </c>
      <c r="I61" s="480" t="s">
        <v>1929</v>
      </c>
      <c r="J61" s="481" t="s">
        <v>1922</v>
      </c>
      <c r="K61" s="480" t="s">
        <v>1925</v>
      </c>
      <c r="L61" s="480" t="s">
        <v>1931</v>
      </c>
      <c r="M61" s="480" t="s">
        <v>1929</v>
      </c>
      <c r="N61" s="480" t="s">
        <v>1929</v>
      </c>
      <c r="O61" s="480" t="s">
        <v>1929</v>
      </c>
      <c r="P61" s="479" t="s">
        <v>1922</v>
      </c>
      <c r="Q61" s="479" t="s">
        <v>1946</v>
      </c>
      <c r="R61" s="479" t="s">
        <v>1923</v>
      </c>
      <c r="S61" s="479" t="s">
        <v>1948</v>
      </c>
      <c r="T61" s="480" t="s">
        <v>1928</v>
      </c>
      <c r="U61" s="479" t="s">
        <v>1932</v>
      </c>
      <c r="V61" s="479" t="s">
        <v>1942</v>
      </c>
      <c r="W61" s="479" t="s">
        <v>1943</v>
      </c>
      <c r="X61" s="480" t="s">
        <v>1929</v>
      </c>
      <c r="Y61" s="479" t="s">
        <v>1946</v>
      </c>
      <c r="Z61" s="479" t="s">
        <v>1923</v>
      </c>
      <c r="AA61" s="480" t="s">
        <v>1922</v>
      </c>
      <c r="AB61" s="482" t="s">
        <v>1929</v>
      </c>
      <c r="AC61" s="479" t="s">
        <v>1946</v>
      </c>
      <c r="AD61" s="479" t="s">
        <v>1923</v>
      </c>
      <c r="AE61" s="480" t="s">
        <v>1925</v>
      </c>
      <c r="AF61" s="480" t="s">
        <v>1931</v>
      </c>
      <c r="AG61" s="479" t="s">
        <v>1922</v>
      </c>
      <c r="AH61" s="480" t="s">
        <v>1931</v>
      </c>
      <c r="AI61" s="479" t="s">
        <v>1946</v>
      </c>
      <c r="AJ61" s="480" t="s">
        <v>1929</v>
      </c>
      <c r="AK61" s="480" t="s">
        <v>1929</v>
      </c>
      <c r="AL61" s="480" t="s">
        <v>1929</v>
      </c>
      <c r="AM61" s="479" t="s">
        <v>1946</v>
      </c>
      <c r="AN61" s="479" t="s">
        <v>1946</v>
      </c>
      <c r="AO61" s="479" t="s">
        <v>1946</v>
      </c>
      <c r="AP61" s="480" t="s">
        <v>1924</v>
      </c>
      <c r="AQ61" s="481" t="s">
        <v>1922</v>
      </c>
      <c r="AR61" s="479" t="s">
        <v>1942</v>
      </c>
      <c r="AS61" s="479" t="s">
        <v>1946</v>
      </c>
      <c r="AT61" s="479" t="s">
        <v>1946</v>
      </c>
      <c r="AU61" s="480" t="s">
        <v>1929</v>
      </c>
      <c r="AV61" s="479" t="s">
        <v>1923</v>
      </c>
      <c r="AW61" s="480" t="s">
        <v>1931</v>
      </c>
      <c r="AX61" s="480" t="s">
        <v>1928</v>
      </c>
      <c r="AY61" s="480" t="s">
        <v>1928</v>
      </c>
      <c r="AZ61" s="481" t="s">
        <v>1931</v>
      </c>
      <c r="BA61" s="480" t="s">
        <v>1929</v>
      </c>
      <c r="BB61" s="479" t="s">
        <v>1927</v>
      </c>
      <c r="BC61" s="482" t="s">
        <v>1931</v>
      </c>
      <c r="BD61" s="479" t="s">
        <v>1946</v>
      </c>
      <c r="BE61" s="479" t="s">
        <v>1946</v>
      </c>
      <c r="BF61" s="479" t="s">
        <v>1946</v>
      </c>
      <c r="BG61" s="480" t="s">
        <v>1929</v>
      </c>
      <c r="BH61" s="479" t="s">
        <v>1928</v>
      </c>
      <c r="BI61" s="479" t="s">
        <v>1922</v>
      </c>
      <c r="BJ61" s="479" t="s">
        <v>1946</v>
      </c>
      <c r="BK61" s="480" t="s">
        <v>1929</v>
      </c>
      <c r="BL61" s="480" t="s">
        <v>1929</v>
      </c>
      <c r="BM61" s="480" t="s">
        <v>1929</v>
      </c>
      <c r="BN61" s="479" t="s">
        <v>1929</v>
      </c>
      <c r="BO61" s="480" t="s">
        <v>1929</v>
      </c>
      <c r="BP61" s="480" t="s">
        <v>1929</v>
      </c>
      <c r="BQ61" s="479" t="s">
        <v>1946</v>
      </c>
      <c r="BR61" s="485" t="s">
        <v>1932</v>
      </c>
      <c r="BS61" s="480" t="s">
        <v>1922</v>
      </c>
      <c r="BT61" s="479" t="s">
        <v>1946</v>
      </c>
      <c r="BU61" s="480" t="s">
        <v>1928</v>
      </c>
      <c r="BV61" s="479" t="s">
        <v>1946</v>
      </c>
      <c r="BW61" s="479" t="s">
        <v>1946</v>
      </c>
    </row>
    <row r="62" spans="1:75" ht="12.75" customHeight="1">
      <c r="A62" s="478" t="s">
        <v>302</v>
      </c>
      <c r="B62" s="478" t="s">
        <v>293</v>
      </c>
      <c r="C62" s="478" t="s">
        <v>1992</v>
      </c>
      <c r="D62" s="479" t="s">
        <v>1946</v>
      </c>
      <c r="E62" s="480" t="s">
        <v>1923</v>
      </c>
      <c r="F62" s="479" t="s">
        <v>1946</v>
      </c>
      <c r="G62" s="480" t="s">
        <v>1923</v>
      </c>
      <c r="H62" s="479" t="s">
        <v>1946</v>
      </c>
      <c r="I62" s="480" t="s">
        <v>1923</v>
      </c>
      <c r="J62" s="481" t="s">
        <v>1923</v>
      </c>
      <c r="K62" s="480" t="s">
        <v>1925</v>
      </c>
      <c r="L62" s="480" t="s">
        <v>1923</v>
      </c>
      <c r="M62" s="480" t="s">
        <v>1923</v>
      </c>
      <c r="N62" s="480" t="s">
        <v>1923</v>
      </c>
      <c r="O62" s="480" t="s">
        <v>1923</v>
      </c>
      <c r="P62" s="479" t="s">
        <v>1928</v>
      </c>
      <c r="Q62" s="479" t="s">
        <v>1946</v>
      </c>
      <c r="R62" s="479" t="s">
        <v>1923</v>
      </c>
      <c r="S62" s="479" t="s">
        <v>1932</v>
      </c>
      <c r="T62" s="480" t="s">
        <v>1922</v>
      </c>
      <c r="U62" s="479" t="s">
        <v>1932</v>
      </c>
      <c r="V62" s="479" t="s">
        <v>1932</v>
      </c>
      <c r="W62" s="479" t="s">
        <v>1943</v>
      </c>
      <c r="X62" s="480" t="s">
        <v>1923</v>
      </c>
      <c r="Y62" s="479" t="s">
        <v>1946</v>
      </c>
      <c r="Z62" s="479" t="s">
        <v>1923</v>
      </c>
      <c r="AA62" s="480" t="s">
        <v>1922</v>
      </c>
      <c r="AB62" s="482" t="s">
        <v>1923</v>
      </c>
      <c r="AC62" s="479" t="s">
        <v>1946</v>
      </c>
      <c r="AD62" s="479" t="s">
        <v>1922</v>
      </c>
      <c r="AE62" s="480" t="s">
        <v>1925</v>
      </c>
      <c r="AF62" s="480" t="s">
        <v>1923</v>
      </c>
      <c r="AG62" s="479" t="s">
        <v>1923</v>
      </c>
      <c r="AH62" s="480" t="s">
        <v>1923</v>
      </c>
      <c r="AI62" s="479" t="s">
        <v>1946</v>
      </c>
      <c r="AJ62" s="480" t="s">
        <v>1923</v>
      </c>
      <c r="AK62" s="480" t="s">
        <v>1923</v>
      </c>
      <c r="AL62" s="480" t="s">
        <v>1923</v>
      </c>
      <c r="AM62" s="479" t="s">
        <v>1946</v>
      </c>
      <c r="AN62" s="479" t="s">
        <v>1946</v>
      </c>
      <c r="AO62" s="479" t="s">
        <v>1946</v>
      </c>
      <c r="AP62" s="480" t="s">
        <v>1928</v>
      </c>
      <c r="AQ62" s="481" t="s">
        <v>1923</v>
      </c>
      <c r="AR62" s="479" t="s">
        <v>1932</v>
      </c>
      <c r="AS62" s="479" t="s">
        <v>1946</v>
      </c>
      <c r="AT62" s="479" t="s">
        <v>1946</v>
      </c>
      <c r="AU62" s="480" t="s">
        <v>1923</v>
      </c>
      <c r="AV62" s="479" t="s">
        <v>1923</v>
      </c>
      <c r="AW62" s="480" t="s">
        <v>1923</v>
      </c>
      <c r="AX62" s="480" t="s">
        <v>1922</v>
      </c>
      <c r="AY62" s="480" t="s">
        <v>1922</v>
      </c>
      <c r="AZ62" s="481" t="s">
        <v>1923</v>
      </c>
      <c r="BA62" s="480" t="s">
        <v>1923</v>
      </c>
      <c r="BB62" s="479" t="s">
        <v>1946</v>
      </c>
      <c r="BC62" s="482" t="s">
        <v>1931</v>
      </c>
      <c r="BD62" s="479" t="s">
        <v>1946</v>
      </c>
      <c r="BE62" s="479" t="s">
        <v>1946</v>
      </c>
      <c r="BF62" s="479" t="s">
        <v>1946</v>
      </c>
      <c r="BG62" s="480" t="s">
        <v>1923</v>
      </c>
      <c r="BH62" s="479" t="s">
        <v>1928</v>
      </c>
      <c r="BI62" s="479" t="s">
        <v>1923</v>
      </c>
      <c r="BJ62" s="479" t="s">
        <v>1946</v>
      </c>
      <c r="BK62" s="480" t="s">
        <v>1923</v>
      </c>
      <c r="BL62" s="480" t="s">
        <v>1923</v>
      </c>
      <c r="BM62" s="480" t="s">
        <v>1923</v>
      </c>
      <c r="BN62" s="479" t="s">
        <v>1923</v>
      </c>
      <c r="BO62" s="480" t="s">
        <v>1923</v>
      </c>
      <c r="BP62" s="480" t="s">
        <v>1923</v>
      </c>
      <c r="BQ62" s="479" t="s">
        <v>1946</v>
      </c>
      <c r="BR62" s="480" t="s">
        <v>1925</v>
      </c>
      <c r="BS62" s="480" t="s">
        <v>1932</v>
      </c>
      <c r="BT62" s="479" t="s">
        <v>1946</v>
      </c>
      <c r="BU62" s="480" t="s">
        <v>1922</v>
      </c>
      <c r="BV62" s="479" t="s">
        <v>1946</v>
      </c>
      <c r="BW62" s="479" t="s">
        <v>1946</v>
      </c>
    </row>
    <row r="63" spans="1:75" ht="12.75" customHeight="1">
      <c r="A63" s="478" t="s">
        <v>303</v>
      </c>
      <c r="B63" s="478" t="s">
        <v>293</v>
      </c>
      <c r="C63" s="478" t="s">
        <v>1993</v>
      </c>
      <c r="D63" s="479" t="s">
        <v>1946</v>
      </c>
      <c r="E63" s="480" t="s">
        <v>1943</v>
      </c>
      <c r="F63" s="479" t="s">
        <v>1946</v>
      </c>
      <c r="G63" s="480" t="s">
        <v>1923</v>
      </c>
      <c r="H63" s="479" t="s">
        <v>1932</v>
      </c>
      <c r="I63" s="480" t="s">
        <v>1922</v>
      </c>
      <c r="J63" s="481" t="s">
        <v>1943</v>
      </c>
      <c r="K63" s="480" t="s">
        <v>1925</v>
      </c>
      <c r="L63" s="480" t="s">
        <v>1923</v>
      </c>
      <c r="M63" s="480" t="s">
        <v>1943</v>
      </c>
      <c r="N63" s="480" t="s">
        <v>1923</v>
      </c>
      <c r="O63" s="480" t="s">
        <v>1943</v>
      </c>
      <c r="P63" s="479" t="s">
        <v>1923</v>
      </c>
      <c r="Q63" s="479" t="s">
        <v>1946</v>
      </c>
      <c r="R63" s="479" t="s">
        <v>1923</v>
      </c>
      <c r="S63" s="479" t="s">
        <v>1923</v>
      </c>
      <c r="T63" s="480" t="s">
        <v>1923</v>
      </c>
      <c r="U63" s="479" t="s">
        <v>1933</v>
      </c>
      <c r="V63" s="479" t="s">
        <v>1931</v>
      </c>
      <c r="W63" s="479" t="s">
        <v>1943</v>
      </c>
      <c r="X63" s="480" t="s">
        <v>1943</v>
      </c>
      <c r="Y63" s="479" t="s">
        <v>1932</v>
      </c>
      <c r="Z63" s="479" t="s">
        <v>1923</v>
      </c>
      <c r="AA63" s="480" t="s">
        <v>1922</v>
      </c>
      <c r="AB63" s="482" t="s">
        <v>1943</v>
      </c>
      <c r="AC63" s="479" t="s">
        <v>1946</v>
      </c>
      <c r="AD63" s="479" t="s">
        <v>1943</v>
      </c>
      <c r="AE63" s="480" t="s">
        <v>1925</v>
      </c>
      <c r="AF63" s="480" t="s">
        <v>1923</v>
      </c>
      <c r="AG63" s="479" t="s">
        <v>1943</v>
      </c>
      <c r="AH63" s="480" t="s">
        <v>1923</v>
      </c>
      <c r="AI63" s="479" t="s">
        <v>1946</v>
      </c>
      <c r="AJ63" s="480" t="s">
        <v>1943</v>
      </c>
      <c r="AK63" s="480" t="s">
        <v>1943</v>
      </c>
      <c r="AL63" s="480" t="s">
        <v>1943</v>
      </c>
      <c r="AM63" s="479" t="s">
        <v>1932</v>
      </c>
      <c r="AN63" s="479" t="s">
        <v>1946</v>
      </c>
      <c r="AO63" s="479" t="s">
        <v>1940</v>
      </c>
      <c r="AP63" s="480" t="s">
        <v>1923</v>
      </c>
      <c r="AQ63" s="481" t="s">
        <v>1943</v>
      </c>
      <c r="AR63" s="483" t="s">
        <v>1922</v>
      </c>
      <c r="AS63" s="479" t="s">
        <v>1932</v>
      </c>
      <c r="AT63" s="479" t="s">
        <v>1932</v>
      </c>
      <c r="AU63" s="480" t="s">
        <v>1923</v>
      </c>
      <c r="AV63" s="479" t="s">
        <v>1923</v>
      </c>
      <c r="AW63" s="480" t="s">
        <v>1958</v>
      </c>
      <c r="AX63" s="480" t="s">
        <v>1923</v>
      </c>
      <c r="AY63" s="480" t="s">
        <v>1923</v>
      </c>
      <c r="AZ63" s="481" t="s">
        <v>1923</v>
      </c>
      <c r="BA63" s="480" t="s">
        <v>1943</v>
      </c>
      <c r="BB63" s="479" t="s">
        <v>1946</v>
      </c>
      <c r="BC63" s="482" t="s">
        <v>1923</v>
      </c>
      <c r="BD63" s="479" t="s">
        <v>1946</v>
      </c>
      <c r="BE63" s="479" t="s">
        <v>1940</v>
      </c>
      <c r="BF63" s="479" t="s">
        <v>1932</v>
      </c>
      <c r="BG63" s="480" t="s">
        <v>1943</v>
      </c>
      <c r="BH63" s="479" t="s">
        <v>1922</v>
      </c>
      <c r="BI63" s="479" t="s">
        <v>1943</v>
      </c>
      <c r="BJ63" s="479" t="s">
        <v>1932</v>
      </c>
      <c r="BK63" s="480" t="s">
        <v>1943</v>
      </c>
      <c r="BL63" s="480" t="s">
        <v>1943</v>
      </c>
      <c r="BM63" s="480" t="s">
        <v>1923</v>
      </c>
      <c r="BN63" s="479" t="s">
        <v>1922</v>
      </c>
      <c r="BO63" s="480" t="s">
        <v>1922</v>
      </c>
      <c r="BP63" s="480" t="s">
        <v>1922</v>
      </c>
      <c r="BQ63" s="479" t="s">
        <v>1932</v>
      </c>
      <c r="BR63" s="480" t="s">
        <v>1925</v>
      </c>
      <c r="BS63" s="480" t="s">
        <v>1923</v>
      </c>
      <c r="BT63" s="479" t="s">
        <v>1946</v>
      </c>
      <c r="BU63" s="480" t="s">
        <v>1923</v>
      </c>
      <c r="BV63" s="479" t="s">
        <v>1946</v>
      </c>
      <c r="BW63" s="479" t="s">
        <v>1946</v>
      </c>
    </row>
    <row r="64" spans="1:75" ht="12.75" customHeight="1">
      <c r="A64" s="478" t="s">
        <v>304</v>
      </c>
      <c r="B64" s="478" t="s">
        <v>293</v>
      </c>
      <c r="C64" s="478" t="s">
        <v>1993</v>
      </c>
      <c r="D64" s="479" t="s">
        <v>1946</v>
      </c>
      <c r="E64" s="480" t="s">
        <v>1943</v>
      </c>
      <c r="F64" s="479" t="s">
        <v>1946</v>
      </c>
      <c r="G64" s="480" t="s">
        <v>1923</v>
      </c>
      <c r="H64" s="479" t="s">
        <v>1932</v>
      </c>
      <c r="I64" s="480" t="s">
        <v>1922</v>
      </c>
      <c r="J64" s="481" t="s">
        <v>1943</v>
      </c>
      <c r="K64" s="480" t="s">
        <v>1925</v>
      </c>
      <c r="L64" s="480" t="s">
        <v>1923</v>
      </c>
      <c r="M64" s="480" t="s">
        <v>1943</v>
      </c>
      <c r="N64" s="480" t="s">
        <v>1923</v>
      </c>
      <c r="O64" s="480" t="s">
        <v>1943</v>
      </c>
      <c r="P64" s="479" t="s">
        <v>1923</v>
      </c>
      <c r="Q64" s="479" t="s">
        <v>1946</v>
      </c>
      <c r="R64" s="479" t="s">
        <v>1923</v>
      </c>
      <c r="S64" s="479" t="s">
        <v>1923</v>
      </c>
      <c r="T64" s="480" t="s">
        <v>1923</v>
      </c>
      <c r="U64" s="479" t="s">
        <v>1929</v>
      </c>
      <c r="V64" s="479" t="s">
        <v>1929</v>
      </c>
      <c r="W64" s="479" t="s">
        <v>1943</v>
      </c>
      <c r="X64" s="480" t="s">
        <v>1943</v>
      </c>
      <c r="Y64" s="479" t="s">
        <v>1932</v>
      </c>
      <c r="Z64" s="479" t="s">
        <v>1923</v>
      </c>
      <c r="AA64" s="480" t="s">
        <v>1922</v>
      </c>
      <c r="AB64" s="482" t="s">
        <v>1943</v>
      </c>
      <c r="AC64" s="479" t="s">
        <v>1946</v>
      </c>
      <c r="AD64" s="479" t="s">
        <v>1943</v>
      </c>
      <c r="AE64" s="480" t="s">
        <v>1925</v>
      </c>
      <c r="AF64" s="480" t="s">
        <v>1923</v>
      </c>
      <c r="AG64" s="479" t="s">
        <v>1943</v>
      </c>
      <c r="AH64" s="480" t="s">
        <v>1923</v>
      </c>
      <c r="AI64" s="479" t="s">
        <v>1946</v>
      </c>
      <c r="AJ64" s="480" t="s">
        <v>1943</v>
      </c>
      <c r="AK64" s="480" t="s">
        <v>1943</v>
      </c>
      <c r="AL64" s="480" t="s">
        <v>1943</v>
      </c>
      <c r="AM64" s="479" t="s">
        <v>1932</v>
      </c>
      <c r="AN64" s="479" t="s">
        <v>1946</v>
      </c>
      <c r="AO64" s="479" t="s">
        <v>1940</v>
      </c>
      <c r="AP64" s="480" t="s">
        <v>1923</v>
      </c>
      <c r="AQ64" s="481" t="s">
        <v>1943</v>
      </c>
      <c r="AR64" s="483" t="s">
        <v>1922</v>
      </c>
      <c r="AS64" s="479" t="s">
        <v>1932</v>
      </c>
      <c r="AT64" s="479" t="s">
        <v>1932</v>
      </c>
      <c r="AU64" s="480" t="s">
        <v>1923</v>
      </c>
      <c r="AV64" s="479" t="s">
        <v>1923</v>
      </c>
      <c r="AW64" s="480" t="s">
        <v>1923</v>
      </c>
      <c r="AX64" s="480" t="s">
        <v>1943</v>
      </c>
      <c r="AY64" s="480" t="s">
        <v>1923</v>
      </c>
      <c r="AZ64" s="481" t="s">
        <v>1923</v>
      </c>
      <c r="BA64" s="480" t="s">
        <v>1943</v>
      </c>
      <c r="BB64" s="479" t="s">
        <v>1927</v>
      </c>
      <c r="BC64" s="482" t="s">
        <v>1923</v>
      </c>
      <c r="BD64" s="479" t="s">
        <v>1946</v>
      </c>
      <c r="BE64" s="479" t="s">
        <v>1940</v>
      </c>
      <c r="BF64" s="479" t="s">
        <v>1932</v>
      </c>
      <c r="BG64" s="480" t="s">
        <v>1943</v>
      </c>
      <c r="BH64" s="479" t="s">
        <v>1922</v>
      </c>
      <c r="BI64" s="479" t="s">
        <v>1943</v>
      </c>
      <c r="BJ64" s="479" t="s">
        <v>1932</v>
      </c>
      <c r="BK64" s="480" t="s">
        <v>1943</v>
      </c>
      <c r="BL64" s="480" t="s">
        <v>1943</v>
      </c>
      <c r="BM64" s="480" t="s">
        <v>1923</v>
      </c>
      <c r="BN64" s="479" t="s">
        <v>1922</v>
      </c>
      <c r="BO64" s="480" t="s">
        <v>1922</v>
      </c>
      <c r="BP64" s="480" t="s">
        <v>1922</v>
      </c>
      <c r="BQ64" s="479" t="s">
        <v>1932</v>
      </c>
      <c r="BR64" s="480" t="s">
        <v>1925</v>
      </c>
      <c r="BS64" s="480" t="s">
        <v>1923</v>
      </c>
      <c r="BT64" s="479" t="s">
        <v>1946</v>
      </c>
      <c r="BU64" s="480" t="s">
        <v>1923</v>
      </c>
      <c r="BV64" s="479" t="s">
        <v>1946</v>
      </c>
      <c r="BW64" s="479" t="s">
        <v>1946</v>
      </c>
    </row>
    <row r="65" spans="1:75" ht="12.75" customHeight="1">
      <c r="A65" s="478" t="s">
        <v>305</v>
      </c>
      <c r="B65" s="478" t="s">
        <v>293</v>
      </c>
      <c r="C65" s="478" t="s">
        <v>1994</v>
      </c>
      <c r="D65" s="479" t="s">
        <v>1946</v>
      </c>
      <c r="E65" s="480" t="s">
        <v>1928</v>
      </c>
      <c r="F65" s="479" t="s">
        <v>1946</v>
      </c>
      <c r="G65" s="480" t="s">
        <v>1922</v>
      </c>
      <c r="H65" s="479" t="s">
        <v>1946</v>
      </c>
      <c r="I65" s="480" t="s">
        <v>1928</v>
      </c>
      <c r="J65" s="481" t="s">
        <v>1923</v>
      </c>
      <c r="K65" s="480" t="s">
        <v>1933</v>
      </c>
      <c r="L65" s="480" t="s">
        <v>1922</v>
      </c>
      <c r="M65" s="480" t="s">
        <v>1928</v>
      </c>
      <c r="N65" s="480" t="s">
        <v>1931</v>
      </c>
      <c r="O65" s="480" t="s">
        <v>1928</v>
      </c>
      <c r="P65" s="479" t="s">
        <v>1946</v>
      </c>
      <c r="Q65" s="479" t="s">
        <v>1946</v>
      </c>
      <c r="R65" s="479" t="s">
        <v>1923</v>
      </c>
      <c r="S65" s="479" t="s">
        <v>1948</v>
      </c>
      <c r="T65" s="480" t="s">
        <v>1923</v>
      </c>
      <c r="U65" s="479" t="s">
        <v>1929</v>
      </c>
      <c r="V65" s="479" t="s">
        <v>1931</v>
      </c>
      <c r="W65" s="479" t="s">
        <v>1946</v>
      </c>
      <c r="X65" s="480" t="s">
        <v>1928</v>
      </c>
      <c r="Y65" s="479" t="s">
        <v>1946</v>
      </c>
      <c r="Z65" s="479" t="s">
        <v>1923</v>
      </c>
      <c r="AA65" s="480" t="s">
        <v>1922</v>
      </c>
      <c r="AB65" s="482" t="s">
        <v>1928</v>
      </c>
      <c r="AC65" s="479" t="s">
        <v>1946</v>
      </c>
      <c r="AD65" s="479" t="s">
        <v>1946</v>
      </c>
      <c r="AE65" s="480" t="s">
        <v>1924</v>
      </c>
      <c r="AF65" s="480" t="s">
        <v>1922</v>
      </c>
      <c r="AG65" s="479" t="s">
        <v>1923</v>
      </c>
      <c r="AH65" s="480" t="s">
        <v>1922</v>
      </c>
      <c r="AI65" s="479" t="s">
        <v>1946</v>
      </c>
      <c r="AJ65" s="480" t="s">
        <v>1928</v>
      </c>
      <c r="AK65" s="480" t="s">
        <v>1928</v>
      </c>
      <c r="AL65" s="480" t="s">
        <v>1928</v>
      </c>
      <c r="AM65" s="479" t="s">
        <v>1946</v>
      </c>
      <c r="AN65" s="479" t="s">
        <v>1946</v>
      </c>
      <c r="AO65" s="479" t="s">
        <v>1946</v>
      </c>
      <c r="AP65" s="480" t="s">
        <v>1923</v>
      </c>
      <c r="AQ65" s="481" t="s">
        <v>1923</v>
      </c>
      <c r="AR65" s="483" t="s">
        <v>1922</v>
      </c>
      <c r="AS65" s="479" t="s">
        <v>1946</v>
      </c>
      <c r="AT65" s="479" t="s">
        <v>1946</v>
      </c>
      <c r="AU65" s="480" t="s">
        <v>1931</v>
      </c>
      <c r="AV65" s="479" t="s">
        <v>1923</v>
      </c>
      <c r="AW65" s="480" t="s">
        <v>1922</v>
      </c>
      <c r="AX65" s="480" t="s">
        <v>1922</v>
      </c>
      <c r="AY65" s="480" t="s">
        <v>1923</v>
      </c>
      <c r="AZ65" s="481" t="s">
        <v>1922</v>
      </c>
      <c r="BA65" s="480" t="s">
        <v>1928</v>
      </c>
      <c r="BB65" s="479" t="s">
        <v>1946</v>
      </c>
      <c r="BC65" s="490" t="s">
        <v>1928</v>
      </c>
      <c r="BD65" s="479" t="s">
        <v>1946</v>
      </c>
      <c r="BE65" s="479" t="s">
        <v>1946</v>
      </c>
      <c r="BF65" s="479" t="s">
        <v>1946</v>
      </c>
      <c r="BG65" s="480" t="s">
        <v>1928</v>
      </c>
      <c r="BH65" s="479" t="s">
        <v>1946</v>
      </c>
      <c r="BI65" s="479" t="s">
        <v>1923</v>
      </c>
      <c r="BJ65" s="479" t="s">
        <v>1946</v>
      </c>
      <c r="BK65" s="480" t="s">
        <v>1928</v>
      </c>
      <c r="BL65" s="480" t="s">
        <v>1928</v>
      </c>
      <c r="BM65" s="480" t="s">
        <v>1931</v>
      </c>
      <c r="BN65" s="479" t="s">
        <v>1922</v>
      </c>
      <c r="BO65" s="480" t="s">
        <v>1924</v>
      </c>
      <c r="BP65" s="480" t="s">
        <v>1924</v>
      </c>
      <c r="BQ65" s="479" t="s">
        <v>1946</v>
      </c>
      <c r="BR65" s="485" t="s">
        <v>1948</v>
      </c>
      <c r="BS65" s="480" t="s">
        <v>1943</v>
      </c>
      <c r="BT65" s="479" t="s">
        <v>1946</v>
      </c>
      <c r="BU65" s="480" t="s">
        <v>1923</v>
      </c>
      <c r="BV65" s="479" t="s">
        <v>1946</v>
      </c>
      <c r="BW65" s="479" t="s">
        <v>1946</v>
      </c>
    </row>
    <row r="66" spans="1:75" ht="12.75" customHeight="1">
      <c r="A66" s="478" t="s">
        <v>1995</v>
      </c>
      <c r="B66" s="478" t="s">
        <v>293</v>
      </c>
      <c r="C66" s="478" t="s">
        <v>1993</v>
      </c>
      <c r="D66" s="479" t="s">
        <v>1946</v>
      </c>
      <c r="E66" s="480" t="s">
        <v>1943</v>
      </c>
      <c r="F66" s="479" t="s">
        <v>1946</v>
      </c>
      <c r="G66" s="480" t="s">
        <v>1923</v>
      </c>
      <c r="H66" s="479" t="s">
        <v>1932</v>
      </c>
      <c r="I66" s="480" t="s">
        <v>1922</v>
      </c>
      <c r="J66" s="481" t="s">
        <v>1943</v>
      </c>
      <c r="K66" s="480" t="s">
        <v>1925</v>
      </c>
      <c r="L66" s="480" t="s">
        <v>1923</v>
      </c>
      <c r="M66" s="480" t="s">
        <v>1943</v>
      </c>
      <c r="N66" s="480" t="s">
        <v>1923</v>
      </c>
      <c r="O66" s="480" t="s">
        <v>1943</v>
      </c>
      <c r="P66" s="479" t="s">
        <v>1923</v>
      </c>
      <c r="Q66" s="479" t="s">
        <v>1946</v>
      </c>
      <c r="R66" s="479" t="s">
        <v>1923</v>
      </c>
      <c r="S66" s="479" t="s">
        <v>1927</v>
      </c>
      <c r="T66" s="480" t="s">
        <v>1923</v>
      </c>
      <c r="U66" s="479" t="s">
        <v>1931</v>
      </c>
      <c r="V66" s="479" t="s">
        <v>1929</v>
      </c>
      <c r="W66" s="479" t="s">
        <v>1943</v>
      </c>
      <c r="X66" s="480" t="s">
        <v>1943</v>
      </c>
      <c r="Y66" s="479" t="s">
        <v>1932</v>
      </c>
      <c r="Z66" s="479" t="s">
        <v>1923</v>
      </c>
      <c r="AA66" s="480" t="s">
        <v>1922</v>
      </c>
      <c r="AB66" s="482" t="s">
        <v>1943</v>
      </c>
      <c r="AC66" s="479" t="s">
        <v>1946</v>
      </c>
      <c r="AD66" s="479" t="s">
        <v>1943</v>
      </c>
      <c r="AE66" s="480" t="s">
        <v>1925</v>
      </c>
      <c r="AF66" s="480" t="s">
        <v>1923</v>
      </c>
      <c r="AG66" s="479" t="s">
        <v>1943</v>
      </c>
      <c r="AH66" s="480" t="s">
        <v>1923</v>
      </c>
      <c r="AI66" s="479" t="s">
        <v>1946</v>
      </c>
      <c r="AJ66" s="480" t="s">
        <v>1943</v>
      </c>
      <c r="AK66" s="480" t="s">
        <v>1943</v>
      </c>
      <c r="AL66" s="480" t="s">
        <v>1943</v>
      </c>
      <c r="AM66" s="479" t="s">
        <v>1932</v>
      </c>
      <c r="AN66" s="479" t="s">
        <v>1946</v>
      </c>
      <c r="AO66" s="479" t="s">
        <v>1940</v>
      </c>
      <c r="AP66" s="480" t="s">
        <v>1923</v>
      </c>
      <c r="AQ66" s="481" t="s">
        <v>1943</v>
      </c>
      <c r="AR66" s="483" t="s">
        <v>1922</v>
      </c>
      <c r="AS66" s="479" t="s">
        <v>1932</v>
      </c>
      <c r="AT66" s="479" t="s">
        <v>1932</v>
      </c>
      <c r="AU66" s="480" t="s">
        <v>1923</v>
      </c>
      <c r="AV66" s="479" t="s">
        <v>1923</v>
      </c>
      <c r="AW66" s="480" t="s">
        <v>1958</v>
      </c>
      <c r="AX66" s="480" t="s">
        <v>1923</v>
      </c>
      <c r="AY66" s="480" t="s">
        <v>1923</v>
      </c>
      <c r="AZ66" s="481" t="s">
        <v>1923</v>
      </c>
      <c r="BA66" s="480" t="s">
        <v>1943</v>
      </c>
      <c r="BB66" s="479" t="s">
        <v>1946</v>
      </c>
      <c r="BC66" s="482" t="s">
        <v>1923</v>
      </c>
      <c r="BD66" s="479" t="s">
        <v>1946</v>
      </c>
      <c r="BE66" s="479" t="s">
        <v>1940</v>
      </c>
      <c r="BF66" s="479" t="s">
        <v>1932</v>
      </c>
      <c r="BG66" s="480" t="s">
        <v>1943</v>
      </c>
      <c r="BH66" s="479" t="s">
        <v>1922</v>
      </c>
      <c r="BI66" s="479" t="s">
        <v>1943</v>
      </c>
      <c r="BJ66" s="479" t="s">
        <v>1932</v>
      </c>
      <c r="BK66" s="480" t="s">
        <v>1943</v>
      </c>
      <c r="BL66" s="480" t="s">
        <v>1943</v>
      </c>
      <c r="BM66" s="480" t="s">
        <v>1923</v>
      </c>
      <c r="BN66" s="479" t="s">
        <v>1922</v>
      </c>
      <c r="BO66" s="480" t="s">
        <v>1922</v>
      </c>
      <c r="BP66" s="480" t="s">
        <v>1922</v>
      </c>
      <c r="BQ66" s="479" t="s">
        <v>1932</v>
      </c>
      <c r="BR66" s="480" t="s">
        <v>1925</v>
      </c>
      <c r="BS66" s="480" t="s">
        <v>1923</v>
      </c>
      <c r="BT66" s="479" t="s">
        <v>1946</v>
      </c>
      <c r="BU66" s="480" t="s">
        <v>1923</v>
      </c>
      <c r="BV66" s="479" t="s">
        <v>1946</v>
      </c>
      <c r="BW66" s="479" t="s">
        <v>1946</v>
      </c>
    </row>
    <row r="67" spans="1:75" ht="12.75" customHeight="1">
      <c r="A67" s="478" t="s">
        <v>91</v>
      </c>
      <c r="B67" s="478" t="s">
        <v>293</v>
      </c>
      <c r="C67" s="478" t="s">
        <v>1984</v>
      </c>
      <c r="D67" s="479" t="s">
        <v>1946</v>
      </c>
      <c r="E67" s="480" t="s">
        <v>1923</v>
      </c>
      <c r="F67" s="479" t="s">
        <v>1946</v>
      </c>
      <c r="G67" s="480" t="s">
        <v>1922</v>
      </c>
      <c r="H67" s="479" t="s">
        <v>1946</v>
      </c>
      <c r="I67" s="480" t="s">
        <v>1931</v>
      </c>
      <c r="J67" s="481" t="s">
        <v>1923</v>
      </c>
      <c r="K67" s="480" t="s">
        <v>1922</v>
      </c>
      <c r="L67" s="480" t="s">
        <v>1922</v>
      </c>
      <c r="M67" s="480" t="s">
        <v>1923</v>
      </c>
      <c r="N67" s="480" t="s">
        <v>1923</v>
      </c>
      <c r="O67" s="480" t="s">
        <v>1946</v>
      </c>
      <c r="P67" s="479" t="s">
        <v>1946</v>
      </c>
      <c r="Q67" s="479" t="s">
        <v>1946</v>
      </c>
      <c r="R67" s="479" t="s">
        <v>1946</v>
      </c>
      <c r="S67" s="479" t="s">
        <v>1946</v>
      </c>
      <c r="T67" s="480" t="s">
        <v>1923</v>
      </c>
      <c r="U67" s="479" t="s">
        <v>1922</v>
      </c>
      <c r="V67" s="479" t="s">
        <v>1924</v>
      </c>
      <c r="W67" s="479" t="s">
        <v>1946</v>
      </c>
      <c r="X67" s="480" t="s">
        <v>1923</v>
      </c>
      <c r="Y67" s="479" t="s">
        <v>1946</v>
      </c>
      <c r="Z67" s="479" t="s">
        <v>1924</v>
      </c>
      <c r="AA67" s="480" t="s">
        <v>1922</v>
      </c>
      <c r="AB67" s="482" t="s">
        <v>1923</v>
      </c>
      <c r="AC67" s="479" t="s">
        <v>1946</v>
      </c>
      <c r="AD67" s="479" t="s">
        <v>1946</v>
      </c>
      <c r="AE67" s="480" t="s">
        <v>1922</v>
      </c>
      <c r="AF67" s="480" t="s">
        <v>1922</v>
      </c>
      <c r="AG67" s="479" t="s">
        <v>1943</v>
      </c>
      <c r="AH67" s="480" t="s">
        <v>1922</v>
      </c>
      <c r="AI67" s="479" t="s">
        <v>1946</v>
      </c>
      <c r="AJ67" s="480" t="s">
        <v>1931</v>
      </c>
      <c r="AK67" s="480" t="s">
        <v>1923</v>
      </c>
      <c r="AL67" s="480" t="s">
        <v>1946</v>
      </c>
      <c r="AM67" s="479" t="s">
        <v>1946</v>
      </c>
      <c r="AN67" s="479" t="s">
        <v>1946</v>
      </c>
      <c r="AO67" s="479" t="s">
        <v>1946</v>
      </c>
      <c r="AP67" s="480" t="s">
        <v>1923</v>
      </c>
      <c r="AQ67" s="481" t="s">
        <v>1922</v>
      </c>
      <c r="AR67" s="479" t="s">
        <v>1946</v>
      </c>
      <c r="AS67" s="479" t="s">
        <v>1946</v>
      </c>
      <c r="AT67" s="479" t="s">
        <v>1946</v>
      </c>
      <c r="AU67" s="480" t="s">
        <v>1946</v>
      </c>
      <c r="AV67" s="479" t="s">
        <v>1923</v>
      </c>
      <c r="AW67" s="480" t="s">
        <v>1922</v>
      </c>
      <c r="AX67" s="480" t="s">
        <v>1946</v>
      </c>
      <c r="AY67" s="480" t="s">
        <v>1923</v>
      </c>
      <c r="AZ67" s="481" t="s">
        <v>1922</v>
      </c>
      <c r="BA67" s="480" t="s">
        <v>1932</v>
      </c>
      <c r="BB67" s="479" t="s">
        <v>1946</v>
      </c>
      <c r="BC67" s="482" t="s">
        <v>1928</v>
      </c>
      <c r="BD67" s="479" t="s">
        <v>1946</v>
      </c>
      <c r="BE67" s="479" t="s">
        <v>1946</v>
      </c>
      <c r="BF67" s="479" t="s">
        <v>1946</v>
      </c>
      <c r="BG67" s="480" t="s">
        <v>1923</v>
      </c>
      <c r="BH67" s="479" t="s">
        <v>1946</v>
      </c>
      <c r="BI67" s="479" t="s">
        <v>1923</v>
      </c>
      <c r="BJ67" s="479" t="s">
        <v>1946</v>
      </c>
      <c r="BK67" s="480" t="s">
        <v>1923</v>
      </c>
      <c r="BL67" s="480" t="s">
        <v>1923</v>
      </c>
      <c r="BM67" s="480" t="s">
        <v>1931</v>
      </c>
      <c r="BN67" s="479" t="s">
        <v>1922</v>
      </c>
      <c r="BO67" s="480" t="s">
        <v>1924</v>
      </c>
      <c r="BP67" s="480" t="s">
        <v>1924</v>
      </c>
      <c r="BQ67" s="479" t="s">
        <v>1946</v>
      </c>
      <c r="BR67" s="480" t="s">
        <v>1927</v>
      </c>
      <c r="BS67" s="480" t="s">
        <v>1923</v>
      </c>
      <c r="BT67" s="479" t="s">
        <v>1946</v>
      </c>
      <c r="BU67" s="480" t="s">
        <v>1946</v>
      </c>
      <c r="BV67" s="479" t="s">
        <v>1946</v>
      </c>
      <c r="BW67" s="479" t="s">
        <v>1946</v>
      </c>
    </row>
    <row r="68" spans="1:75" ht="12.75" customHeight="1">
      <c r="A68" s="484" t="s">
        <v>1996</v>
      </c>
      <c r="B68" s="484" t="s">
        <v>316</v>
      </c>
      <c r="C68" s="484" t="s">
        <v>1978</v>
      </c>
      <c r="D68" s="479" t="s">
        <v>1997</v>
      </c>
      <c r="E68" s="480" t="s">
        <v>1923</v>
      </c>
      <c r="F68" s="479" t="s">
        <v>1997</v>
      </c>
      <c r="G68" s="480" t="s">
        <v>1939</v>
      </c>
      <c r="H68" s="479" t="s">
        <v>1998</v>
      </c>
      <c r="I68" s="480" t="s">
        <v>1939</v>
      </c>
      <c r="J68" s="481" t="s">
        <v>1939</v>
      </c>
      <c r="K68" s="480" t="s">
        <v>1939</v>
      </c>
      <c r="L68" s="480" t="s">
        <v>1939</v>
      </c>
      <c r="M68" s="480" t="s">
        <v>1923</v>
      </c>
      <c r="N68" s="480" t="s">
        <v>1939</v>
      </c>
      <c r="O68" s="480" t="s">
        <v>1923</v>
      </c>
      <c r="P68" s="479" t="s">
        <v>1998</v>
      </c>
      <c r="Q68" s="479" t="s">
        <v>1997</v>
      </c>
      <c r="R68" s="479" t="s">
        <v>1923</v>
      </c>
      <c r="S68" s="479" t="s">
        <v>1998</v>
      </c>
      <c r="T68" s="480" t="s">
        <v>1939</v>
      </c>
      <c r="U68" s="479" t="s">
        <v>1925</v>
      </c>
      <c r="V68" s="479" t="s">
        <v>1999</v>
      </c>
      <c r="W68" s="479" t="s">
        <v>1998</v>
      </c>
      <c r="X68" s="480" t="s">
        <v>1948</v>
      </c>
      <c r="Y68" s="479" t="s">
        <v>1998</v>
      </c>
      <c r="Z68" s="479" t="s">
        <v>1941</v>
      </c>
      <c r="AA68" s="480" t="s">
        <v>1939</v>
      </c>
      <c r="AB68" s="482" t="s">
        <v>1923</v>
      </c>
      <c r="AC68" s="479" t="s">
        <v>1997</v>
      </c>
      <c r="AD68" s="479" t="s">
        <v>1998</v>
      </c>
      <c r="AE68" s="480" t="s">
        <v>1939</v>
      </c>
      <c r="AF68" s="480" t="s">
        <v>1938</v>
      </c>
      <c r="AG68" s="479" t="s">
        <v>1939</v>
      </c>
      <c r="AH68" s="480" t="s">
        <v>1939</v>
      </c>
      <c r="AI68" s="479" t="s">
        <v>1997</v>
      </c>
      <c r="AJ68" s="480" t="s">
        <v>1930</v>
      </c>
      <c r="AK68" s="480" t="s">
        <v>1931</v>
      </c>
      <c r="AL68" s="480" t="s">
        <v>1923</v>
      </c>
      <c r="AM68" s="479" t="s">
        <v>1997</v>
      </c>
      <c r="AN68" s="479" t="s">
        <v>1997</v>
      </c>
      <c r="AO68" s="479" t="s">
        <v>1967</v>
      </c>
      <c r="AP68" s="480" t="s">
        <v>1939</v>
      </c>
      <c r="AQ68" s="481" t="s">
        <v>1939</v>
      </c>
      <c r="AR68" s="479" t="s">
        <v>1999</v>
      </c>
      <c r="AS68" s="479" t="s">
        <v>1998</v>
      </c>
      <c r="AT68" s="479" t="s">
        <v>1997</v>
      </c>
      <c r="AU68" s="480" t="s">
        <v>1997</v>
      </c>
      <c r="AV68" s="479" t="s">
        <v>1923</v>
      </c>
      <c r="AW68" s="480" t="s">
        <v>1927</v>
      </c>
      <c r="AX68" s="480" t="s">
        <v>1939</v>
      </c>
      <c r="AY68" s="480" t="s">
        <v>1939</v>
      </c>
      <c r="AZ68" s="481" t="s">
        <v>1939</v>
      </c>
      <c r="BA68" s="480" t="s">
        <v>1923</v>
      </c>
      <c r="BB68" s="479" t="s">
        <v>1998</v>
      </c>
      <c r="BC68" s="482" t="s">
        <v>1939</v>
      </c>
      <c r="BD68" s="479" t="s">
        <v>1998</v>
      </c>
      <c r="BE68" s="479" t="s">
        <v>2000</v>
      </c>
      <c r="BF68" s="479" t="s">
        <v>1997</v>
      </c>
      <c r="BG68" s="480" t="s">
        <v>1923</v>
      </c>
      <c r="BH68" s="479" t="s">
        <v>1998</v>
      </c>
      <c r="BI68" s="479" t="s">
        <v>1939</v>
      </c>
      <c r="BJ68" s="479" t="s">
        <v>1998</v>
      </c>
      <c r="BK68" s="480" t="s">
        <v>1923</v>
      </c>
      <c r="BL68" s="480" t="s">
        <v>1923</v>
      </c>
      <c r="BM68" s="480" t="s">
        <v>1939</v>
      </c>
      <c r="BN68" s="479" t="s">
        <v>1927</v>
      </c>
      <c r="BO68" s="480" t="s">
        <v>1939</v>
      </c>
      <c r="BP68" s="480" t="s">
        <v>1939</v>
      </c>
      <c r="BQ68" s="479" t="s">
        <v>1998</v>
      </c>
      <c r="BR68" s="480" t="s">
        <v>1923</v>
      </c>
      <c r="BS68" s="480" t="s">
        <v>1939</v>
      </c>
      <c r="BT68" s="479" t="s">
        <v>1998</v>
      </c>
      <c r="BU68" s="480" t="s">
        <v>1939</v>
      </c>
      <c r="BV68" s="479" t="s">
        <v>1997</v>
      </c>
      <c r="BW68" s="479" t="s">
        <v>1997</v>
      </c>
    </row>
    <row r="69" spans="1:75" ht="12.75" customHeight="1">
      <c r="A69" s="486" t="s">
        <v>315</v>
      </c>
      <c r="B69" s="486" t="s">
        <v>316</v>
      </c>
      <c r="C69" s="486" t="s">
        <v>2001</v>
      </c>
      <c r="D69" s="487" t="s">
        <v>1997</v>
      </c>
      <c r="E69" s="480" t="s">
        <v>1923</v>
      </c>
      <c r="F69" s="487" t="s">
        <v>1997</v>
      </c>
      <c r="G69" s="480" t="s">
        <v>1943</v>
      </c>
      <c r="H69" s="487" t="s">
        <v>1997</v>
      </c>
      <c r="I69" s="480" t="s">
        <v>1922</v>
      </c>
      <c r="J69" s="481" t="s">
        <v>1927</v>
      </c>
      <c r="K69" s="480" t="s">
        <v>1929</v>
      </c>
      <c r="L69" s="480" t="s">
        <v>1923</v>
      </c>
      <c r="M69" s="480" t="s">
        <v>1923</v>
      </c>
      <c r="N69" s="480" t="s">
        <v>1943</v>
      </c>
      <c r="O69" s="480" t="s">
        <v>1932</v>
      </c>
      <c r="P69" s="487" t="s">
        <v>1926</v>
      </c>
      <c r="Q69" s="487" t="s">
        <v>1997</v>
      </c>
      <c r="R69" s="487" t="s">
        <v>1923</v>
      </c>
      <c r="S69" s="487" t="s">
        <v>1998</v>
      </c>
      <c r="T69" s="480" t="s">
        <v>1927</v>
      </c>
      <c r="U69" s="487" t="s">
        <v>1940</v>
      </c>
      <c r="V69" s="487" t="s">
        <v>1927</v>
      </c>
      <c r="W69" s="487" t="s">
        <v>1927</v>
      </c>
      <c r="X69" s="480" t="s">
        <v>1923</v>
      </c>
      <c r="Y69" s="487" t="s">
        <v>1997</v>
      </c>
      <c r="Z69" s="487" t="s">
        <v>1941</v>
      </c>
      <c r="AA69" s="480" t="s">
        <v>1923</v>
      </c>
      <c r="AB69" s="490" t="s">
        <v>1924</v>
      </c>
      <c r="AC69" s="487" t="s">
        <v>1997</v>
      </c>
      <c r="AD69" s="487" t="s">
        <v>1997</v>
      </c>
      <c r="AE69" s="485" t="s">
        <v>1923</v>
      </c>
      <c r="AF69" s="480" t="s">
        <v>1924</v>
      </c>
      <c r="AG69" s="487" t="s">
        <v>1927</v>
      </c>
      <c r="AH69" s="480" t="s">
        <v>1924</v>
      </c>
      <c r="AI69" s="487" t="s">
        <v>1997</v>
      </c>
      <c r="AJ69" s="480" t="s">
        <v>1931</v>
      </c>
      <c r="AK69" s="480" t="s">
        <v>1923</v>
      </c>
      <c r="AL69" s="485" t="s">
        <v>1929</v>
      </c>
      <c r="AM69" s="487" t="s">
        <v>1997</v>
      </c>
      <c r="AN69" s="487" t="s">
        <v>1997</v>
      </c>
      <c r="AO69" s="487" t="s">
        <v>1967</v>
      </c>
      <c r="AP69" s="485" t="s">
        <v>1923</v>
      </c>
      <c r="AQ69" s="481" t="s">
        <v>1922</v>
      </c>
      <c r="AR69" s="487" t="s">
        <v>1927</v>
      </c>
      <c r="AS69" s="487" t="s">
        <v>1997</v>
      </c>
      <c r="AT69" s="487" t="s">
        <v>1997</v>
      </c>
      <c r="AU69" s="480" t="s">
        <v>1943</v>
      </c>
      <c r="AV69" s="487" t="s">
        <v>1923</v>
      </c>
      <c r="AW69" s="480" t="s">
        <v>1924</v>
      </c>
      <c r="AX69" s="480" t="s">
        <v>1939</v>
      </c>
      <c r="AY69" s="485" t="s">
        <v>1932</v>
      </c>
      <c r="AZ69" s="481" t="s">
        <v>1924</v>
      </c>
      <c r="BA69" s="480" t="s">
        <v>1923</v>
      </c>
      <c r="BB69" s="487" t="s">
        <v>1998</v>
      </c>
      <c r="BC69" s="482" t="s">
        <v>1924</v>
      </c>
      <c r="BD69" s="487" t="s">
        <v>1997</v>
      </c>
      <c r="BE69" s="487" t="s">
        <v>2000</v>
      </c>
      <c r="BF69" s="487" t="s">
        <v>1997</v>
      </c>
      <c r="BG69" s="480" t="s">
        <v>1931</v>
      </c>
      <c r="BH69" s="487" t="s">
        <v>1997</v>
      </c>
      <c r="BI69" s="487" t="s">
        <v>1927</v>
      </c>
      <c r="BJ69" s="487" t="s">
        <v>1997</v>
      </c>
      <c r="BK69" s="480" t="s">
        <v>1923</v>
      </c>
      <c r="BL69" s="480" t="s">
        <v>1936</v>
      </c>
      <c r="BM69" s="485" t="s">
        <v>1922</v>
      </c>
      <c r="BN69" s="487" t="s">
        <v>1922</v>
      </c>
      <c r="BO69" s="485" t="s">
        <v>1929</v>
      </c>
      <c r="BP69" s="485" t="s">
        <v>1923</v>
      </c>
      <c r="BQ69" s="487" t="s">
        <v>2000</v>
      </c>
      <c r="BR69" s="485" t="s">
        <v>1931</v>
      </c>
      <c r="BS69" s="480" t="s">
        <v>1925</v>
      </c>
      <c r="BT69" s="487" t="s">
        <v>1997</v>
      </c>
      <c r="BU69" s="480" t="s">
        <v>1927</v>
      </c>
      <c r="BV69" s="487" t="s">
        <v>1997</v>
      </c>
      <c r="BW69" s="479" t="s">
        <v>1997</v>
      </c>
    </row>
    <row r="70" spans="1:75" ht="12.75" customHeight="1">
      <c r="A70" s="484" t="s">
        <v>2002</v>
      </c>
      <c r="B70" s="484" t="s">
        <v>316</v>
      </c>
      <c r="C70" s="484" t="s">
        <v>2003</v>
      </c>
      <c r="D70" s="479" t="s">
        <v>2000</v>
      </c>
      <c r="E70" s="480" t="s">
        <v>1943</v>
      </c>
      <c r="F70" s="479" t="s">
        <v>2000</v>
      </c>
      <c r="G70" s="480" t="s">
        <v>1943</v>
      </c>
      <c r="H70" s="479" t="s">
        <v>2000</v>
      </c>
      <c r="I70" s="480" t="s">
        <v>1924</v>
      </c>
      <c r="J70" s="481" t="s">
        <v>1927</v>
      </c>
      <c r="K70" s="480" t="s">
        <v>1924</v>
      </c>
      <c r="L70" s="480" t="s">
        <v>1927</v>
      </c>
      <c r="M70" s="480" t="s">
        <v>1943</v>
      </c>
      <c r="N70" s="480" t="s">
        <v>1943</v>
      </c>
      <c r="O70" s="480" t="s">
        <v>1924</v>
      </c>
      <c r="P70" s="479" t="s">
        <v>2000</v>
      </c>
      <c r="Q70" s="479" t="s">
        <v>2000</v>
      </c>
      <c r="R70" s="479" t="s">
        <v>2000</v>
      </c>
      <c r="S70" s="479" t="s">
        <v>2000</v>
      </c>
      <c r="T70" s="480" t="s">
        <v>1927</v>
      </c>
      <c r="U70" s="479" t="s">
        <v>1943</v>
      </c>
      <c r="V70" s="479" t="s">
        <v>1927</v>
      </c>
      <c r="W70" s="479" t="s">
        <v>2000</v>
      </c>
      <c r="X70" s="480" t="s">
        <v>1924</v>
      </c>
      <c r="Y70" s="479" t="s">
        <v>2000</v>
      </c>
      <c r="Z70" s="479" t="s">
        <v>1943</v>
      </c>
      <c r="AA70" s="480" t="s">
        <v>1943</v>
      </c>
      <c r="AB70" s="482" t="s">
        <v>1924</v>
      </c>
      <c r="AC70" s="479" t="s">
        <v>2000</v>
      </c>
      <c r="AD70" s="479" t="s">
        <v>2000</v>
      </c>
      <c r="AE70" s="480" t="s">
        <v>1943</v>
      </c>
      <c r="AF70" s="480" t="s">
        <v>1943</v>
      </c>
      <c r="AG70" s="479" t="s">
        <v>1927</v>
      </c>
      <c r="AH70" s="480" t="s">
        <v>1943</v>
      </c>
      <c r="AI70" s="479" t="s">
        <v>2000</v>
      </c>
      <c r="AJ70" s="480" t="s">
        <v>1924</v>
      </c>
      <c r="AK70" s="480" t="s">
        <v>1943</v>
      </c>
      <c r="AL70" s="480" t="s">
        <v>1924</v>
      </c>
      <c r="AM70" s="479" t="s">
        <v>1927</v>
      </c>
      <c r="AN70" s="479" t="s">
        <v>2000</v>
      </c>
      <c r="AO70" s="479" t="s">
        <v>2000</v>
      </c>
      <c r="AP70" s="480" t="s">
        <v>1927</v>
      </c>
      <c r="AQ70" s="481" t="s">
        <v>1927</v>
      </c>
      <c r="AR70" s="479" t="s">
        <v>1927</v>
      </c>
      <c r="AS70" s="479" t="s">
        <v>2000</v>
      </c>
      <c r="AT70" s="479" t="s">
        <v>2000</v>
      </c>
      <c r="AU70" s="480" t="s">
        <v>1927</v>
      </c>
      <c r="AV70" s="479" t="s">
        <v>1943</v>
      </c>
      <c r="AW70" s="480" t="s">
        <v>1943</v>
      </c>
      <c r="AX70" s="480" t="s">
        <v>1943</v>
      </c>
      <c r="AY70" s="480" t="s">
        <v>1927</v>
      </c>
      <c r="AZ70" s="481" t="s">
        <v>1924</v>
      </c>
      <c r="BA70" s="480" t="s">
        <v>1924</v>
      </c>
      <c r="BB70" s="479" t="s">
        <v>2000</v>
      </c>
      <c r="BC70" s="482" t="s">
        <v>1943</v>
      </c>
      <c r="BD70" s="479" t="s">
        <v>1943</v>
      </c>
      <c r="BE70" s="479" t="s">
        <v>2000</v>
      </c>
      <c r="BF70" s="479" t="s">
        <v>2000</v>
      </c>
      <c r="BG70" s="480" t="s">
        <v>1943</v>
      </c>
      <c r="BH70" s="479" t="s">
        <v>2000</v>
      </c>
      <c r="BI70" s="479" t="s">
        <v>1927</v>
      </c>
      <c r="BJ70" s="479" t="s">
        <v>2000</v>
      </c>
      <c r="BK70" s="480" t="s">
        <v>1924</v>
      </c>
      <c r="BL70" s="480" t="s">
        <v>1943</v>
      </c>
      <c r="BM70" s="480" t="s">
        <v>1943</v>
      </c>
      <c r="BN70" s="479" t="s">
        <v>1943</v>
      </c>
      <c r="BO70" s="480" t="s">
        <v>1962</v>
      </c>
      <c r="BP70" s="480" t="s">
        <v>1924</v>
      </c>
      <c r="BQ70" s="479" t="s">
        <v>2000</v>
      </c>
      <c r="BR70" s="480" t="s">
        <v>1924</v>
      </c>
      <c r="BS70" s="480" t="s">
        <v>1943</v>
      </c>
      <c r="BT70" s="479" t="s">
        <v>2000</v>
      </c>
      <c r="BU70" s="480" t="s">
        <v>1927</v>
      </c>
      <c r="BV70" s="479" t="s">
        <v>2000</v>
      </c>
      <c r="BW70" s="479" t="s">
        <v>2000</v>
      </c>
    </row>
    <row r="71" spans="1:75" ht="12.75" customHeight="1">
      <c r="A71" s="486" t="s">
        <v>54</v>
      </c>
      <c r="B71" s="486" t="s">
        <v>316</v>
      </c>
      <c r="C71" s="486" t="s">
        <v>1990</v>
      </c>
      <c r="D71" s="487" t="s">
        <v>1998</v>
      </c>
      <c r="E71" s="480" t="s">
        <v>1922</v>
      </c>
      <c r="F71" s="487" t="s">
        <v>1998</v>
      </c>
      <c r="G71" s="480" t="s">
        <v>1932</v>
      </c>
      <c r="H71" s="487" t="s">
        <v>1998</v>
      </c>
      <c r="I71" s="485" t="s">
        <v>1924</v>
      </c>
      <c r="J71" s="481" t="s">
        <v>1925</v>
      </c>
      <c r="K71" s="485" t="s">
        <v>1923</v>
      </c>
      <c r="L71" s="480" t="s">
        <v>1932</v>
      </c>
      <c r="M71" s="480" t="s">
        <v>1943</v>
      </c>
      <c r="N71" s="480" t="s">
        <v>1941</v>
      </c>
      <c r="O71" s="485" t="s">
        <v>1924</v>
      </c>
      <c r="P71" s="487" t="s">
        <v>1926</v>
      </c>
      <c r="Q71" s="487" t="s">
        <v>1998</v>
      </c>
      <c r="R71" s="487" t="s">
        <v>1967</v>
      </c>
      <c r="S71" s="487" t="s">
        <v>1999</v>
      </c>
      <c r="T71" s="480" t="s">
        <v>1948</v>
      </c>
      <c r="U71" s="487" t="s">
        <v>1927</v>
      </c>
      <c r="V71" s="487" t="s">
        <v>1927</v>
      </c>
      <c r="W71" s="487" t="s">
        <v>1967</v>
      </c>
      <c r="X71" s="485" t="s">
        <v>1922</v>
      </c>
      <c r="Y71" s="487" t="s">
        <v>1998</v>
      </c>
      <c r="Z71" s="487" t="s">
        <v>1948</v>
      </c>
      <c r="AA71" s="485" t="s">
        <v>1932</v>
      </c>
      <c r="AB71" s="482" t="s">
        <v>1922</v>
      </c>
      <c r="AC71" s="487" t="s">
        <v>1998</v>
      </c>
      <c r="AD71" s="487" t="s">
        <v>1998</v>
      </c>
      <c r="AE71" s="480" t="s">
        <v>1941</v>
      </c>
      <c r="AF71" s="480" t="s">
        <v>1941</v>
      </c>
      <c r="AG71" s="487" t="s">
        <v>1925</v>
      </c>
      <c r="AH71" s="480" t="s">
        <v>1941</v>
      </c>
      <c r="AI71" s="487" t="s">
        <v>1998</v>
      </c>
      <c r="AJ71" s="480" t="s">
        <v>1922</v>
      </c>
      <c r="AK71" s="480" t="s">
        <v>1922</v>
      </c>
      <c r="AL71" s="485" t="s">
        <v>1943</v>
      </c>
      <c r="AM71" s="487" t="s">
        <v>1926</v>
      </c>
      <c r="AN71" s="487" t="s">
        <v>1998</v>
      </c>
      <c r="AO71" s="487" t="s">
        <v>1967</v>
      </c>
      <c r="AP71" s="480" t="s">
        <v>1967</v>
      </c>
      <c r="AQ71" s="481" t="s">
        <v>1948</v>
      </c>
      <c r="AR71" s="487" t="s">
        <v>1927</v>
      </c>
      <c r="AS71" s="487" t="s">
        <v>1998</v>
      </c>
      <c r="AT71" s="487" t="s">
        <v>1998</v>
      </c>
      <c r="AU71" s="485" t="s">
        <v>1948</v>
      </c>
      <c r="AV71" s="487" t="s">
        <v>1939</v>
      </c>
      <c r="AW71" s="485" t="s">
        <v>1922</v>
      </c>
      <c r="AX71" s="485" t="s">
        <v>1932</v>
      </c>
      <c r="AY71" s="485" t="s">
        <v>1932</v>
      </c>
      <c r="AZ71" s="481" t="s">
        <v>1941</v>
      </c>
      <c r="BA71" s="480" t="s">
        <v>1922</v>
      </c>
      <c r="BB71" s="487" t="s">
        <v>1968</v>
      </c>
      <c r="BC71" s="490" t="s">
        <v>1922</v>
      </c>
      <c r="BD71" s="487" t="s">
        <v>1925</v>
      </c>
      <c r="BE71" s="487" t="s">
        <v>2000</v>
      </c>
      <c r="BF71" s="487" t="s">
        <v>1998</v>
      </c>
      <c r="BG71" s="480" t="s">
        <v>1922</v>
      </c>
      <c r="BH71" s="487" t="s">
        <v>1926</v>
      </c>
      <c r="BI71" s="487" t="s">
        <v>1927</v>
      </c>
      <c r="BJ71" s="487" t="s">
        <v>1998</v>
      </c>
      <c r="BK71" s="480" t="s">
        <v>1922</v>
      </c>
      <c r="BL71" s="480" t="s">
        <v>1922</v>
      </c>
      <c r="BM71" s="480" t="s">
        <v>1941</v>
      </c>
      <c r="BN71" s="487" t="s">
        <v>1941</v>
      </c>
      <c r="BO71" s="480" t="s">
        <v>1936</v>
      </c>
      <c r="BP71" s="480" t="s">
        <v>1925</v>
      </c>
      <c r="BQ71" s="487" t="s">
        <v>1998</v>
      </c>
      <c r="BR71" s="480" t="s">
        <v>1924</v>
      </c>
      <c r="BS71" s="485" t="s">
        <v>1932</v>
      </c>
      <c r="BT71" s="487" t="s">
        <v>1998</v>
      </c>
      <c r="BU71" s="485" t="s">
        <v>1932</v>
      </c>
      <c r="BV71" s="487" t="s">
        <v>2000</v>
      </c>
      <c r="BW71" s="479" t="s">
        <v>2000</v>
      </c>
    </row>
    <row r="72" spans="1:75" ht="12.75" customHeight="1">
      <c r="A72" s="491" t="s">
        <v>56</v>
      </c>
      <c r="B72" s="491" t="s">
        <v>316</v>
      </c>
      <c r="C72" s="491" t="s">
        <v>183</v>
      </c>
      <c r="D72" s="487" t="s">
        <v>1998</v>
      </c>
      <c r="E72" s="480" t="s">
        <v>1922</v>
      </c>
      <c r="F72" s="487" t="s">
        <v>1998</v>
      </c>
      <c r="G72" s="480" t="s">
        <v>1932</v>
      </c>
      <c r="H72" s="487" t="s">
        <v>1998</v>
      </c>
      <c r="I72" s="485" t="s">
        <v>1924</v>
      </c>
      <c r="J72" s="481" t="s">
        <v>1925</v>
      </c>
      <c r="K72" s="485" t="s">
        <v>1923</v>
      </c>
      <c r="L72" s="480" t="s">
        <v>1932</v>
      </c>
      <c r="M72" s="480" t="s">
        <v>1943</v>
      </c>
      <c r="N72" s="485" t="s">
        <v>1922</v>
      </c>
      <c r="O72" s="485" t="s">
        <v>1924</v>
      </c>
      <c r="P72" s="487" t="s">
        <v>1926</v>
      </c>
      <c r="Q72" s="487" t="s">
        <v>1998</v>
      </c>
      <c r="R72" s="487" t="s">
        <v>1967</v>
      </c>
      <c r="S72" s="487" t="s">
        <v>1999</v>
      </c>
      <c r="T72" s="480" t="s">
        <v>1948</v>
      </c>
      <c r="U72" s="487" t="s">
        <v>1927</v>
      </c>
      <c r="V72" s="487" t="s">
        <v>1927</v>
      </c>
      <c r="W72" s="487" t="s">
        <v>1967</v>
      </c>
      <c r="X72" s="485" t="s">
        <v>1922</v>
      </c>
      <c r="Y72" s="487" t="s">
        <v>1998</v>
      </c>
      <c r="Z72" s="487" t="s">
        <v>1948</v>
      </c>
      <c r="AA72" s="485" t="s">
        <v>1932</v>
      </c>
      <c r="AB72" s="482" t="s">
        <v>1922</v>
      </c>
      <c r="AC72" s="487" t="s">
        <v>1998</v>
      </c>
      <c r="AD72" s="487" t="s">
        <v>1998</v>
      </c>
      <c r="AE72" s="480" t="s">
        <v>1941</v>
      </c>
      <c r="AF72" s="480" t="s">
        <v>1941</v>
      </c>
      <c r="AG72" s="487" t="s">
        <v>1925</v>
      </c>
      <c r="AH72" s="480" t="s">
        <v>1941</v>
      </c>
      <c r="AI72" s="487" t="s">
        <v>1998</v>
      </c>
      <c r="AJ72" s="480" t="s">
        <v>1922</v>
      </c>
      <c r="AK72" s="480" t="s">
        <v>1922</v>
      </c>
      <c r="AL72" s="485" t="s">
        <v>1943</v>
      </c>
      <c r="AM72" s="487" t="s">
        <v>1926</v>
      </c>
      <c r="AN72" s="487" t="s">
        <v>1998</v>
      </c>
      <c r="AO72" s="487" t="s">
        <v>1967</v>
      </c>
      <c r="AP72" s="480" t="s">
        <v>1967</v>
      </c>
      <c r="AQ72" s="489" t="s">
        <v>1932</v>
      </c>
      <c r="AR72" s="487" t="s">
        <v>1927</v>
      </c>
      <c r="AS72" s="487" t="s">
        <v>1998</v>
      </c>
      <c r="AT72" s="487" t="s">
        <v>1998</v>
      </c>
      <c r="AU72" s="485" t="s">
        <v>1948</v>
      </c>
      <c r="AV72" s="487" t="s">
        <v>1939</v>
      </c>
      <c r="AW72" s="485" t="s">
        <v>1922</v>
      </c>
      <c r="AX72" s="485" t="s">
        <v>1932</v>
      </c>
      <c r="AY72" s="485" t="s">
        <v>1932</v>
      </c>
      <c r="AZ72" s="489" t="s">
        <v>1922</v>
      </c>
      <c r="BA72" s="480" t="s">
        <v>1922</v>
      </c>
      <c r="BB72" s="487" t="s">
        <v>1968</v>
      </c>
      <c r="BC72" s="490" t="s">
        <v>1922</v>
      </c>
      <c r="BD72" s="487" t="s">
        <v>1925</v>
      </c>
      <c r="BE72" s="487" t="s">
        <v>2000</v>
      </c>
      <c r="BF72" s="487" t="s">
        <v>1998</v>
      </c>
      <c r="BG72" s="480" t="s">
        <v>1922</v>
      </c>
      <c r="BH72" s="487" t="s">
        <v>1926</v>
      </c>
      <c r="BI72" s="487" t="s">
        <v>1927</v>
      </c>
      <c r="BJ72" s="487" t="s">
        <v>1998</v>
      </c>
      <c r="BK72" s="480" t="s">
        <v>1922</v>
      </c>
      <c r="BL72" s="480" t="s">
        <v>1922</v>
      </c>
      <c r="BM72" s="485" t="s">
        <v>1922</v>
      </c>
      <c r="BN72" s="487" t="s">
        <v>1941</v>
      </c>
      <c r="BO72" s="480" t="s">
        <v>1936</v>
      </c>
      <c r="BP72" s="480" t="s">
        <v>1925</v>
      </c>
      <c r="BQ72" s="487" t="s">
        <v>1998</v>
      </c>
      <c r="BR72" s="480" t="s">
        <v>1924</v>
      </c>
      <c r="BS72" s="485" t="s">
        <v>1932</v>
      </c>
      <c r="BT72" s="487" t="s">
        <v>1998</v>
      </c>
      <c r="BU72" s="485" t="s">
        <v>1932</v>
      </c>
      <c r="BV72" s="487" t="s">
        <v>2000</v>
      </c>
      <c r="BW72" s="479" t="s">
        <v>2000</v>
      </c>
    </row>
    <row r="73" spans="1:75" ht="12.75" customHeight="1">
      <c r="A73" s="486" t="s">
        <v>317</v>
      </c>
      <c r="B73" s="486" t="s">
        <v>316</v>
      </c>
      <c r="C73" s="486" t="s">
        <v>2004</v>
      </c>
      <c r="D73" s="487" t="s">
        <v>1925</v>
      </c>
      <c r="E73" s="480" t="s">
        <v>1922</v>
      </c>
      <c r="F73" s="487" t="s">
        <v>1925</v>
      </c>
      <c r="G73" s="480" t="s">
        <v>1922</v>
      </c>
      <c r="H73" s="487" t="s">
        <v>1925</v>
      </c>
      <c r="I73" s="480" t="s">
        <v>1922</v>
      </c>
      <c r="J73" s="481" t="s">
        <v>1927</v>
      </c>
      <c r="K73" s="480" t="s">
        <v>1939</v>
      </c>
      <c r="L73" s="480" t="s">
        <v>1922</v>
      </c>
      <c r="M73" s="480" t="s">
        <v>1922</v>
      </c>
      <c r="N73" s="480" t="s">
        <v>1922</v>
      </c>
      <c r="O73" s="480" t="s">
        <v>1922</v>
      </c>
      <c r="P73" s="487" t="s">
        <v>1927</v>
      </c>
      <c r="Q73" s="487" t="s">
        <v>1925</v>
      </c>
      <c r="R73" s="487" t="s">
        <v>1923</v>
      </c>
      <c r="S73" s="487" t="s">
        <v>1982</v>
      </c>
      <c r="T73" s="480" t="s">
        <v>1948</v>
      </c>
      <c r="U73" s="487" t="s">
        <v>1939</v>
      </c>
      <c r="V73" s="487" t="s">
        <v>1927</v>
      </c>
      <c r="W73" s="487" t="s">
        <v>1927</v>
      </c>
      <c r="X73" s="480" t="s">
        <v>1931</v>
      </c>
      <c r="Y73" s="487" t="s">
        <v>1925</v>
      </c>
      <c r="Z73" s="487" t="s">
        <v>1941</v>
      </c>
      <c r="AA73" s="480" t="s">
        <v>1948</v>
      </c>
      <c r="AB73" s="482" t="s">
        <v>1922</v>
      </c>
      <c r="AC73" s="487" t="s">
        <v>1925</v>
      </c>
      <c r="AD73" s="487" t="s">
        <v>1926</v>
      </c>
      <c r="AE73" s="480" t="s">
        <v>1931</v>
      </c>
      <c r="AF73" s="480" t="s">
        <v>1922</v>
      </c>
      <c r="AG73" s="487" t="s">
        <v>1927</v>
      </c>
      <c r="AH73" s="480" t="s">
        <v>1922</v>
      </c>
      <c r="AI73" s="487" t="s">
        <v>1927</v>
      </c>
      <c r="AJ73" s="480" t="s">
        <v>1922</v>
      </c>
      <c r="AK73" s="480" t="s">
        <v>1922</v>
      </c>
      <c r="AL73" s="480" t="s">
        <v>1922</v>
      </c>
      <c r="AM73" s="487" t="s">
        <v>1925</v>
      </c>
      <c r="AN73" s="487" t="s">
        <v>1925</v>
      </c>
      <c r="AO73" s="487" t="s">
        <v>1925</v>
      </c>
      <c r="AP73" s="480" t="s">
        <v>1946</v>
      </c>
      <c r="AQ73" s="481" t="s">
        <v>1922</v>
      </c>
      <c r="AR73" s="487" t="s">
        <v>1927</v>
      </c>
      <c r="AS73" s="487" t="s">
        <v>1925</v>
      </c>
      <c r="AT73" s="487" t="s">
        <v>1925</v>
      </c>
      <c r="AU73" s="480" t="s">
        <v>1922</v>
      </c>
      <c r="AV73" s="487" t="s">
        <v>1923</v>
      </c>
      <c r="AW73" s="480" t="s">
        <v>1922</v>
      </c>
      <c r="AX73" s="480" t="s">
        <v>1922</v>
      </c>
      <c r="AY73" s="480" t="s">
        <v>1939</v>
      </c>
      <c r="AZ73" s="481" t="s">
        <v>1922</v>
      </c>
      <c r="BA73" s="480" t="s">
        <v>1922</v>
      </c>
      <c r="BB73" s="487" t="s">
        <v>1982</v>
      </c>
      <c r="BC73" s="482" t="s">
        <v>1922</v>
      </c>
      <c r="BD73" s="487" t="s">
        <v>1926</v>
      </c>
      <c r="BE73" s="487" t="s">
        <v>1925</v>
      </c>
      <c r="BF73" s="487" t="s">
        <v>1925</v>
      </c>
      <c r="BG73" s="480" t="s">
        <v>1922</v>
      </c>
      <c r="BH73" s="487" t="s">
        <v>1926</v>
      </c>
      <c r="BI73" s="487" t="s">
        <v>1927</v>
      </c>
      <c r="BJ73" s="487" t="s">
        <v>1925</v>
      </c>
      <c r="BK73" s="480" t="s">
        <v>1931</v>
      </c>
      <c r="BL73" s="480" t="s">
        <v>1922</v>
      </c>
      <c r="BM73" s="480" t="s">
        <v>1922</v>
      </c>
      <c r="BN73" s="487" t="s">
        <v>1948</v>
      </c>
      <c r="BO73" s="480" t="s">
        <v>1938</v>
      </c>
      <c r="BP73" s="480" t="s">
        <v>1938</v>
      </c>
      <c r="BQ73" s="487" t="s">
        <v>1927</v>
      </c>
      <c r="BR73" s="480" t="s">
        <v>1922</v>
      </c>
      <c r="BS73" s="480" t="s">
        <v>1948</v>
      </c>
      <c r="BT73" s="487" t="s">
        <v>1927</v>
      </c>
      <c r="BU73" s="480" t="s">
        <v>1922</v>
      </c>
      <c r="BV73" s="487" t="s">
        <v>1925</v>
      </c>
      <c r="BW73" s="479" t="s">
        <v>1925</v>
      </c>
    </row>
    <row r="74" spans="1:75" ht="12.75" customHeight="1">
      <c r="A74" s="486" t="s">
        <v>318</v>
      </c>
      <c r="B74" s="486" t="s">
        <v>316</v>
      </c>
      <c r="C74" s="486" t="s">
        <v>2004</v>
      </c>
      <c r="D74" s="487" t="s">
        <v>1982</v>
      </c>
      <c r="E74" s="480" t="s">
        <v>1939</v>
      </c>
      <c r="F74" s="487" t="s">
        <v>1982</v>
      </c>
      <c r="G74" s="480" t="s">
        <v>1939</v>
      </c>
      <c r="H74" s="487" t="s">
        <v>1967</v>
      </c>
      <c r="I74" s="480" t="s">
        <v>1941</v>
      </c>
      <c r="J74" s="481" t="s">
        <v>1925</v>
      </c>
      <c r="K74" s="480" t="s">
        <v>1939</v>
      </c>
      <c r="L74" s="480" t="s">
        <v>1939</v>
      </c>
      <c r="M74" s="480" t="s">
        <v>1939</v>
      </c>
      <c r="N74" s="485" t="s">
        <v>1939</v>
      </c>
      <c r="O74" s="480" t="s">
        <v>1939</v>
      </c>
      <c r="P74" s="487" t="s">
        <v>1926</v>
      </c>
      <c r="Q74" s="487" t="s">
        <v>1982</v>
      </c>
      <c r="R74" s="487" t="s">
        <v>1939</v>
      </c>
      <c r="S74" s="487" t="s">
        <v>1982</v>
      </c>
      <c r="T74" s="480" t="s">
        <v>1927</v>
      </c>
      <c r="U74" s="487" t="s">
        <v>1922</v>
      </c>
      <c r="V74" s="487" t="s">
        <v>1948</v>
      </c>
      <c r="W74" s="487" t="s">
        <v>1926</v>
      </c>
      <c r="X74" s="485" t="s">
        <v>1928</v>
      </c>
      <c r="Y74" s="487" t="s">
        <v>1967</v>
      </c>
      <c r="Z74" s="487" t="s">
        <v>1941</v>
      </c>
      <c r="AA74" s="480" t="s">
        <v>1925</v>
      </c>
      <c r="AB74" s="482" t="s">
        <v>1939</v>
      </c>
      <c r="AC74" s="487" t="s">
        <v>1982</v>
      </c>
      <c r="AD74" s="487" t="s">
        <v>1982</v>
      </c>
      <c r="AE74" s="485" t="s">
        <v>1928</v>
      </c>
      <c r="AF74" s="480" t="s">
        <v>1939</v>
      </c>
      <c r="AG74" s="487" t="s">
        <v>1925</v>
      </c>
      <c r="AH74" s="480" t="s">
        <v>1939</v>
      </c>
      <c r="AI74" s="487" t="s">
        <v>1982</v>
      </c>
      <c r="AJ74" s="480" t="s">
        <v>1939</v>
      </c>
      <c r="AK74" s="480" t="s">
        <v>1939</v>
      </c>
      <c r="AL74" s="480" t="s">
        <v>1939</v>
      </c>
      <c r="AM74" s="487" t="s">
        <v>1982</v>
      </c>
      <c r="AN74" s="487" t="s">
        <v>1982</v>
      </c>
      <c r="AO74" s="487" t="s">
        <v>1946</v>
      </c>
      <c r="AP74" s="480" t="s">
        <v>1928</v>
      </c>
      <c r="AQ74" s="481" t="s">
        <v>1939</v>
      </c>
      <c r="AR74" s="487" t="s">
        <v>1948</v>
      </c>
      <c r="AS74" s="487" t="s">
        <v>1967</v>
      </c>
      <c r="AT74" s="487" t="s">
        <v>1982</v>
      </c>
      <c r="AU74" s="480" t="s">
        <v>1932</v>
      </c>
      <c r="AV74" s="487" t="s">
        <v>1923</v>
      </c>
      <c r="AW74" s="480" t="s">
        <v>1939</v>
      </c>
      <c r="AX74" s="480" t="s">
        <v>1932</v>
      </c>
      <c r="AY74" s="480" t="s">
        <v>1927</v>
      </c>
      <c r="AZ74" s="481" t="s">
        <v>1939</v>
      </c>
      <c r="BA74" s="480" t="s">
        <v>1939</v>
      </c>
      <c r="BB74" s="487" t="s">
        <v>1982</v>
      </c>
      <c r="BC74" s="482" t="s">
        <v>1939</v>
      </c>
      <c r="BD74" s="487" t="s">
        <v>1925</v>
      </c>
      <c r="BE74" s="487" t="s">
        <v>1946</v>
      </c>
      <c r="BF74" s="487" t="s">
        <v>1982</v>
      </c>
      <c r="BG74" s="480" t="s">
        <v>1939</v>
      </c>
      <c r="BH74" s="487" t="s">
        <v>1982</v>
      </c>
      <c r="BI74" s="487" t="s">
        <v>1925</v>
      </c>
      <c r="BJ74" s="487" t="s">
        <v>1967</v>
      </c>
      <c r="BK74" s="480" t="s">
        <v>1939</v>
      </c>
      <c r="BL74" s="480" t="s">
        <v>1939</v>
      </c>
      <c r="BM74" s="485" t="s">
        <v>1939</v>
      </c>
      <c r="BN74" s="487" t="s">
        <v>1927</v>
      </c>
      <c r="BO74" s="480" t="s">
        <v>1924</v>
      </c>
      <c r="BP74" s="480" t="s">
        <v>1924</v>
      </c>
      <c r="BQ74" s="487" t="s">
        <v>1926</v>
      </c>
      <c r="BR74" s="480" t="s">
        <v>1939</v>
      </c>
      <c r="BS74" s="480" t="s">
        <v>1925</v>
      </c>
      <c r="BT74" s="487" t="s">
        <v>1926</v>
      </c>
      <c r="BU74" s="485" t="s">
        <v>1939</v>
      </c>
      <c r="BV74" s="487" t="s">
        <v>1982</v>
      </c>
      <c r="BW74" s="479" t="s">
        <v>1982</v>
      </c>
    </row>
    <row r="75" spans="1:75" ht="12.75" customHeight="1">
      <c r="A75" s="484" t="s">
        <v>2005</v>
      </c>
      <c r="B75" s="484" t="s">
        <v>316</v>
      </c>
      <c r="C75" s="484" t="s">
        <v>1978</v>
      </c>
      <c r="D75" s="479" t="s">
        <v>1982</v>
      </c>
      <c r="E75" s="480" t="s">
        <v>1932</v>
      </c>
      <c r="F75" s="479" t="s">
        <v>1925</v>
      </c>
      <c r="G75" s="480" t="s">
        <v>1932</v>
      </c>
      <c r="H75" s="479" t="s">
        <v>1925</v>
      </c>
      <c r="I75" s="480" t="s">
        <v>1932</v>
      </c>
      <c r="J75" s="481" t="s">
        <v>1946</v>
      </c>
      <c r="K75" s="480" t="s">
        <v>1933</v>
      </c>
      <c r="L75" s="480" t="s">
        <v>1932</v>
      </c>
      <c r="M75" s="480" t="s">
        <v>1932</v>
      </c>
      <c r="N75" s="480" t="s">
        <v>1932</v>
      </c>
      <c r="O75" s="480" t="s">
        <v>1932</v>
      </c>
      <c r="P75" s="479" t="s">
        <v>1925</v>
      </c>
      <c r="Q75" s="479" t="s">
        <v>1982</v>
      </c>
      <c r="R75" s="479" t="s">
        <v>1948</v>
      </c>
      <c r="S75" s="479" t="s">
        <v>1982</v>
      </c>
      <c r="T75" s="480" t="s">
        <v>1932</v>
      </c>
      <c r="U75" s="479" t="s">
        <v>1924</v>
      </c>
      <c r="V75" s="479" t="s">
        <v>1922</v>
      </c>
      <c r="W75" s="479" t="s">
        <v>1925</v>
      </c>
      <c r="X75" s="480" t="s">
        <v>1932</v>
      </c>
      <c r="Y75" s="479" t="s">
        <v>1925</v>
      </c>
      <c r="Z75" s="479" t="s">
        <v>1941</v>
      </c>
      <c r="AA75" s="480" t="s">
        <v>1941</v>
      </c>
      <c r="AB75" s="482" t="s">
        <v>1932</v>
      </c>
      <c r="AC75" s="479" t="s">
        <v>1982</v>
      </c>
      <c r="AD75" s="479" t="s">
        <v>1925</v>
      </c>
      <c r="AE75" s="480" t="s">
        <v>1933</v>
      </c>
      <c r="AF75" s="480" t="s">
        <v>1932</v>
      </c>
      <c r="AG75" s="479" t="s">
        <v>1946</v>
      </c>
      <c r="AH75" s="480" t="s">
        <v>1932</v>
      </c>
      <c r="AI75" s="479" t="s">
        <v>1982</v>
      </c>
      <c r="AJ75" s="480" t="s">
        <v>1928</v>
      </c>
      <c r="AK75" s="480" t="s">
        <v>1932</v>
      </c>
      <c r="AL75" s="480" t="s">
        <v>1932</v>
      </c>
      <c r="AM75" s="479" t="s">
        <v>1927</v>
      </c>
      <c r="AN75" s="479" t="s">
        <v>1982</v>
      </c>
      <c r="AO75" s="479" t="s">
        <v>1946</v>
      </c>
      <c r="AP75" s="480" t="s">
        <v>1922</v>
      </c>
      <c r="AQ75" s="481" t="s">
        <v>1946</v>
      </c>
      <c r="AR75" s="479" t="s">
        <v>1922</v>
      </c>
      <c r="AS75" s="479" t="s">
        <v>1925</v>
      </c>
      <c r="AT75" s="479" t="s">
        <v>1982</v>
      </c>
      <c r="AU75" s="480" t="s">
        <v>1932</v>
      </c>
      <c r="AV75" s="479" t="s">
        <v>1939</v>
      </c>
      <c r="AW75" s="480" t="s">
        <v>1932</v>
      </c>
      <c r="AX75" s="480" t="s">
        <v>1925</v>
      </c>
      <c r="AY75" s="480" t="s">
        <v>1948</v>
      </c>
      <c r="AZ75" s="481" t="s">
        <v>1932</v>
      </c>
      <c r="BA75" s="480" t="s">
        <v>1948</v>
      </c>
      <c r="BB75" s="479" t="s">
        <v>1948</v>
      </c>
      <c r="BC75" s="482" t="s">
        <v>1932</v>
      </c>
      <c r="BD75" s="479" t="s">
        <v>1946</v>
      </c>
      <c r="BE75" s="479" t="s">
        <v>1946</v>
      </c>
      <c r="BF75" s="479" t="s">
        <v>1967</v>
      </c>
      <c r="BG75" s="480" t="s">
        <v>1932</v>
      </c>
      <c r="BH75" s="479" t="s">
        <v>1925</v>
      </c>
      <c r="BI75" s="479" t="s">
        <v>1948</v>
      </c>
      <c r="BJ75" s="479" t="s">
        <v>1982</v>
      </c>
      <c r="BK75" s="480" t="s">
        <v>1932</v>
      </c>
      <c r="BL75" s="480" t="s">
        <v>1932</v>
      </c>
      <c r="BM75" s="480" t="s">
        <v>1932</v>
      </c>
      <c r="BN75" s="479" t="s">
        <v>1932</v>
      </c>
      <c r="BO75" s="480" t="s">
        <v>1931</v>
      </c>
      <c r="BP75" s="480" t="s">
        <v>1931</v>
      </c>
      <c r="BQ75" s="479" t="s">
        <v>1982</v>
      </c>
      <c r="BR75" s="480" t="s">
        <v>1939</v>
      </c>
      <c r="BS75" s="480" t="s">
        <v>1941</v>
      </c>
      <c r="BT75" s="479" t="s">
        <v>1967</v>
      </c>
      <c r="BU75" s="480" t="s">
        <v>1948</v>
      </c>
      <c r="BV75" s="479" t="s">
        <v>1982</v>
      </c>
      <c r="BW75" s="479" t="s">
        <v>1982</v>
      </c>
    </row>
    <row r="76" spans="1:75" ht="12.75" customHeight="1">
      <c r="A76" s="491" t="s">
        <v>319</v>
      </c>
      <c r="B76" s="491" t="s">
        <v>316</v>
      </c>
      <c r="C76" s="491" t="s">
        <v>1978</v>
      </c>
      <c r="D76" s="487">
        <v>10</v>
      </c>
      <c r="E76" s="480" t="s">
        <v>2006</v>
      </c>
      <c r="F76" s="487" t="s">
        <v>1968</v>
      </c>
      <c r="G76" s="480" t="s">
        <v>2007</v>
      </c>
      <c r="H76" s="487" t="s">
        <v>2008</v>
      </c>
      <c r="I76" s="480" t="s">
        <v>2009</v>
      </c>
      <c r="J76" s="481" t="s">
        <v>2010</v>
      </c>
      <c r="K76" s="480" t="s">
        <v>2008</v>
      </c>
      <c r="L76" s="480" t="s">
        <v>2007</v>
      </c>
      <c r="M76" s="480" t="s">
        <v>2010</v>
      </c>
      <c r="N76" s="480" t="s">
        <v>1968</v>
      </c>
      <c r="O76" s="480" t="s">
        <v>2006</v>
      </c>
      <c r="P76" s="487" t="s">
        <v>1968</v>
      </c>
      <c r="Q76" s="487" t="s">
        <v>1968</v>
      </c>
      <c r="R76" s="487" t="s">
        <v>2008</v>
      </c>
      <c r="S76" s="487" t="s">
        <v>2000</v>
      </c>
      <c r="T76" s="480" t="s">
        <v>2010</v>
      </c>
      <c r="U76" s="487" t="s">
        <v>2010</v>
      </c>
      <c r="V76" s="487" t="s">
        <v>2011</v>
      </c>
      <c r="W76" s="487" t="s">
        <v>1968</v>
      </c>
      <c r="X76" s="480" t="s">
        <v>2009</v>
      </c>
      <c r="Y76" s="487" t="s">
        <v>2012</v>
      </c>
      <c r="Z76" s="487" t="s">
        <v>2008</v>
      </c>
      <c r="AA76" s="480" t="s">
        <v>2010</v>
      </c>
      <c r="AB76" s="482" t="s">
        <v>2006</v>
      </c>
      <c r="AC76" s="487" t="s">
        <v>1968</v>
      </c>
      <c r="AD76" s="487" t="s">
        <v>1968</v>
      </c>
      <c r="AE76" s="480" t="s">
        <v>2010</v>
      </c>
      <c r="AF76" s="480" t="s">
        <v>2006</v>
      </c>
      <c r="AG76" s="487" t="s">
        <v>2010</v>
      </c>
      <c r="AH76" s="480" t="s">
        <v>2006</v>
      </c>
      <c r="AI76" s="487" t="s">
        <v>1968</v>
      </c>
      <c r="AJ76" s="480" t="s">
        <v>2013</v>
      </c>
      <c r="AK76" s="480" t="s">
        <v>2006</v>
      </c>
      <c r="AL76" s="480" t="s">
        <v>2006</v>
      </c>
      <c r="AM76" s="487" t="s">
        <v>2007</v>
      </c>
      <c r="AN76" s="487" t="s">
        <v>1968</v>
      </c>
      <c r="AO76" s="487" t="s">
        <v>2008</v>
      </c>
      <c r="AP76" s="480" t="s">
        <v>1968</v>
      </c>
      <c r="AQ76" s="481" t="s">
        <v>2007</v>
      </c>
      <c r="AR76" s="489" t="s">
        <v>2007</v>
      </c>
      <c r="AS76" s="487" t="s">
        <v>2008</v>
      </c>
      <c r="AT76" s="487" t="s">
        <v>1968</v>
      </c>
      <c r="AU76" s="480" t="s">
        <v>2007</v>
      </c>
      <c r="AV76" s="487" t="s">
        <v>2010</v>
      </c>
      <c r="AW76" s="480" t="s">
        <v>2006</v>
      </c>
      <c r="AX76" s="480" t="s">
        <v>2006</v>
      </c>
      <c r="AY76" s="480" t="s">
        <v>2010</v>
      </c>
      <c r="AZ76" s="481" t="s">
        <v>2006</v>
      </c>
      <c r="BA76" s="480" t="s">
        <v>2009</v>
      </c>
      <c r="BB76" s="487" t="s">
        <v>2008</v>
      </c>
      <c r="BC76" s="482" t="s">
        <v>2007</v>
      </c>
      <c r="BD76" s="487" t="s">
        <v>2009</v>
      </c>
      <c r="BE76" s="487" t="s">
        <v>2008</v>
      </c>
      <c r="BF76" s="487" t="s">
        <v>1968</v>
      </c>
      <c r="BG76" s="480" t="s">
        <v>2006</v>
      </c>
      <c r="BH76" s="487" t="s">
        <v>1968</v>
      </c>
      <c r="BI76" s="487" t="s">
        <v>2007</v>
      </c>
      <c r="BJ76" s="487" t="s">
        <v>1968</v>
      </c>
      <c r="BK76" s="480" t="s">
        <v>2006</v>
      </c>
      <c r="BL76" s="480" t="s">
        <v>2006</v>
      </c>
      <c r="BM76" s="480" t="s">
        <v>2010</v>
      </c>
      <c r="BN76" s="487" t="s">
        <v>2007</v>
      </c>
      <c r="BO76" s="480" t="s">
        <v>2013</v>
      </c>
      <c r="BP76" s="480" t="s">
        <v>1968</v>
      </c>
      <c r="BQ76" s="487" t="s">
        <v>2008</v>
      </c>
      <c r="BR76" s="480" t="s">
        <v>2013</v>
      </c>
      <c r="BS76" s="480" t="s">
        <v>2010</v>
      </c>
      <c r="BT76" s="487" t="s">
        <v>1968</v>
      </c>
      <c r="BU76" s="480" t="s">
        <v>2010</v>
      </c>
      <c r="BV76" s="487" t="s">
        <v>1968</v>
      </c>
      <c r="BW76" s="479" t="s">
        <v>1968</v>
      </c>
    </row>
    <row r="77" spans="1:75" ht="12.75" customHeight="1">
      <c r="A77" s="491" t="s">
        <v>320</v>
      </c>
      <c r="B77" s="491" t="s">
        <v>316</v>
      </c>
      <c r="C77" s="491" t="s">
        <v>1978</v>
      </c>
      <c r="D77" s="487">
        <v>11</v>
      </c>
      <c r="E77" s="480" t="s">
        <v>2006</v>
      </c>
      <c r="F77" s="487" t="s">
        <v>2014</v>
      </c>
      <c r="G77" s="480" t="s">
        <v>2015</v>
      </c>
      <c r="H77" s="487" t="s">
        <v>2015</v>
      </c>
      <c r="I77" s="480" t="s">
        <v>2015</v>
      </c>
      <c r="J77" s="481" t="s">
        <v>2009</v>
      </c>
      <c r="K77" s="480" t="s">
        <v>1968</v>
      </c>
      <c r="L77" s="480" t="s">
        <v>2008</v>
      </c>
      <c r="M77" s="480" t="s">
        <v>2007</v>
      </c>
      <c r="N77" s="480" t="s">
        <v>1968</v>
      </c>
      <c r="O77" s="480" t="s">
        <v>2006</v>
      </c>
      <c r="P77" s="487" t="s">
        <v>2014</v>
      </c>
      <c r="Q77" s="487" t="s">
        <v>2014</v>
      </c>
      <c r="R77" s="487" t="s">
        <v>2011</v>
      </c>
      <c r="S77" s="487" t="s">
        <v>1998</v>
      </c>
      <c r="T77" s="480" t="s">
        <v>2007</v>
      </c>
      <c r="U77" s="487" t="s">
        <v>2000</v>
      </c>
      <c r="V77" s="487" t="s">
        <v>1998</v>
      </c>
      <c r="W77" s="487" t="s">
        <v>2014</v>
      </c>
      <c r="X77" s="480" t="s">
        <v>2015</v>
      </c>
      <c r="Y77" s="487" t="s">
        <v>2011</v>
      </c>
      <c r="Z77" s="487" t="s">
        <v>2015</v>
      </c>
      <c r="AA77" s="480" t="s">
        <v>2007</v>
      </c>
      <c r="AB77" s="482" t="s">
        <v>2006</v>
      </c>
      <c r="AC77" s="487" t="s">
        <v>1998</v>
      </c>
      <c r="AD77" s="487" t="s">
        <v>2014</v>
      </c>
      <c r="AE77" s="480" t="s">
        <v>2009</v>
      </c>
      <c r="AF77" s="480" t="s">
        <v>2010</v>
      </c>
      <c r="AG77" s="487" t="s">
        <v>2009</v>
      </c>
      <c r="AH77" s="480" t="s">
        <v>2010</v>
      </c>
      <c r="AI77" s="487" t="s">
        <v>2014</v>
      </c>
      <c r="AJ77" s="480" t="s">
        <v>2006</v>
      </c>
      <c r="AK77" s="480" t="s">
        <v>2006</v>
      </c>
      <c r="AL77" s="480" t="s">
        <v>2006</v>
      </c>
      <c r="AM77" s="487" t="s">
        <v>2009</v>
      </c>
      <c r="AN77" s="487" t="s">
        <v>2014</v>
      </c>
      <c r="AO77" s="487" t="s">
        <v>2015</v>
      </c>
      <c r="AP77" s="480" t="s">
        <v>2014</v>
      </c>
      <c r="AQ77" s="481" t="s">
        <v>2009</v>
      </c>
      <c r="AR77" s="489" t="s">
        <v>2009</v>
      </c>
      <c r="AS77" s="487" t="s">
        <v>2015</v>
      </c>
      <c r="AT77" s="487" t="s">
        <v>2014</v>
      </c>
      <c r="AU77" s="480" t="s">
        <v>2008</v>
      </c>
      <c r="AV77" s="487" t="s">
        <v>2007</v>
      </c>
      <c r="AW77" s="480" t="s">
        <v>2010</v>
      </c>
      <c r="AX77" s="480" t="s">
        <v>2010</v>
      </c>
      <c r="AY77" s="480" t="s">
        <v>2007</v>
      </c>
      <c r="AZ77" s="481" t="s">
        <v>2010</v>
      </c>
      <c r="BA77" s="480" t="s">
        <v>2015</v>
      </c>
      <c r="BB77" s="487" t="s">
        <v>2015</v>
      </c>
      <c r="BC77" s="482" t="s">
        <v>1926</v>
      </c>
      <c r="BD77" s="487" t="s">
        <v>2015</v>
      </c>
      <c r="BE77" s="487" t="s">
        <v>2015</v>
      </c>
      <c r="BF77" s="487" t="s">
        <v>2014</v>
      </c>
      <c r="BG77" s="480" t="s">
        <v>2006</v>
      </c>
      <c r="BH77" s="487" t="s">
        <v>2014</v>
      </c>
      <c r="BI77" s="487" t="s">
        <v>1967</v>
      </c>
      <c r="BJ77" s="487" t="s">
        <v>2014</v>
      </c>
      <c r="BK77" s="480" t="s">
        <v>2006</v>
      </c>
      <c r="BL77" s="480" t="s">
        <v>2006</v>
      </c>
      <c r="BM77" s="480" t="s">
        <v>2007</v>
      </c>
      <c r="BN77" s="487" t="s">
        <v>1927</v>
      </c>
      <c r="BO77" s="480" t="s">
        <v>1968</v>
      </c>
      <c r="BP77" s="480" t="s">
        <v>1968</v>
      </c>
      <c r="BQ77" s="487" t="s">
        <v>2015</v>
      </c>
      <c r="BR77" s="480" t="s">
        <v>2013</v>
      </c>
      <c r="BS77" s="480" t="s">
        <v>2007</v>
      </c>
      <c r="BT77" s="487" t="s">
        <v>2014</v>
      </c>
      <c r="BU77" s="480" t="s">
        <v>2007</v>
      </c>
      <c r="BV77" s="487" t="s">
        <v>2014</v>
      </c>
      <c r="BW77" s="479" t="s">
        <v>2014</v>
      </c>
    </row>
    <row r="78" spans="1:75" ht="12.75" customHeight="1">
      <c r="A78" s="491" t="s">
        <v>321</v>
      </c>
      <c r="B78" s="491" t="s">
        <v>316</v>
      </c>
      <c r="C78" s="491" t="s">
        <v>1978</v>
      </c>
      <c r="D78" s="487">
        <v>9</v>
      </c>
      <c r="E78" s="480" t="s">
        <v>2013</v>
      </c>
      <c r="F78" s="487" t="s">
        <v>1982</v>
      </c>
      <c r="G78" s="480" t="s">
        <v>2013</v>
      </c>
      <c r="H78" s="487" t="s">
        <v>2009</v>
      </c>
      <c r="I78" s="480" t="s">
        <v>2010</v>
      </c>
      <c r="J78" s="481" t="s">
        <v>2006</v>
      </c>
      <c r="K78" s="480" t="s">
        <v>2013</v>
      </c>
      <c r="L78" s="480" t="s">
        <v>2006</v>
      </c>
      <c r="M78" s="480" t="s">
        <v>2013</v>
      </c>
      <c r="N78" s="480" t="s">
        <v>1982</v>
      </c>
      <c r="O78" s="480" t="s">
        <v>2013</v>
      </c>
      <c r="P78" s="487" t="s">
        <v>2006</v>
      </c>
      <c r="Q78" s="487" t="s">
        <v>1982</v>
      </c>
      <c r="R78" s="487" t="s">
        <v>2010</v>
      </c>
      <c r="S78" s="487" t="s">
        <v>1999</v>
      </c>
      <c r="T78" s="480" t="s">
        <v>2006</v>
      </c>
      <c r="U78" s="487" t="s">
        <v>1982</v>
      </c>
      <c r="V78" s="487" t="s">
        <v>2015</v>
      </c>
      <c r="W78" s="487" t="s">
        <v>2013</v>
      </c>
      <c r="X78" s="480" t="s">
        <v>2010</v>
      </c>
      <c r="Y78" s="487" t="s">
        <v>2015</v>
      </c>
      <c r="Z78" s="487" t="s">
        <v>2010</v>
      </c>
      <c r="AA78" s="480" t="s">
        <v>2006</v>
      </c>
      <c r="AB78" s="482" t="s">
        <v>2013</v>
      </c>
      <c r="AC78" s="487" t="s">
        <v>1982</v>
      </c>
      <c r="AD78" s="487" t="s">
        <v>2010</v>
      </c>
      <c r="AE78" s="480" t="s">
        <v>2006</v>
      </c>
      <c r="AF78" s="480" t="s">
        <v>2013</v>
      </c>
      <c r="AG78" s="487" t="s">
        <v>2006</v>
      </c>
      <c r="AH78" s="480" t="s">
        <v>2013</v>
      </c>
      <c r="AI78" s="487" t="s">
        <v>1982</v>
      </c>
      <c r="AJ78" s="480" t="s">
        <v>2013</v>
      </c>
      <c r="AK78" s="480" t="s">
        <v>2013</v>
      </c>
      <c r="AL78" s="480" t="s">
        <v>2013</v>
      </c>
      <c r="AM78" s="487" t="s">
        <v>2010</v>
      </c>
      <c r="AN78" s="487" t="s">
        <v>1982</v>
      </c>
      <c r="AO78" s="487" t="s">
        <v>2009</v>
      </c>
      <c r="AP78" s="480" t="s">
        <v>1982</v>
      </c>
      <c r="AQ78" s="481" t="s">
        <v>2010</v>
      </c>
      <c r="AR78" s="489" t="s">
        <v>2010</v>
      </c>
      <c r="AS78" s="487" t="s">
        <v>2009</v>
      </c>
      <c r="AT78" s="487" t="s">
        <v>1982</v>
      </c>
      <c r="AU78" s="480" t="s">
        <v>2006</v>
      </c>
      <c r="AV78" s="487" t="s">
        <v>2006</v>
      </c>
      <c r="AW78" s="480" t="s">
        <v>2013</v>
      </c>
      <c r="AX78" s="480" t="s">
        <v>2013</v>
      </c>
      <c r="AY78" s="480" t="s">
        <v>2006</v>
      </c>
      <c r="AZ78" s="481" t="s">
        <v>2013</v>
      </c>
      <c r="BA78" s="480" t="s">
        <v>2010</v>
      </c>
      <c r="BB78" s="487" t="s">
        <v>2009</v>
      </c>
      <c r="BC78" s="482" t="s">
        <v>2013</v>
      </c>
      <c r="BD78" s="487" t="s">
        <v>2007</v>
      </c>
      <c r="BE78" s="487" t="s">
        <v>2009</v>
      </c>
      <c r="BF78" s="487" t="s">
        <v>1982</v>
      </c>
      <c r="BG78" s="480" t="s">
        <v>2013</v>
      </c>
      <c r="BH78" s="487" t="s">
        <v>2006</v>
      </c>
      <c r="BI78" s="487" t="s">
        <v>2006</v>
      </c>
      <c r="BJ78" s="487" t="s">
        <v>1982</v>
      </c>
      <c r="BK78" s="480" t="s">
        <v>2013</v>
      </c>
      <c r="BL78" s="480" t="s">
        <v>2013</v>
      </c>
      <c r="BM78" s="480" t="s">
        <v>2006</v>
      </c>
      <c r="BN78" s="487" t="s">
        <v>2006</v>
      </c>
      <c r="BO78" s="480" t="s">
        <v>2013</v>
      </c>
      <c r="BP78" s="480" t="s">
        <v>1982</v>
      </c>
      <c r="BQ78" s="487" t="s">
        <v>2007</v>
      </c>
      <c r="BR78" s="480" t="s">
        <v>2013</v>
      </c>
      <c r="BS78" s="480" t="s">
        <v>2006</v>
      </c>
      <c r="BT78" s="487" t="s">
        <v>1982</v>
      </c>
      <c r="BU78" s="480" t="s">
        <v>2006</v>
      </c>
      <c r="BV78" s="487" t="s">
        <v>1982</v>
      </c>
      <c r="BW78" s="479" t="s">
        <v>1982</v>
      </c>
    </row>
    <row r="79" spans="1:75" ht="12.75" customHeight="1">
      <c r="A79" s="491" t="s">
        <v>322</v>
      </c>
      <c r="B79" s="491" t="s">
        <v>316</v>
      </c>
      <c r="C79" s="491" t="s">
        <v>1978</v>
      </c>
      <c r="D79" s="487">
        <v>9</v>
      </c>
      <c r="E79" s="480" t="s">
        <v>2013</v>
      </c>
      <c r="F79" s="487" t="s">
        <v>1982</v>
      </c>
      <c r="G79" s="480" t="s">
        <v>2013</v>
      </c>
      <c r="H79" s="487" t="s">
        <v>2007</v>
      </c>
      <c r="I79" s="480" t="s">
        <v>2006</v>
      </c>
      <c r="J79" s="481" t="s">
        <v>2006</v>
      </c>
      <c r="K79" s="480" t="s">
        <v>2013</v>
      </c>
      <c r="L79" s="480" t="s">
        <v>2006</v>
      </c>
      <c r="M79" s="480" t="s">
        <v>2013</v>
      </c>
      <c r="N79" s="480" t="s">
        <v>1982</v>
      </c>
      <c r="O79" s="480" t="s">
        <v>2013</v>
      </c>
      <c r="P79" s="487" t="s">
        <v>2013</v>
      </c>
      <c r="Q79" s="487">
        <v>9</v>
      </c>
      <c r="R79" s="487" t="s">
        <v>2006</v>
      </c>
      <c r="S79" s="487">
        <v>10</v>
      </c>
      <c r="T79" s="480" t="s">
        <v>2013</v>
      </c>
      <c r="U79" s="487" t="s">
        <v>2006</v>
      </c>
      <c r="V79" s="487" t="s">
        <v>2009</v>
      </c>
      <c r="W79" s="487" t="s">
        <v>2013</v>
      </c>
      <c r="X79" s="480" t="s">
        <v>2006</v>
      </c>
      <c r="Y79" s="487" t="s">
        <v>2008</v>
      </c>
      <c r="Z79" s="487" t="s">
        <v>2006</v>
      </c>
      <c r="AA79" s="480" t="s">
        <v>2006</v>
      </c>
      <c r="AB79" s="482" t="s">
        <v>2013</v>
      </c>
      <c r="AC79" s="487">
        <v>9</v>
      </c>
      <c r="AD79" s="487" t="s">
        <v>2006</v>
      </c>
      <c r="AE79" s="480" t="s">
        <v>2006</v>
      </c>
      <c r="AF79" s="480" t="s">
        <v>2013</v>
      </c>
      <c r="AG79" s="487" t="s">
        <v>2006</v>
      </c>
      <c r="AH79" s="480" t="s">
        <v>2013</v>
      </c>
      <c r="AI79" s="487">
        <v>9</v>
      </c>
      <c r="AJ79" s="480" t="s">
        <v>2013</v>
      </c>
      <c r="AK79" s="480" t="s">
        <v>2013</v>
      </c>
      <c r="AL79" s="480" t="s">
        <v>2013</v>
      </c>
      <c r="AM79" s="487" t="s">
        <v>2006</v>
      </c>
      <c r="AN79" s="487">
        <v>9</v>
      </c>
      <c r="AO79" s="487" t="s">
        <v>2007</v>
      </c>
      <c r="AP79" s="480" t="s">
        <v>1982</v>
      </c>
      <c r="AQ79" s="481" t="s">
        <v>2006</v>
      </c>
      <c r="AR79" s="489" t="s">
        <v>2006</v>
      </c>
      <c r="AS79" s="487" t="s">
        <v>2007</v>
      </c>
      <c r="AT79" s="487">
        <v>9</v>
      </c>
      <c r="AU79" s="480" t="s">
        <v>2006</v>
      </c>
      <c r="AV79" s="487" t="s">
        <v>2013</v>
      </c>
      <c r="AW79" s="480" t="s">
        <v>2013</v>
      </c>
      <c r="AX79" s="480" t="s">
        <v>2013</v>
      </c>
      <c r="AY79" s="480" t="s">
        <v>2013</v>
      </c>
      <c r="AZ79" s="481" t="s">
        <v>2013</v>
      </c>
      <c r="BA79" s="480" t="s">
        <v>2006</v>
      </c>
      <c r="BB79" s="487" t="s">
        <v>2007</v>
      </c>
      <c r="BC79" s="482" t="s">
        <v>2013</v>
      </c>
      <c r="BD79" s="487" t="s">
        <v>2010</v>
      </c>
      <c r="BE79" s="487" t="s">
        <v>2007</v>
      </c>
      <c r="BF79" s="487">
        <v>9</v>
      </c>
      <c r="BG79" s="480" t="s">
        <v>2013</v>
      </c>
      <c r="BH79" s="487" t="s">
        <v>2013</v>
      </c>
      <c r="BI79" s="487" t="s">
        <v>2013</v>
      </c>
      <c r="BJ79" s="487">
        <v>9</v>
      </c>
      <c r="BK79" s="480" t="s">
        <v>2013</v>
      </c>
      <c r="BL79" s="480" t="s">
        <v>2013</v>
      </c>
      <c r="BM79" s="480" t="s">
        <v>2013</v>
      </c>
      <c r="BN79" s="487" t="s">
        <v>2006</v>
      </c>
      <c r="BO79" s="480" t="s">
        <v>2013</v>
      </c>
      <c r="BP79" s="480" t="s">
        <v>1982</v>
      </c>
      <c r="BQ79" s="487" t="s">
        <v>2007</v>
      </c>
      <c r="BR79" s="480" t="s">
        <v>2013</v>
      </c>
      <c r="BS79" s="480" t="s">
        <v>2006</v>
      </c>
      <c r="BT79" s="487">
        <v>9</v>
      </c>
      <c r="BU79" s="480" t="s">
        <v>2013</v>
      </c>
      <c r="BV79" s="487">
        <v>9</v>
      </c>
      <c r="BW79" s="479">
        <v>9</v>
      </c>
    </row>
    <row r="80" spans="1:75" ht="12.75" customHeight="1">
      <c r="A80" s="491" t="s">
        <v>323</v>
      </c>
      <c r="B80" s="491" t="s">
        <v>316</v>
      </c>
      <c r="C80" s="491" t="s">
        <v>1990</v>
      </c>
      <c r="D80" s="487" t="s">
        <v>1998</v>
      </c>
      <c r="E80" s="485" t="s">
        <v>1925</v>
      </c>
      <c r="F80" s="487" t="s">
        <v>1998</v>
      </c>
      <c r="G80" s="485" t="s">
        <v>1925</v>
      </c>
      <c r="H80" s="487" t="s">
        <v>1998</v>
      </c>
      <c r="I80" s="485" t="s">
        <v>1941</v>
      </c>
      <c r="J80" s="481" t="s">
        <v>2000</v>
      </c>
      <c r="K80" s="480" t="s">
        <v>1941</v>
      </c>
      <c r="L80" s="485" t="s">
        <v>1925</v>
      </c>
      <c r="M80" s="485" t="s">
        <v>1925</v>
      </c>
      <c r="N80" s="480" t="s">
        <v>1982</v>
      </c>
      <c r="O80" s="485" t="s">
        <v>1941</v>
      </c>
      <c r="P80" s="487" t="s">
        <v>1982</v>
      </c>
      <c r="Q80" s="487" t="s">
        <v>1998</v>
      </c>
      <c r="R80" s="487" t="s">
        <v>1998</v>
      </c>
      <c r="S80" s="487" t="s">
        <v>1998</v>
      </c>
      <c r="T80" s="485" t="s">
        <v>1925</v>
      </c>
      <c r="U80" s="487" t="s">
        <v>1968</v>
      </c>
      <c r="V80" s="487" t="s">
        <v>2000</v>
      </c>
      <c r="W80" s="487" t="s">
        <v>1982</v>
      </c>
      <c r="X80" s="485" t="s">
        <v>1941</v>
      </c>
      <c r="Y80" s="487" t="s">
        <v>1998</v>
      </c>
      <c r="Z80" s="487" t="s">
        <v>1998</v>
      </c>
      <c r="AA80" s="485" t="s">
        <v>1982</v>
      </c>
      <c r="AB80" s="490" t="s">
        <v>1930</v>
      </c>
      <c r="AC80" s="487" t="s">
        <v>1998</v>
      </c>
      <c r="AD80" s="487" t="s">
        <v>1998</v>
      </c>
      <c r="AE80" s="480" t="s">
        <v>1967</v>
      </c>
      <c r="AF80" s="480" t="s">
        <v>1925</v>
      </c>
      <c r="AG80" s="487" t="s">
        <v>2000</v>
      </c>
      <c r="AH80" s="480" t="s">
        <v>1925</v>
      </c>
      <c r="AI80" s="487" t="s">
        <v>1998</v>
      </c>
      <c r="AJ80" s="485" t="s">
        <v>1930</v>
      </c>
      <c r="AK80" s="480" t="s">
        <v>1927</v>
      </c>
      <c r="AL80" s="485" t="s">
        <v>1927</v>
      </c>
      <c r="AM80" s="487" t="s">
        <v>2000</v>
      </c>
      <c r="AN80" s="487" t="s">
        <v>1998</v>
      </c>
      <c r="AO80" s="487" t="s">
        <v>1998</v>
      </c>
      <c r="AP80" s="480" t="s">
        <v>2000</v>
      </c>
      <c r="AQ80" s="481" t="s">
        <v>1982</v>
      </c>
      <c r="AR80" s="487" t="s">
        <v>1982</v>
      </c>
      <c r="AS80" s="487" t="s">
        <v>1998</v>
      </c>
      <c r="AT80" s="487" t="s">
        <v>1998</v>
      </c>
      <c r="AU80" s="485" t="s">
        <v>1982</v>
      </c>
      <c r="AV80" s="487" t="s">
        <v>1926</v>
      </c>
      <c r="AW80" s="480" t="s">
        <v>1925</v>
      </c>
      <c r="AX80" s="480" t="s">
        <v>1925</v>
      </c>
      <c r="AY80" s="480" t="s">
        <v>1982</v>
      </c>
      <c r="AZ80" s="481" t="s">
        <v>1925</v>
      </c>
      <c r="BA80" s="480" t="s">
        <v>1967</v>
      </c>
      <c r="BB80" s="487" t="s">
        <v>1998</v>
      </c>
      <c r="BC80" s="490" t="s">
        <v>1930</v>
      </c>
      <c r="BD80" s="487" t="s">
        <v>1998</v>
      </c>
      <c r="BE80" s="487" t="s">
        <v>1998</v>
      </c>
      <c r="BF80" s="487" t="s">
        <v>1998</v>
      </c>
      <c r="BG80" s="480" t="s">
        <v>1927</v>
      </c>
      <c r="BH80" s="487" t="s">
        <v>1982</v>
      </c>
      <c r="BI80" s="487" t="s">
        <v>1968</v>
      </c>
      <c r="BJ80" s="487" t="s">
        <v>1998</v>
      </c>
      <c r="BK80" s="485" t="s">
        <v>1922</v>
      </c>
      <c r="BL80" s="480" t="s">
        <v>1927</v>
      </c>
      <c r="BM80" s="480" t="s">
        <v>1925</v>
      </c>
      <c r="BN80" s="487" t="s">
        <v>1925</v>
      </c>
      <c r="BO80" s="485" t="s">
        <v>1930</v>
      </c>
      <c r="BP80" s="480" t="s">
        <v>2000</v>
      </c>
      <c r="BQ80" s="487" t="s">
        <v>1998</v>
      </c>
      <c r="BR80" s="485" t="s">
        <v>1930</v>
      </c>
      <c r="BS80" s="485" t="s">
        <v>1982</v>
      </c>
      <c r="BT80" s="487" t="s">
        <v>1998</v>
      </c>
      <c r="BU80" s="480" t="s">
        <v>1982</v>
      </c>
      <c r="BV80" s="487" t="s">
        <v>1998</v>
      </c>
      <c r="BW80" s="479" t="s">
        <v>1998</v>
      </c>
    </row>
    <row r="81" spans="1:75" ht="12.75" customHeight="1">
      <c r="A81" s="491" t="s">
        <v>324</v>
      </c>
      <c r="B81" s="491" t="s">
        <v>316</v>
      </c>
      <c r="C81" s="491" t="s">
        <v>2016</v>
      </c>
      <c r="D81" s="487" t="s">
        <v>1925</v>
      </c>
      <c r="E81" s="487" t="s">
        <v>1922</v>
      </c>
      <c r="F81" s="487" t="s">
        <v>1925</v>
      </c>
      <c r="G81" s="487" t="s">
        <v>1922</v>
      </c>
      <c r="H81" s="487" t="s">
        <v>1925</v>
      </c>
      <c r="I81" s="487" t="s">
        <v>1922</v>
      </c>
      <c r="J81" s="481" t="s">
        <v>1927</v>
      </c>
      <c r="K81" s="487" t="s">
        <v>1939</v>
      </c>
      <c r="L81" s="487" t="s">
        <v>1922</v>
      </c>
      <c r="M81" s="487" t="s">
        <v>1922</v>
      </c>
      <c r="N81" s="487" t="s">
        <v>1922</v>
      </c>
      <c r="O81" s="487" t="s">
        <v>1922</v>
      </c>
      <c r="P81" s="487" t="s">
        <v>1927</v>
      </c>
      <c r="Q81" s="487" t="s">
        <v>1925</v>
      </c>
      <c r="R81" s="487" t="s">
        <v>1923</v>
      </c>
      <c r="S81" s="487" t="s">
        <v>1982</v>
      </c>
      <c r="T81" s="487" t="s">
        <v>1948</v>
      </c>
      <c r="U81" s="487" t="s">
        <v>1939</v>
      </c>
      <c r="V81" s="487" t="s">
        <v>1927</v>
      </c>
      <c r="W81" s="487" t="s">
        <v>1927</v>
      </c>
      <c r="X81" s="487" t="s">
        <v>1931</v>
      </c>
      <c r="Y81" s="487" t="s">
        <v>1925</v>
      </c>
      <c r="Z81" s="487" t="s">
        <v>1941</v>
      </c>
      <c r="AA81" s="487" t="s">
        <v>1948</v>
      </c>
      <c r="AB81" s="482" t="s">
        <v>1922</v>
      </c>
      <c r="AC81" s="487" t="s">
        <v>1925</v>
      </c>
      <c r="AD81" s="487" t="s">
        <v>1926</v>
      </c>
      <c r="AE81" s="487" t="s">
        <v>1931</v>
      </c>
      <c r="AF81" s="487" t="s">
        <v>1922</v>
      </c>
      <c r="AG81" s="487" t="s">
        <v>1927</v>
      </c>
      <c r="AH81" s="487" t="s">
        <v>1922</v>
      </c>
      <c r="AI81" s="487" t="s">
        <v>1927</v>
      </c>
      <c r="AJ81" s="487" t="s">
        <v>1922</v>
      </c>
      <c r="AK81" s="487" t="s">
        <v>1922</v>
      </c>
      <c r="AL81" s="488" t="s">
        <v>1929</v>
      </c>
      <c r="AM81" s="487" t="s">
        <v>1925</v>
      </c>
      <c r="AN81" s="487" t="s">
        <v>1925</v>
      </c>
      <c r="AO81" s="487" t="s">
        <v>1925</v>
      </c>
      <c r="AP81" s="487" t="s">
        <v>1946</v>
      </c>
      <c r="AQ81" s="489" t="s">
        <v>1922</v>
      </c>
      <c r="AR81" s="487" t="s">
        <v>1927</v>
      </c>
      <c r="AS81" s="487" t="s">
        <v>1925</v>
      </c>
      <c r="AT81" s="487" t="s">
        <v>1925</v>
      </c>
      <c r="AU81" s="487" t="s">
        <v>1922</v>
      </c>
      <c r="AV81" s="487" t="s">
        <v>1923</v>
      </c>
      <c r="AW81" s="487" t="s">
        <v>1922</v>
      </c>
      <c r="AX81" s="487" t="s">
        <v>1922</v>
      </c>
      <c r="AY81" s="487" t="s">
        <v>1948</v>
      </c>
      <c r="AZ81" s="481" t="s">
        <v>1922</v>
      </c>
      <c r="BA81" s="487" t="s">
        <v>1922</v>
      </c>
      <c r="BB81" s="487" t="s">
        <v>1982</v>
      </c>
      <c r="BC81" s="482" t="s">
        <v>1922</v>
      </c>
      <c r="BD81" s="487" t="s">
        <v>1926</v>
      </c>
      <c r="BE81" s="487" t="s">
        <v>1925</v>
      </c>
      <c r="BF81" s="487" t="s">
        <v>1925</v>
      </c>
      <c r="BG81" s="487" t="s">
        <v>1922</v>
      </c>
      <c r="BH81" s="487" t="s">
        <v>1926</v>
      </c>
      <c r="BI81" s="487" t="s">
        <v>1927</v>
      </c>
      <c r="BJ81" s="487" t="s">
        <v>1925</v>
      </c>
      <c r="BK81" s="487" t="s">
        <v>1931</v>
      </c>
      <c r="BL81" s="487" t="s">
        <v>1922</v>
      </c>
      <c r="BM81" s="488" t="s">
        <v>1929</v>
      </c>
      <c r="BN81" s="487" t="s">
        <v>1948</v>
      </c>
      <c r="BO81" s="487" t="s">
        <v>1938</v>
      </c>
      <c r="BP81" s="487" t="s">
        <v>1938</v>
      </c>
      <c r="BQ81" s="487" t="s">
        <v>1927</v>
      </c>
      <c r="BR81" s="487" t="s">
        <v>1922</v>
      </c>
      <c r="BS81" s="487" t="s">
        <v>1948</v>
      </c>
      <c r="BT81" s="487" t="s">
        <v>1927</v>
      </c>
      <c r="BU81" s="487" t="s">
        <v>1948</v>
      </c>
      <c r="BV81" s="487" t="s">
        <v>1925</v>
      </c>
      <c r="BW81" s="479" t="s">
        <v>1925</v>
      </c>
    </row>
    <row r="82" spans="1:75" ht="12.75" customHeight="1">
      <c r="A82" s="478" t="s">
        <v>325</v>
      </c>
      <c r="B82" s="478" t="s">
        <v>316</v>
      </c>
      <c r="C82" s="478" t="s">
        <v>1984</v>
      </c>
      <c r="D82" s="479" t="s">
        <v>1946</v>
      </c>
      <c r="E82" s="480" t="s">
        <v>1923</v>
      </c>
      <c r="F82" s="479" t="s">
        <v>1946</v>
      </c>
      <c r="G82" s="480" t="s">
        <v>1924</v>
      </c>
      <c r="H82" s="479" t="s">
        <v>1946</v>
      </c>
      <c r="I82" s="480" t="s">
        <v>1923</v>
      </c>
      <c r="J82" s="481" t="s">
        <v>1922</v>
      </c>
      <c r="K82" s="480" t="s">
        <v>1922</v>
      </c>
      <c r="L82" s="480" t="s">
        <v>1923</v>
      </c>
      <c r="M82" s="480" t="s">
        <v>1923</v>
      </c>
      <c r="N82" s="480" t="s">
        <v>1931</v>
      </c>
      <c r="O82" s="480" t="s">
        <v>1923</v>
      </c>
      <c r="P82" s="479" t="s">
        <v>1922</v>
      </c>
      <c r="Q82" s="479" t="s">
        <v>1946</v>
      </c>
      <c r="R82" s="479" t="s">
        <v>1923</v>
      </c>
      <c r="S82" s="479" t="s">
        <v>1928</v>
      </c>
      <c r="T82" s="480" t="s">
        <v>1922</v>
      </c>
      <c r="U82" s="479" t="s">
        <v>1928</v>
      </c>
      <c r="V82" s="479" t="s">
        <v>1946</v>
      </c>
      <c r="W82" s="479" t="s">
        <v>1922</v>
      </c>
      <c r="X82" s="480" t="s">
        <v>1948</v>
      </c>
      <c r="Y82" s="479" t="s">
        <v>1927</v>
      </c>
      <c r="Z82" s="479" t="s">
        <v>1941</v>
      </c>
      <c r="AA82" s="480" t="s">
        <v>1923</v>
      </c>
      <c r="AB82" s="482" t="s">
        <v>1923</v>
      </c>
      <c r="AC82" s="479" t="s">
        <v>1946</v>
      </c>
      <c r="AD82" s="479" t="s">
        <v>1923</v>
      </c>
      <c r="AE82" s="480" t="s">
        <v>1922</v>
      </c>
      <c r="AF82" s="480" t="s">
        <v>1924</v>
      </c>
      <c r="AG82" s="479" t="s">
        <v>1922</v>
      </c>
      <c r="AH82" s="480" t="s">
        <v>1924</v>
      </c>
      <c r="AI82" s="479" t="s">
        <v>1946</v>
      </c>
      <c r="AJ82" s="480" t="s">
        <v>1923</v>
      </c>
      <c r="AK82" s="480" t="s">
        <v>1923</v>
      </c>
      <c r="AL82" s="480" t="s">
        <v>1923</v>
      </c>
      <c r="AM82" s="479" t="s">
        <v>1923</v>
      </c>
      <c r="AN82" s="479" t="s">
        <v>1946</v>
      </c>
      <c r="AO82" s="479" t="s">
        <v>1946</v>
      </c>
      <c r="AP82" s="480" t="s">
        <v>1928</v>
      </c>
      <c r="AQ82" s="481" t="s">
        <v>1922</v>
      </c>
      <c r="AR82" s="479" t="s">
        <v>1946</v>
      </c>
      <c r="AS82" s="479" t="s">
        <v>1946</v>
      </c>
      <c r="AT82" s="479" t="s">
        <v>1923</v>
      </c>
      <c r="AU82" s="480" t="s">
        <v>1931</v>
      </c>
      <c r="AV82" s="479" t="s">
        <v>1923</v>
      </c>
      <c r="AW82" s="480" t="s">
        <v>1924</v>
      </c>
      <c r="AX82" s="480" t="s">
        <v>1923</v>
      </c>
      <c r="AY82" s="480" t="s">
        <v>1922</v>
      </c>
      <c r="AZ82" s="481" t="s">
        <v>1924</v>
      </c>
      <c r="BA82" s="480" t="s">
        <v>1923</v>
      </c>
      <c r="BB82" s="479" t="s">
        <v>1946</v>
      </c>
      <c r="BC82" s="490" t="s">
        <v>1931</v>
      </c>
      <c r="BD82" s="479" t="s">
        <v>1928</v>
      </c>
      <c r="BE82" s="479" t="s">
        <v>1946</v>
      </c>
      <c r="BF82" s="479" t="s">
        <v>1923</v>
      </c>
      <c r="BG82" s="480" t="s">
        <v>1923</v>
      </c>
      <c r="BH82" s="479" t="s">
        <v>1923</v>
      </c>
      <c r="BI82" s="479" t="s">
        <v>1922</v>
      </c>
      <c r="BJ82" s="479" t="s">
        <v>1946</v>
      </c>
      <c r="BK82" s="480" t="s">
        <v>1923</v>
      </c>
      <c r="BL82" s="480" t="s">
        <v>1923</v>
      </c>
      <c r="BM82" s="480" t="s">
        <v>1931</v>
      </c>
      <c r="BN82" s="479" t="s">
        <v>1929</v>
      </c>
      <c r="BO82" s="480" t="s">
        <v>1922</v>
      </c>
      <c r="BP82" s="480" t="s">
        <v>1922</v>
      </c>
      <c r="BQ82" s="479" t="s">
        <v>1946</v>
      </c>
      <c r="BR82" s="480" t="s">
        <v>1923</v>
      </c>
      <c r="BS82" s="480" t="s">
        <v>1939</v>
      </c>
      <c r="BT82" s="479" t="s">
        <v>1941</v>
      </c>
      <c r="BU82" s="480" t="s">
        <v>1922</v>
      </c>
      <c r="BV82" s="479" t="s">
        <v>1946</v>
      </c>
      <c r="BW82" s="479" t="s">
        <v>1946</v>
      </c>
    </row>
    <row r="83" spans="1:75" ht="12.75" customHeight="1">
      <c r="A83" s="484" t="s">
        <v>326</v>
      </c>
      <c r="B83" s="484" t="s">
        <v>316</v>
      </c>
      <c r="C83" s="484" t="s">
        <v>2017</v>
      </c>
      <c r="D83" s="479" t="s">
        <v>1998</v>
      </c>
      <c r="E83" s="480" t="s">
        <v>1922</v>
      </c>
      <c r="F83" s="479" t="s">
        <v>1998</v>
      </c>
      <c r="G83" s="480" t="s">
        <v>1932</v>
      </c>
      <c r="H83" s="479" t="s">
        <v>1998</v>
      </c>
      <c r="I83" s="480" t="s">
        <v>1922</v>
      </c>
      <c r="J83" s="481" t="s">
        <v>1925</v>
      </c>
      <c r="K83" s="480" t="s">
        <v>1924</v>
      </c>
      <c r="L83" s="480" t="s">
        <v>1948</v>
      </c>
      <c r="M83" s="480" t="s">
        <v>1943</v>
      </c>
      <c r="N83" s="480" t="s">
        <v>1941</v>
      </c>
      <c r="O83" s="480" t="s">
        <v>1922</v>
      </c>
      <c r="P83" s="479" t="s">
        <v>1926</v>
      </c>
      <c r="Q83" s="479" t="s">
        <v>1998</v>
      </c>
      <c r="R83" s="479" t="s">
        <v>1967</v>
      </c>
      <c r="S83" s="479" t="s">
        <v>1999</v>
      </c>
      <c r="T83" s="480" t="s">
        <v>1948</v>
      </c>
      <c r="U83" s="479" t="s">
        <v>1927</v>
      </c>
      <c r="V83" s="479" t="s">
        <v>1927</v>
      </c>
      <c r="W83" s="479" t="s">
        <v>1967</v>
      </c>
      <c r="X83" s="480" t="s">
        <v>1925</v>
      </c>
      <c r="Y83" s="479" t="s">
        <v>1998</v>
      </c>
      <c r="Z83" s="479" t="s">
        <v>1948</v>
      </c>
      <c r="AA83" s="480" t="s">
        <v>1922</v>
      </c>
      <c r="AB83" s="482" t="s">
        <v>1922</v>
      </c>
      <c r="AC83" s="479" t="s">
        <v>1998</v>
      </c>
      <c r="AD83" s="479" t="s">
        <v>1998</v>
      </c>
      <c r="AE83" s="480" t="s">
        <v>1941</v>
      </c>
      <c r="AF83" s="480" t="s">
        <v>1941</v>
      </c>
      <c r="AG83" s="479" t="s">
        <v>1925</v>
      </c>
      <c r="AH83" s="480" t="s">
        <v>1941</v>
      </c>
      <c r="AI83" s="479" t="s">
        <v>1998</v>
      </c>
      <c r="AJ83" s="480" t="s">
        <v>1922</v>
      </c>
      <c r="AK83" s="480" t="s">
        <v>1922</v>
      </c>
      <c r="AL83" s="480" t="s">
        <v>1932</v>
      </c>
      <c r="AM83" s="479" t="s">
        <v>1926</v>
      </c>
      <c r="AN83" s="479" t="s">
        <v>1998</v>
      </c>
      <c r="AO83" s="479" t="s">
        <v>1967</v>
      </c>
      <c r="AP83" s="480" t="s">
        <v>1967</v>
      </c>
      <c r="AQ83" s="481" t="s">
        <v>1948</v>
      </c>
      <c r="AR83" s="479" t="s">
        <v>1927</v>
      </c>
      <c r="AS83" s="479" t="s">
        <v>1998</v>
      </c>
      <c r="AT83" s="479" t="s">
        <v>1998</v>
      </c>
      <c r="AU83" s="480" t="s">
        <v>1925</v>
      </c>
      <c r="AV83" s="479" t="s">
        <v>1939</v>
      </c>
      <c r="AW83" s="480" t="s">
        <v>1941</v>
      </c>
      <c r="AX83" s="480" t="s">
        <v>1941</v>
      </c>
      <c r="AY83" s="480" t="s">
        <v>1948</v>
      </c>
      <c r="AZ83" s="481" t="s">
        <v>1941</v>
      </c>
      <c r="BA83" s="480" t="s">
        <v>1922</v>
      </c>
      <c r="BB83" s="479" t="s">
        <v>1968</v>
      </c>
      <c r="BC83" s="490" t="s">
        <v>1922</v>
      </c>
      <c r="BD83" s="479" t="s">
        <v>1925</v>
      </c>
      <c r="BE83" s="479" t="s">
        <v>2000</v>
      </c>
      <c r="BF83" s="479" t="s">
        <v>1998</v>
      </c>
      <c r="BG83" s="480" t="s">
        <v>1922</v>
      </c>
      <c r="BH83" s="479" t="s">
        <v>1926</v>
      </c>
      <c r="BI83" s="479" t="s">
        <v>1927</v>
      </c>
      <c r="BJ83" s="479" t="s">
        <v>1998</v>
      </c>
      <c r="BK83" s="480" t="s">
        <v>1922</v>
      </c>
      <c r="BL83" s="480" t="s">
        <v>1922</v>
      </c>
      <c r="BM83" s="480" t="s">
        <v>1941</v>
      </c>
      <c r="BN83" s="479" t="s">
        <v>1941</v>
      </c>
      <c r="BO83" s="480" t="s">
        <v>1936</v>
      </c>
      <c r="BP83" s="480" t="s">
        <v>1925</v>
      </c>
      <c r="BQ83" s="479" t="s">
        <v>1998</v>
      </c>
      <c r="BR83" s="480" t="s">
        <v>1924</v>
      </c>
      <c r="BS83" s="480" t="s">
        <v>1941</v>
      </c>
      <c r="BT83" s="479" t="s">
        <v>1998</v>
      </c>
      <c r="BU83" s="480" t="s">
        <v>1948</v>
      </c>
      <c r="BV83" s="479" t="s">
        <v>2000</v>
      </c>
      <c r="BW83" s="479" t="s">
        <v>2000</v>
      </c>
    </row>
    <row r="84" spans="1:75" ht="12.75" customHeight="1">
      <c r="A84" s="486" t="s">
        <v>327</v>
      </c>
      <c r="B84" s="486" t="s">
        <v>316</v>
      </c>
      <c r="C84" s="486" t="s">
        <v>2018</v>
      </c>
      <c r="D84" s="487" t="s">
        <v>2000</v>
      </c>
      <c r="E84" s="485" t="s">
        <v>1931</v>
      </c>
      <c r="F84" s="487" t="s">
        <v>1997</v>
      </c>
      <c r="G84" s="485" t="s">
        <v>1922</v>
      </c>
      <c r="H84" s="487" t="s">
        <v>1998</v>
      </c>
      <c r="I84" s="480" t="s">
        <v>1939</v>
      </c>
      <c r="J84" s="481" t="s">
        <v>1940</v>
      </c>
      <c r="K84" s="480" t="s">
        <v>1927</v>
      </c>
      <c r="L84" s="480" t="s">
        <v>1923</v>
      </c>
      <c r="M84" s="485" t="s">
        <v>1923</v>
      </c>
      <c r="N84" s="485" t="s">
        <v>1924</v>
      </c>
      <c r="O84" s="480" t="s">
        <v>1943</v>
      </c>
      <c r="P84" s="487" t="s">
        <v>1982</v>
      </c>
      <c r="Q84" s="487" t="s">
        <v>2000</v>
      </c>
      <c r="R84" s="487" t="s">
        <v>1923</v>
      </c>
      <c r="S84" s="487" t="s">
        <v>1998</v>
      </c>
      <c r="T84" s="480" t="s">
        <v>1923</v>
      </c>
      <c r="U84" s="487" t="s">
        <v>1922</v>
      </c>
      <c r="V84" s="487" t="s">
        <v>1922</v>
      </c>
      <c r="W84" s="487" t="s">
        <v>1982</v>
      </c>
      <c r="X84" s="485" t="s">
        <v>1924</v>
      </c>
      <c r="Y84" s="487" t="s">
        <v>1998</v>
      </c>
      <c r="Z84" s="487" t="s">
        <v>1941</v>
      </c>
      <c r="AA84" s="480" t="s">
        <v>1943</v>
      </c>
      <c r="AB84" s="482" t="s">
        <v>1943</v>
      </c>
      <c r="AC84" s="487" t="s">
        <v>2000</v>
      </c>
      <c r="AD84" s="487" t="s">
        <v>1998</v>
      </c>
      <c r="AE84" s="480" t="s">
        <v>1924</v>
      </c>
      <c r="AF84" s="480" t="s">
        <v>1941</v>
      </c>
      <c r="AG84" s="487" t="s">
        <v>1940</v>
      </c>
      <c r="AH84" s="485" t="s">
        <v>1928</v>
      </c>
      <c r="AI84" s="487" t="s">
        <v>2000</v>
      </c>
      <c r="AJ84" s="485" t="s">
        <v>1924</v>
      </c>
      <c r="AK84" s="480" t="s">
        <v>1943</v>
      </c>
      <c r="AL84" s="480" t="s">
        <v>1943</v>
      </c>
      <c r="AM84" s="487" t="s">
        <v>2000</v>
      </c>
      <c r="AN84" s="487" t="s">
        <v>2000</v>
      </c>
      <c r="AO84" s="487" t="s">
        <v>1925</v>
      </c>
      <c r="AP84" s="480" t="s">
        <v>1928</v>
      </c>
      <c r="AQ84" s="481" t="s">
        <v>1922</v>
      </c>
      <c r="AR84" s="487" t="s">
        <v>1922</v>
      </c>
      <c r="AS84" s="487" t="s">
        <v>1998</v>
      </c>
      <c r="AT84" s="487" t="s">
        <v>2000</v>
      </c>
      <c r="AU84" s="485" t="s">
        <v>1932</v>
      </c>
      <c r="AV84" s="487" t="s">
        <v>1923</v>
      </c>
      <c r="AW84" s="485" t="s">
        <v>1922</v>
      </c>
      <c r="AX84" s="480" t="s">
        <v>1922</v>
      </c>
      <c r="AY84" s="480" t="s">
        <v>1923</v>
      </c>
      <c r="AZ84" s="489" t="s">
        <v>1922</v>
      </c>
      <c r="BA84" s="480" t="s">
        <v>1943</v>
      </c>
      <c r="BB84" s="487" t="s">
        <v>2000</v>
      </c>
      <c r="BC84" s="490" t="s">
        <v>1922</v>
      </c>
      <c r="BD84" s="487" t="s">
        <v>1968</v>
      </c>
      <c r="BE84" s="487" t="s">
        <v>1925</v>
      </c>
      <c r="BF84" s="487" t="s">
        <v>2000</v>
      </c>
      <c r="BG84" s="485" t="s">
        <v>1929</v>
      </c>
      <c r="BH84" s="487" t="s">
        <v>1998</v>
      </c>
      <c r="BI84" s="487" t="s">
        <v>1940</v>
      </c>
      <c r="BJ84" s="487" t="s">
        <v>1998</v>
      </c>
      <c r="BK84" s="480" t="s">
        <v>1929</v>
      </c>
      <c r="BL84" s="480" t="s">
        <v>1943</v>
      </c>
      <c r="BM84" s="485" t="s">
        <v>1943</v>
      </c>
      <c r="BN84" s="487" t="s">
        <v>1925</v>
      </c>
      <c r="BO84" s="480" t="s">
        <v>1923</v>
      </c>
      <c r="BP84" s="480" t="s">
        <v>1923</v>
      </c>
      <c r="BQ84" s="487" t="s">
        <v>1998</v>
      </c>
      <c r="BR84" s="480" t="s">
        <v>1943</v>
      </c>
      <c r="BS84" s="480" t="s">
        <v>1939</v>
      </c>
      <c r="BT84" s="487" t="s">
        <v>2000</v>
      </c>
      <c r="BU84" s="480" t="s">
        <v>1923</v>
      </c>
      <c r="BV84" s="487" t="s">
        <v>2000</v>
      </c>
      <c r="BW84" s="479" t="s">
        <v>2000</v>
      </c>
    </row>
    <row r="85" spans="1:75" ht="12.75" customHeight="1">
      <c r="A85" s="484" t="s">
        <v>2019</v>
      </c>
      <c r="B85" s="484" t="s">
        <v>316</v>
      </c>
      <c r="C85" s="484" t="s">
        <v>2020</v>
      </c>
      <c r="D85" s="479" t="s">
        <v>1998</v>
      </c>
      <c r="E85" s="480" t="s">
        <v>1942</v>
      </c>
      <c r="F85" s="479" t="s">
        <v>1998</v>
      </c>
      <c r="G85" s="480" t="s">
        <v>1942</v>
      </c>
      <c r="H85" s="479" t="s">
        <v>1998</v>
      </c>
      <c r="I85" s="480" t="s">
        <v>1943</v>
      </c>
      <c r="J85" s="481" t="s">
        <v>1968</v>
      </c>
      <c r="K85" s="480" t="s">
        <v>1943</v>
      </c>
      <c r="L85" s="480" t="s">
        <v>1968</v>
      </c>
      <c r="M85" s="480" t="s">
        <v>1942</v>
      </c>
      <c r="N85" s="480" t="s">
        <v>1942</v>
      </c>
      <c r="O85" s="480" t="s">
        <v>1943</v>
      </c>
      <c r="P85" s="479" t="s">
        <v>1998</v>
      </c>
      <c r="Q85" s="479" t="s">
        <v>1998</v>
      </c>
      <c r="R85" s="479" t="s">
        <v>1998</v>
      </c>
      <c r="S85" s="479" t="s">
        <v>1998</v>
      </c>
      <c r="T85" s="480" t="s">
        <v>1968</v>
      </c>
      <c r="U85" s="479" t="s">
        <v>1942</v>
      </c>
      <c r="V85" s="479" t="s">
        <v>1968</v>
      </c>
      <c r="W85" s="479" t="s">
        <v>1998</v>
      </c>
      <c r="X85" s="480" t="s">
        <v>1943</v>
      </c>
      <c r="Y85" s="479" t="s">
        <v>1998</v>
      </c>
      <c r="Z85" s="479" t="s">
        <v>1942</v>
      </c>
      <c r="AA85" s="480" t="s">
        <v>1942</v>
      </c>
      <c r="AB85" s="482" t="s">
        <v>1943</v>
      </c>
      <c r="AC85" s="479" t="s">
        <v>1998</v>
      </c>
      <c r="AD85" s="479" t="s">
        <v>1998</v>
      </c>
      <c r="AE85" s="480" t="s">
        <v>1942</v>
      </c>
      <c r="AF85" s="480" t="s">
        <v>1942</v>
      </c>
      <c r="AG85" s="479" t="s">
        <v>1968</v>
      </c>
      <c r="AH85" s="480" t="s">
        <v>1942</v>
      </c>
      <c r="AI85" s="479" t="s">
        <v>1998</v>
      </c>
      <c r="AJ85" s="480" t="s">
        <v>1943</v>
      </c>
      <c r="AK85" s="480" t="s">
        <v>1942</v>
      </c>
      <c r="AL85" s="480" t="s">
        <v>1943</v>
      </c>
      <c r="AM85" s="479" t="s">
        <v>1968</v>
      </c>
      <c r="AN85" s="479" t="s">
        <v>1998</v>
      </c>
      <c r="AO85" s="479" t="s">
        <v>1998</v>
      </c>
      <c r="AP85" s="480" t="s">
        <v>1968</v>
      </c>
      <c r="AQ85" s="481" t="s">
        <v>1968</v>
      </c>
      <c r="AR85" s="479" t="s">
        <v>1968</v>
      </c>
      <c r="AS85" s="479" t="s">
        <v>1998</v>
      </c>
      <c r="AT85" s="479" t="s">
        <v>1998</v>
      </c>
      <c r="AU85" s="480" t="s">
        <v>1968</v>
      </c>
      <c r="AV85" s="479" t="s">
        <v>1942</v>
      </c>
      <c r="AW85" s="480" t="s">
        <v>1942</v>
      </c>
      <c r="AX85" s="480" t="s">
        <v>1942</v>
      </c>
      <c r="AY85" s="480" t="s">
        <v>1968</v>
      </c>
      <c r="AZ85" s="481" t="s">
        <v>1943</v>
      </c>
      <c r="BA85" s="480" t="s">
        <v>1943</v>
      </c>
      <c r="BB85" s="479" t="s">
        <v>1998</v>
      </c>
      <c r="BC85" s="482" t="s">
        <v>1942</v>
      </c>
      <c r="BD85" s="479" t="s">
        <v>1942</v>
      </c>
      <c r="BE85" s="479" t="s">
        <v>1998</v>
      </c>
      <c r="BF85" s="479" t="s">
        <v>1998</v>
      </c>
      <c r="BG85" s="480" t="s">
        <v>1942</v>
      </c>
      <c r="BH85" s="479" t="s">
        <v>1998</v>
      </c>
      <c r="BI85" s="479" t="s">
        <v>1968</v>
      </c>
      <c r="BJ85" s="479" t="s">
        <v>1998</v>
      </c>
      <c r="BK85" s="480" t="s">
        <v>1943</v>
      </c>
      <c r="BL85" s="480" t="s">
        <v>1942</v>
      </c>
      <c r="BM85" s="480" t="s">
        <v>1942</v>
      </c>
      <c r="BN85" s="479" t="s">
        <v>1942</v>
      </c>
      <c r="BO85" s="480" t="s">
        <v>1943</v>
      </c>
      <c r="BP85" s="480" t="s">
        <v>1943</v>
      </c>
      <c r="BQ85" s="479" t="s">
        <v>1998</v>
      </c>
      <c r="BR85" s="480" t="s">
        <v>1943</v>
      </c>
      <c r="BS85" s="480" t="s">
        <v>1942</v>
      </c>
      <c r="BT85" s="479" t="s">
        <v>1998</v>
      </c>
      <c r="BU85" s="480" t="s">
        <v>1968</v>
      </c>
      <c r="BV85" s="479" t="s">
        <v>1998</v>
      </c>
      <c r="BW85" s="479" t="s">
        <v>1998</v>
      </c>
    </row>
    <row r="86" spans="1:75" ht="12.75" customHeight="1">
      <c r="A86" s="491" t="s">
        <v>328</v>
      </c>
      <c r="B86" s="491" t="s">
        <v>316</v>
      </c>
      <c r="C86" s="491" t="s">
        <v>2021</v>
      </c>
      <c r="D86" s="487" t="s">
        <v>1925</v>
      </c>
      <c r="E86" s="480" t="s">
        <v>1923</v>
      </c>
      <c r="F86" s="487" t="s">
        <v>1925</v>
      </c>
      <c r="G86" s="480" t="s">
        <v>1939</v>
      </c>
      <c r="H86" s="487" t="s">
        <v>1926</v>
      </c>
      <c r="I86" s="480" t="s">
        <v>1939</v>
      </c>
      <c r="J86" s="481" t="s">
        <v>1927</v>
      </c>
      <c r="K86" s="480" t="s">
        <v>1927</v>
      </c>
      <c r="L86" s="480" t="s">
        <v>1939</v>
      </c>
      <c r="M86" s="480" t="s">
        <v>1923</v>
      </c>
      <c r="N86" s="480" t="s">
        <v>1939</v>
      </c>
      <c r="O86" s="485" t="s">
        <v>1924</v>
      </c>
      <c r="P86" s="487" t="s">
        <v>1927</v>
      </c>
      <c r="Q86" s="487" t="s">
        <v>1925</v>
      </c>
      <c r="R86" s="487" t="s">
        <v>1923</v>
      </c>
      <c r="S86" s="487" t="s">
        <v>1982</v>
      </c>
      <c r="T86" s="480" t="s">
        <v>1948</v>
      </c>
      <c r="U86" s="487" t="s">
        <v>1948</v>
      </c>
      <c r="V86" s="487" t="s">
        <v>1948</v>
      </c>
      <c r="W86" s="487" t="s">
        <v>1948</v>
      </c>
      <c r="X86" s="480" t="s">
        <v>1923</v>
      </c>
      <c r="Y86" s="487" t="s">
        <v>1926</v>
      </c>
      <c r="Z86" s="487" t="s">
        <v>1941</v>
      </c>
      <c r="AA86" s="480" t="s">
        <v>1923</v>
      </c>
      <c r="AB86" s="482" t="s">
        <v>1923</v>
      </c>
      <c r="AC86" s="487" t="s">
        <v>1925</v>
      </c>
      <c r="AD86" s="487" t="s">
        <v>1926</v>
      </c>
      <c r="AE86" s="480" t="s">
        <v>1922</v>
      </c>
      <c r="AF86" s="480" t="s">
        <v>1939</v>
      </c>
      <c r="AG86" s="487" t="s">
        <v>1927</v>
      </c>
      <c r="AH86" s="480" t="s">
        <v>1939</v>
      </c>
      <c r="AI86" s="487" t="s">
        <v>1925</v>
      </c>
      <c r="AJ86" s="480" t="s">
        <v>1923</v>
      </c>
      <c r="AK86" s="480" t="s">
        <v>1923</v>
      </c>
      <c r="AL86" s="480" t="s">
        <v>1923</v>
      </c>
      <c r="AM86" s="487" t="s">
        <v>1925</v>
      </c>
      <c r="AN86" s="487" t="s">
        <v>1925</v>
      </c>
      <c r="AO86" s="487" t="s">
        <v>1925</v>
      </c>
      <c r="AP86" s="480" t="s">
        <v>1939</v>
      </c>
      <c r="AQ86" s="481" t="s">
        <v>1927</v>
      </c>
      <c r="AR86" s="487" t="s">
        <v>1948</v>
      </c>
      <c r="AS86" s="487" t="s">
        <v>1926</v>
      </c>
      <c r="AT86" s="487" t="s">
        <v>1925</v>
      </c>
      <c r="AU86" s="480" t="s">
        <v>1939</v>
      </c>
      <c r="AV86" s="487" t="s">
        <v>1923</v>
      </c>
      <c r="AW86" s="480" t="s">
        <v>1939</v>
      </c>
      <c r="AX86" s="485" t="s">
        <v>1923</v>
      </c>
      <c r="AY86" s="480" t="s">
        <v>1948</v>
      </c>
      <c r="AZ86" s="481" t="s">
        <v>1939</v>
      </c>
      <c r="BA86" s="480" t="s">
        <v>1923</v>
      </c>
      <c r="BB86" s="487" t="s">
        <v>1982</v>
      </c>
      <c r="BC86" s="482" t="s">
        <v>1923</v>
      </c>
      <c r="BD86" s="487" t="s">
        <v>1926</v>
      </c>
      <c r="BE86" s="487" t="s">
        <v>1925</v>
      </c>
      <c r="BF86" s="487" t="s">
        <v>1925</v>
      </c>
      <c r="BG86" s="485" t="s">
        <v>1922</v>
      </c>
      <c r="BH86" s="487" t="s">
        <v>1927</v>
      </c>
      <c r="BI86" s="487" t="s">
        <v>1927</v>
      </c>
      <c r="BJ86" s="487" t="s">
        <v>1926</v>
      </c>
      <c r="BK86" s="480" t="s">
        <v>1923</v>
      </c>
      <c r="BL86" s="480" t="s">
        <v>1923</v>
      </c>
      <c r="BM86" s="485" t="s">
        <v>1923</v>
      </c>
      <c r="BN86" s="487" t="s">
        <v>1927</v>
      </c>
      <c r="BO86" s="485" t="s">
        <v>1923</v>
      </c>
      <c r="BP86" s="485" t="s">
        <v>1923</v>
      </c>
      <c r="BQ86" s="487" t="s">
        <v>1925</v>
      </c>
      <c r="BR86" s="480" t="s">
        <v>1923</v>
      </c>
      <c r="BS86" s="480" t="s">
        <v>1932</v>
      </c>
      <c r="BT86" s="487" t="s">
        <v>1926</v>
      </c>
      <c r="BU86" s="485" t="s">
        <v>1922</v>
      </c>
      <c r="BV86" s="487" t="s">
        <v>1925</v>
      </c>
      <c r="BW86" s="479" t="s">
        <v>1925</v>
      </c>
    </row>
    <row r="87" spans="1:75" ht="12.75" customHeight="1">
      <c r="A87" s="478" t="s">
        <v>1740</v>
      </c>
      <c r="B87" s="478" t="s">
        <v>316</v>
      </c>
      <c r="C87" s="478" t="s">
        <v>2022</v>
      </c>
      <c r="D87" s="479" t="s">
        <v>1997</v>
      </c>
      <c r="E87" s="480" t="s">
        <v>1923</v>
      </c>
      <c r="F87" s="479" t="s">
        <v>1997</v>
      </c>
      <c r="G87" s="480" t="s">
        <v>1939</v>
      </c>
      <c r="H87" s="479" t="s">
        <v>1998</v>
      </c>
      <c r="I87" s="480" t="s">
        <v>1939</v>
      </c>
      <c r="J87" s="481" t="s">
        <v>1939</v>
      </c>
      <c r="K87" s="480" t="s">
        <v>1939</v>
      </c>
      <c r="L87" s="480" t="s">
        <v>1939</v>
      </c>
      <c r="M87" s="480" t="s">
        <v>1923</v>
      </c>
      <c r="N87" s="480" t="s">
        <v>1939</v>
      </c>
      <c r="O87" s="480" t="s">
        <v>1923</v>
      </c>
      <c r="P87" s="479" t="s">
        <v>1998</v>
      </c>
      <c r="Q87" s="479" t="s">
        <v>1997</v>
      </c>
      <c r="R87" s="479" t="s">
        <v>1923</v>
      </c>
      <c r="S87" s="479" t="s">
        <v>1998</v>
      </c>
      <c r="T87" s="480" t="s">
        <v>1939</v>
      </c>
      <c r="U87" s="479" t="s">
        <v>1925</v>
      </c>
      <c r="V87" s="479" t="s">
        <v>1999</v>
      </c>
      <c r="W87" s="479" t="s">
        <v>1998</v>
      </c>
      <c r="X87" s="480" t="s">
        <v>1948</v>
      </c>
      <c r="Y87" s="479" t="s">
        <v>1998</v>
      </c>
      <c r="Z87" s="479" t="s">
        <v>1941</v>
      </c>
      <c r="AA87" s="480" t="s">
        <v>1927</v>
      </c>
      <c r="AB87" s="482" t="s">
        <v>1923</v>
      </c>
      <c r="AC87" s="479" t="s">
        <v>1997</v>
      </c>
      <c r="AD87" s="479" t="s">
        <v>1998</v>
      </c>
      <c r="AE87" s="480" t="s">
        <v>1939</v>
      </c>
      <c r="AF87" s="480" t="s">
        <v>1938</v>
      </c>
      <c r="AG87" s="479" t="s">
        <v>1939</v>
      </c>
      <c r="AH87" s="480" t="s">
        <v>1939</v>
      </c>
      <c r="AI87" s="479" t="s">
        <v>1997</v>
      </c>
      <c r="AJ87" s="480" t="s">
        <v>1930</v>
      </c>
      <c r="AK87" s="480" t="s">
        <v>1931</v>
      </c>
      <c r="AL87" s="480" t="s">
        <v>1923</v>
      </c>
      <c r="AM87" s="479" t="s">
        <v>1997</v>
      </c>
      <c r="AN87" s="479" t="s">
        <v>1997</v>
      </c>
      <c r="AO87" s="479" t="s">
        <v>1967</v>
      </c>
      <c r="AP87" s="480" t="s">
        <v>1939</v>
      </c>
      <c r="AQ87" s="481" t="s">
        <v>1939</v>
      </c>
      <c r="AR87" s="479" t="s">
        <v>1999</v>
      </c>
      <c r="AS87" s="479" t="s">
        <v>1998</v>
      </c>
      <c r="AT87" s="479" t="s">
        <v>1997</v>
      </c>
      <c r="AU87" s="480" t="s">
        <v>1997</v>
      </c>
      <c r="AV87" s="479" t="s">
        <v>1923</v>
      </c>
      <c r="AW87" s="480" t="s">
        <v>1927</v>
      </c>
      <c r="AX87" s="480" t="s">
        <v>1939</v>
      </c>
      <c r="AY87" s="480" t="s">
        <v>1939</v>
      </c>
      <c r="AZ87" s="481" t="s">
        <v>1939</v>
      </c>
      <c r="BA87" s="480" t="s">
        <v>1923</v>
      </c>
      <c r="BB87" s="479" t="s">
        <v>1998</v>
      </c>
      <c r="BC87" s="482" t="s">
        <v>1939</v>
      </c>
      <c r="BD87" s="479" t="s">
        <v>1998</v>
      </c>
      <c r="BE87" s="479" t="s">
        <v>2000</v>
      </c>
      <c r="BF87" s="479" t="s">
        <v>1997</v>
      </c>
      <c r="BG87" s="480" t="s">
        <v>1923</v>
      </c>
      <c r="BH87" s="479" t="s">
        <v>1998</v>
      </c>
      <c r="BI87" s="479" t="s">
        <v>1939</v>
      </c>
      <c r="BJ87" s="479" t="s">
        <v>1998</v>
      </c>
      <c r="BK87" s="480" t="s">
        <v>1923</v>
      </c>
      <c r="BL87" s="480" t="s">
        <v>1923</v>
      </c>
      <c r="BM87" s="480" t="s">
        <v>1939</v>
      </c>
      <c r="BN87" s="479" t="s">
        <v>1927</v>
      </c>
      <c r="BO87" s="480" t="s">
        <v>1939</v>
      </c>
      <c r="BP87" s="480" t="s">
        <v>1939</v>
      </c>
      <c r="BQ87" s="479" t="s">
        <v>1998</v>
      </c>
      <c r="BR87" s="480" t="s">
        <v>1923</v>
      </c>
      <c r="BS87" s="480" t="s">
        <v>1939</v>
      </c>
      <c r="BT87" s="479" t="s">
        <v>1998</v>
      </c>
      <c r="BU87" s="480" t="s">
        <v>1939</v>
      </c>
      <c r="BV87" s="479" t="s">
        <v>1997</v>
      </c>
      <c r="BW87" s="479" t="s">
        <v>1997</v>
      </c>
    </row>
    <row r="88" spans="1:75" ht="12.75" customHeight="1">
      <c r="A88" s="486" t="s">
        <v>63</v>
      </c>
      <c r="B88" s="486" t="s">
        <v>316</v>
      </c>
      <c r="C88" s="486" t="s">
        <v>2023</v>
      </c>
      <c r="D88" s="487" t="s">
        <v>1982</v>
      </c>
      <c r="E88" s="480" t="s">
        <v>1932</v>
      </c>
      <c r="F88" s="487" t="s">
        <v>1925</v>
      </c>
      <c r="G88" s="485" t="s">
        <v>1922</v>
      </c>
      <c r="H88" s="487" t="s">
        <v>1925</v>
      </c>
      <c r="I88" s="485" t="s">
        <v>1922</v>
      </c>
      <c r="J88" s="481" t="s">
        <v>1946</v>
      </c>
      <c r="K88" s="480" t="s">
        <v>1933</v>
      </c>
      <c r="L88" s="480" t="s">
        <v>1932</v>
      </c>
      <c r="M88" s="480" t="s">
        <v>1932</v>
      </c>
      <c r="N88" s="480" t="s">
        <v>1932</v>
      </c>
      <c r="O88" s="480" t="s">
        <v>1932</v>
      </c>
      <c r="P88" s="487" t="s">
        <v>1925</v>
      </c>
      <c r="Q88" s="487" t="s">
        <v>1982</v>
      </c>
      <c r="R88" s="487" t="s">
        <v>1948</v>
      </c>
      <c r="S88" s="487" t="s">
        <v>1982</v>
      </c>
      <c r="T88" s="485" t="s">
        <v>1922</v>
      </c>
      <c r="U88" s="487" t="s">
        <v>1924</v>
      </c>
      <c r="V88" s="487" t="s">
        <v>1922</v>
      </c>
      <c r="W88" s="487" t="s">
        <v>1925</v>
      </c>
      <c r="X88" s="480" t="s">
        <v>1932</v>
      </c>
      <c r="Y88" s="487" t="s">
        <v>1925</v>
      </c>
      <c r="Z88" s="487" t="s">
        <v>1941</v>
      </c>
      <c r="AA88" s="480" t="s">
        <v>1932</v>
      </c>
      <c r="AB88" s="482" t="s">
        <v>1932</v>
      </c>
      <c r="AC88" s="487" t="s">
        <v>1982</v>
      </c>
      <c r="AD88" s="487" t="s">
        <v>1925</v>
      </c>
      <c r="AE88" s="480" t="s">
        <v>1933</v>
      </c>
      <c r="AF88" s="480" t="s">
        <v>1932</v>
      </c>
      <c r="AG88" s="487" t="s">
        <v>1946</v>
      </c>
      <c r="AH88" s="480" t="s">
        <v>1932</v>
      </c>
      <c r="AI88" s="487" t="s">
        <v>1982</v>
      </c>
      <c r="AJ88" s="480" t="s">
        <v>1922</v>
      </c>
      <c r="AK88" s="480" t="s">
        <v>1932</v>
      </c>
      <c r="AL88" s="480" t="s">
        <v>1932</v>
      </c>
      <c r="AM88" s="487" t="s">
        <v>1927</v>
      </c>
      <c r="AN88" s="487" t="s">
        <v>1982</v>
      </c>
      <c r="AO88" s="487" t="s">
        <v>1946</v>
      </c>
      <c r="AP88" s="480" t="s">
        <v>1922</v>
      </c>
      <c r="AQ88" s="481" t="s">
        <v>1932</v>
      </c>
      <c r="AR88" s="487" t="s">
        <v>1932</v>
      </c>
      <c r="AS88" s="487" t="s">
        <v>1925</v>
      </c>
      <c r="AT88" s="487" t="s">
        <v>1982</v>
      </c>
      <c r="AU88" s="480" t="s">
        <v>1932</v>
      </c>
      <c r="AV88" s="487" t="s">
        <v>1939</v>
      </c>
      <c r="AW88" s="480" t="s">
        <v>1932</v>
      </c>
      <c r="AX88" s="485" t="s">
        <v>1932</v>
      </c>
      <c r="AY88" s="485" t="s">
        <v>1932</v>
      </c>
      <c r="AZ88" s="481" t="s">
        <v>1932</v>
      </c>
      <c r="BA88" s="480" t="s">
        <v>1948</v>
      </c>
      <c r="BB88" s="487" t="s">
        <v>1948</v>
      </c>
      <c r="BC88" s="490" t="s">
        <v>1922</v>
      </c>
      <c r="BD88" s="487" t="s">
        <v>1946</v>
      </c>
      <c r="BE88" s="487" t="s">
        <v>1946</v>
      </c>
      <c r="BF88" s="487" t="s">
        <v>1967</v>
      </c>
      <c r="BG88" s="485" t="s">
        <v>1922</v>
      </c>
      <c r="BH88" s="487" t="s">
        <v>1925</v>
      </c>
      <c r="BI88" s="487" t="s">
        <v>1948</v>
      </c>
      <c r="BJ88" s="487" t="s">
        <v>1982</v>
      </c>
      <c r="BK88" s="480" t="s">
        <v>1932</v>
      </c>
      <c r="BL88" s="480" t="s">
        <v>1932</v>
      </c>
      <c r="BM88" s="480" t="s">
        <v>1932</v>
      </c>
      <c r="BN88" s="487" t="s">
        <v>1932</v>
      </c>
      <c r="BO88" s="480" t="s">
        <v>1931</v>
      </c>
      <c r="BP88" s="480" t="s">
        <v>1931</v>
      </c>
      <c r="BQ88" s="487" t="s">
        <v>1982</v>
      </c>
      <c r="BR88" s="480" t="s">
        <v>1939</v>
      </c>
      <c r="BS88" s="480" t="s">
        <v>1941</v>
      </c>
      <c r="BT88" s="487" t="s">
        <v>1967</v>
      </c>
      <c r="BU88" s="480" t="s">
        <v>1948</v>
      </c>
      <c r="BV88" s="487" t="s">
        <v>1982</v>
      </c>
      <c r="BW88" s="479" t="s">
        <v>1982</v>
      </c>
    </row>
    <row r="89" spans="1:75" ht="12.75" customHeight="1">
      <c r="A89" s="486" t="s">
        <v>65</v>
      </c>
      <c r="B89" s="486" t="s">
        <v>316</v>
      </c>
      <c r="C89" s="486" t="s">
        <v>2024</v>
      </c>
      <c r="D89" s="487" t="s">
        <v>1982</v>
      </c>
      <c r="E89" s="480" t="s">
        <v>1932</v>
      </c>
      <c r="F89" s="487" t="s">
        <v>1925</v>
      </c>
      <c r="G89" s="485" t="s">
        <v>1922</v>
      </c>
      <c r="H89" s="487" t="s">
        <v>1925</v>
      </c>
      <c r="I89" s="485" t="s">
        <v>1922</v>
      </c>
      <c r="J89" s="481" t="s">
        <v>1946</v>
      </c>
      <c r="K89" s="480" t="s">
        <v>1933</v>
      </c>
      <c r="L89" s="480" t="s">
        <v>1932</v>
      </c>
      <c r="M89" s="480" t="s">
        <v>1932</v>
      </c>
      <c r="N89" s="480" t="s">
        <v>1932</v>
      </c>
      <c r="O89" s="480" t="s">
        <v>1932</v>
      </c>
      <c r="P89" s="487" t="s">
        <v>1925</v>
      </c>
      <c r="Q89" s="487" t="s">
        <v>1982</v>
      </c>
      <c r="R89" s="487" t="s">
        <v>1948</v>
      </c>
      <c r="S89" s="487" t="s">
        <v>1982</v>
      </c>
      <c r="T89" s="485" t="s">
        <v>1922</v>
      </c>
      <c r="U89" s="487" t="s">
        <v>1924</v>
      </c>
      <c r="V89" s="487" t="s">
        <v>1922</v>
      </c>
      <c r="W89" s="487" t="s">
        <v>1925</v>
      </c>
      <c r="X89" s="480" t="s">
        <v>1932</v>
      </c>
      <c r="Y89" s="487" t="s">
        <v>1925</v>
      </c>
      <c r="Z89" s="487" t="s">
        <v>1941</v>
      </c>
      <c r="AA89" s="480" t="s">
        <v>1932</v>
      </c>
      <c r="AB89" s="482" t="s">
        <v>1932</v>
      </c>
      <c r="AC89" s="487" t="s">
        <v>1982</v>
      </c>
      <c r="AD89" s="487" t="s">
        <v>1925</v>
      </c>
      <c r="AE89" s="480" t="s">
        <v>1933</v>
      </c>
      <c r="AF89" s="480" t="s">
        <v>1932</v>
      </c>
      <c r="AG89" s="487" t="s">
        <v>1946</v>
      </c>
      <c r="AH89" s="480" t="s">
        <v>1932</v>
      </c>
      <c r="AI89" s="487" t="s">
        <v>1982</v>
      </c>
      <c r="AJ89" s="480" t="s">
        <v>1922</v>
      </c>
      <c r="AK89" s="480" t="s">
        <v>1932</v>
      </c>
      <c r="AL89" s="480" t="s">
        <v>1932</v>
      </c>
      <c r="AM89" s="487" t="s">
        <v>1927</v>
      </c>
      <c r="AN89" s="487" t="s">
        <v>1982</v>
      </c>
      <c r="AO89" s="487" t="s">
        <v>1946</v>
      </c>
      <c r="AP89" s="480" t="s">
        <v>1922</v>
      </c>
      <c r="AQ89" s="481" t="s">
        <v>1932</v>
      </c>
      <c r="AR89" s="487" t="s">
        <v>1932</v>
      </c>
      <c r="AS89" s="487" t="s">
        <v>1925</v>
      </c>
      <c r="AT89" s="487" t="s">
        <v>1982</v>
      </c>
      <c r="AU89" s="480" t="s">
        <v>1932</v>
      </c>
      <c r="AV89" s="487" t="s">
        <v>1939</v>
      </c>
      <c r="AW89" s="480" t="s">
        <v>1932</v>
      </c>
      <c r="AX89" s="485" t="s">
        <v>1932</v>
      </c>
      <c r="AY89" s="485" t="s">
        <v>1932</v>
      </c>
      <c r="AZ89" s="481" t="s">
        <v>1932</v>
      </c>
      <c r="BA89" s="480" t="s">
        <v>1948</v>
      </c>
      <c r="BB89" s="487" t="s">
        <v>1948</v>
      </c>
      <c r="BC89" s="490" t="s">
        <v>1922</v>
      </c>
      <c r="BD89" s="487" t="s">
        <v>1946</v>
      </c>
      <c r="BE89" s="487" t="s">
        <v>1946</v>
      </c>
      <c r="BF89" s="487" t="s">
        <v>1967</v>
      </c>
      <c r="BG89" s="485" t="s">
        <v>1922</v>
      </c>
      <c r="BH89" s="487" t="s">
        <v>1925</v>
      </c>
      <c r="BI89" s="487" t="s">
        <v>1948</v>
      </c>
      <c r="BJ89" s="487" t="s">
        <v>1982</v>
      </c>
      <c r="BK89" s="480" t="s">
        <v>1932</v>
      </c>
      <c r="BL89" s="480" t="s">
        <v>1932</v>
      </c>
      <c r="BM89" s="480" t="s">
        <v>1932</v>
      </c>
      <c r="BN89" s="487" t="s">
        <v>1932</v>
      </c>
      <c r="BO89" s="480" t="s">
        <v>1931</v>
      </c>
      <c r="BP89" s="480" t="s">
        <v>1931</v>
      </c>
      <c r="BQ89" s="487" t="s">
        <v>1982</v>
      </c>
      <c r="BR89" s="480" t="s">
        <v>1939</v>
      </c>
      <c r="BS89" s="480" t="s">
        <v>1941</v>
      </c>
      <c r="BT89" s="487" t="s">
        <v>1967</v>
      </c>
      <c r="BU89" s="480" t="s">
        <v>1948</v>
      </c>
      <c r="BV89" s="487" t="s">
        <v>1982</v>
      </c>
      <c r="BW89" s="479" t="s">
        <v>1982</v>
      </c>
    </row>
    <row r="90" spans="1:75" ht="12.75" customHeight="1">
      <c r="A90" s="478" t="s">
        <v>73</v>
      </c>
      <c r="B90" s="478" t="s">
        <v>316</v>
      </c>
      <c r="C90" s="478" t="s">
        <v>2025</v>
      </c>
      <c r="D90" s="479">
        <v>10</v>
      </c>
      <c r="E90" s="480" t="s">
        <v>2006</v>
      </c>
      <c r="F90" s="479" t="s">
        <v>1968</v>
      </c>
      <c r="G90" s="480" t="s">
        <v>2007</v>
      </c>
      <c r="H90" s="479" t="s">
        <v>2008</v>
      </c>
      <c r="I90" s="480" t="s">
        <v>2009</v>
      </c>
      <c r="J90" s="481" t="s">
        <v>2010</v>
      </c>
      <c r="K90" s="480" t="s">
        <v>2008</v>
      </c>
      <c r="L90" s="480" t="s">
        <v>2007</v>
      </c>
      <c r="M90" s="480" t="s">
        <v>2010</v>
      </c>
      <c r="N90" s="480" t="s">
        <v>1968</v>
      </c>
      <c r="O90" s="480" t="s">
        <v>2006</v>
      </c>
      <c r="P90" s="479" t="s">
        <v>1968</v>
      </c>
      <c r="Q90" s="479" t="s">
        <v>1968</v>
      </c>
      <c r="R90" s="479" t="s">
        <v>2008</v>
      </c>
      <c r="S90" s="479" t="s">
        <v>2000</v>
      </c>
      <c r="T90" s="480" t="s">
        <v>2010</v>
      </c>
      <c r="U90" s="479" t="s">
        <v>2010</v>
      </c>
      <c r="V90" s="479" t="s">
        <v>2011</v>
      </c>
      <c r="W90" s="479" t="s">
        <v>1968</v>
      </c>
      <c r="X90" s="480" t="s">
        <v>2009</v>
      </c>
      <c r="Y90" s="479" t="s">
        <v>2012</v>
      </c>
      <c r="Z90" s="479" t="s">
        <v>2008</v>
      </c>
      <c r="AA90" s="480" t="s">
        <v>2010</v>
      </c>
      <c r="AB90" s="482" t="s">
        <v>2006</v>
      </c>
      <c r="AC90" s="479" t="s">
        <v>1968</v>
      </c>
      <c r="AD90" s="479" t="s">
        <v>1968</v>
      </c>
      <c r="AE90" s="480" t="s">
        <v>2010</v>
      </c>
      <c r="AF90" s="480" t="s">
        <v>2006</v>
      </c>
      <c r="AG90" s="479" t="s">
        <v>2010</v>
      </c>
      <c r="AH90" s="480" t="s">
        <v>2006</v>
      </c>
      <c r="AI90" s="479" t="s">
        <v>1968</v>
      </c>
      <c r="AJ90" s="480" t="s">
        <v>2013</v>
      </c>
      <c r="AK90" s="480" t="s">
        <v>2006</v>
      </c>
      <c r="AL90" s="480" t="s">
        <v>2006</v>
      </c>
      <c r="AM90" s="479" t="s">
        <v>2007</v>
      </c>
      <c r="AN90" s="479" t="s">
        <v>1968</v>
      </c>
      <c r="AO90" s="479" t="s">
        <v>2008</v>
      </c>
      <c r="AP90" s="480" t="s">
        <v>1968</v>
      </c>
      <c r="AQ90" s="481" t="s">
        <v>2007</v>
      </c>
      <c r="AR90" s="483" t="s">
        <v>2007</v>
      </c>
      <c r="AS90" s="479" t="s">
        <v>2008</v>
      </c>
      <c r="AT90" s="479" t="s">
        <v>1968</v>
      </c>
      <c r="AU90" s="480" t="s">
        <v>2007</v>
      </c>
      <c r="AV90" s="479" t="s">
        <v>2010</v>
      </c>
      <c r="AW90" s="480" t="s">
        <v>2006</v>
      </c>
      <c r="AX90" s="480" t="s">
        <v>2006</v>
      </c>
      <c r="AY90" s="480" t="s">
        <v>2010</v>
      </c>
      <c r="AZ90" s="481" t="s">
        <v>2006</v>
      </c>
      <c r="BA90" s="480" t="s">
        <v>2009</v>
      </c>
      <c r="BB90" s="479" t="s">
        <v>2008</v>
      </c>
      <c r="BC90" s="482" t="s">
        <v>2007</v>
      </c>
      <c r="BD90" s="479" t="s">
        <v>2009</v>
      </c>
      <c r="BE90" s="479" t="s">
        <v>2008</v>
      </c>
      <c r="BF90" s="479" t="s">
        <v>1968</v>
      </c>
      <c r="BG90" s="480" t="s">
        <v>2006</v>
      </c>
      <c r="BH90" s="479" t="s">
        <v>1968</v>
      </c>
      <c r="BI90" s="479" t="s">
        <v>2007</v>
      </c>
      <c r="BJ90" s="479" t="s">
        <v>1968</v>
      </c>
      <c r="BK90" s="480" t="s">
        <v>2006</v>
      </c>
      <c r="BL90" s="480" t="s">
        <v>2006</v>
      </c>
      <c r="BM90" s="480" t="s">
        <v>2010</v>
      </c>
      <c r="BN90" s="479" t="s">
        <v>2007</v>
      </c>
      <c r="BO90" s="480" t="s">
        <v>2013</v>
      </c>
      <c r="BP90" s="480" t="s">
        <v>1968</v>
      </c>
      <c r="BQ90" s="479" t="s">
        <v>2008</v>
      </c>
      <c r="BR90" s="480" t="s">
        <v>2013</v>
      </c>
      <c r="BS90" s="480" t="s">
        <v>2010</v>
      </c>
      <c r="BT90" s="479" t="s">
        <v>1968</v>
      </c>
      <c r="BU90" s="480" t="s">
        <v>2010</v>
      </c>
      <c r="BV90" s="479" t="s">
        <v>1968</v>
      </c>
      <c r="BW90" s="479" t="s">
        <v>1968</v>
      </c>
    </row>
    <row r="91" spans="1:75" ht="12.75" customHeight="1">
      <c r="A91" s="478" t="s">
        <v>75</v>
      </c>
      <c r="B91" s="478" t="s">
        <v>316</v>
      </c>
      <c r="C91" s="478" t="s">
        <v>2025</v>
      </c>
      <c r="D91" s="479">
        <v>11</v>
      </c>
      <c r="E91" s="480" t="s">
        <v>2006</v>
      </c>
      <c r="F91" s="479" t="s">
        <v>2014</v>
      </c>
      <c r="G91" s="480" t="s">
        <v>2015</v>
      </c>
      <c r="H91" s="479" t="s">
        <v>2015</v>
      </c>
      <c r="I91" s="480" t="s">
        <v>2015</v>
      </c>
      <c r="J91" s="481" t="s">
        <v>2009</v>
      </c>
      <c r="K91" s="480" t="s">
        <v>1968</v>
      </c>
      <c r="L91" s="480" t="s">
        <v>2008</v>
      </c>
      <c r="M91" s="480" t="s">
        <v>2007</v>
      </c>
      <c r="N91" s="480" t="s">
        <v>1968</v>
      </c>
      <c r="O91" s="480" t="s">
        <v>2006</v>
      </c>
      <c r="P91" s="479" t="s">
        <v>2014</v>
      </c>
      <c r="Q91" s="479" t="s">
        <v>2014</v>
      </c>
      <c r="R91" s="479" t="s">
        <v>2011</v>
      </c>
      <c r="S91" s="479" t="s">
        <v>1998</v>
      </c>
      <c r="T91" s="480" t="s">
        <v>2007</v>
      </c>
      <c r="U91" s="479" t="s">
        <v>2000</v>
      </c>
      <c r="V91" s="479" t="s">
        <v>1998</v>
      </c>
      <c r="W91" s="479" t="s">
        <v>2014</v>
      </c>
      <c r="X91" s="480" t="s">
        <v>2015</v>
      </c>
      <c r="Y91" s="479" t="s">
        <v>2011</v>
      </c>
      <c r="Z91" s="479" t="s">
        <v>2015</v>
      </c>
      <c r="AA91" s="480" t="s">
        <v>2007</v>
      </c>
      <c r="AB91" s="482" t="s">
        <v>2006</v>
      </c>
      <c r="AC91" s="479" t="s">
        <v>1998</v>
      </c>
      <c r="AD91" s="479" t="s">
        <v>2014</v>
      </c>
      <c r="AE91" s="480" t="s">
        <v>2009</v>
      </c>
      <c r="AF91" s="480" t="s">
        <v>2010</v>
      </c>
      <c r="AG91" s="479" t="s">
        <v>2009</v>
      </c>
      <c r="AH91" s="480" t="s">
        <v>2010</v>
      </c>
      <c r="AI91" s="479" t="s">
        <v>2014</v>
      </c>
      <c r="AJ91" s="480" t="s">
        <v>2006</v>
      </c>
      <c r="AK91" s="480" t="s">
        <v>2006</v>
      </c>
      <c r="AL91" s="480" t="s">
        <v>2006</v>
      </c>
      <c r="AM91" s="479" t="s">
        <v>2009</v>
      </c>
      <c r="AN91" s="479" t="s">
        <v>2014</v>
      </c>
      <c r="AO91" s="479" t="s">
        <v>2015</v>
      </c>
      <c r="AP91" s="480" t="s">
        <v>2014</v>
      </c>
      <c r="AQ91" s="481" t="s">
        <v>2009</v>
      </c>
      <c r="AR91" s="483" t="s">
        <v>2009</v>
      </c>
      <c r="AS91" s="479" t="s">
        <v>2015</v>
      </c>
      <c r="AT91" s="479" t="s">
        <v>2014</v>
      </c>
      <c r="AU91" s="480" t="s">
        <v>2008</v>
      </c>
      <c r="AV91" s="479" t="s">
        <v>2007</v>
      </c>
      <c r="AW91" s="480" t="s">
        <v>2010</v>
      </c>
      <c r="AX91" s="480" t="s">
        <v>2010</v>
      </c>
      <c r="AY91" s="480" t="s">
        <v>2007</v>
      </c>
      <c r="AZ91" s="481" t="s">
        <v>2010</v>
      </c>
      <c r="BA91" s="480" t="s">
        <v>2015</v>
      </c>
      <c r="BB91" s="479" t="s">
        <v>2015</v>
      </c>
      <c r="BC91" s="482" t="s">
        <v>1926</v>
      </c>
      <c r="BD91" s="479" t="s">
        <v>2015</v>
      </c>
      <c r="BE91" s="479" t="s">
        <v>2015</v>
      </c>
      <c r="BF91" s="479" t="s">
        <v>2014</v>
      </c>
      <c r="BG91" s="480" t="s">
        <v>2006</v>
      </c>
      <c r="BH91" s="479" t="s">
        <v>2014</v>
      </c>
      <c r="BI91" s="479" t="s">
        <v>1967</v>
      </c>
      <c r="BJ91" s="479" t="s">
        <v>2014</v>
      </c>
      <c r="BK91" s="480" t="s">
        <v>2006</v>
      </c>
      <c r="BL91" s="480" t="s">
        <v>2006</v>
      </c>
      <c r="BM91" s="480" t="s">
        <v>2007</v>
      </c>
      <c r="BN91" s="479" t="s">
        <v>1927</v>
      </c>
      <c r="BO91" s="480" t="s">
        <v>1968</v>
      </c>
      <c r="BP91" s="480" t="s">
        <v>1968</v>
      </c>
      <c r="BQ91" s="479" t="s">
        <v>2015</v>
      </c>
      <c r="BR91" s="480" t="s">
        <v>2013</v>
      </c>
      <c r="BS91" s="480" t="s">
        <v>2007</v>
      </c>
      <c r="BT91" s="479" t="s">
        <v>2014</v>
      </c>
      <c r="BU91" s="480" t="s">
        <v>2007</v>
      </c>
      <c r="BV91" s="479" t="s">
        <v>2014</v>
      </c>
      <c r="BW91" s="479" t="s">
        <v>2014</v>
      </c>
    </row>
    <row r="92" spans="1:75" ht="12.75" customHeight="1">
      <c r="A92" s="478" t="s">
        <v>70</v>
      </c>
      <c r="B92" s="478" t="s">
        <v>316</v>
      </c>
      <c r="C92" s="478" t="s">
        <v>1984</v>
      </c>
      <c r="D92" s="479">
        <v>9</v>
      </c>
      <c r="E92" s="480" t="s">
        <v>2013</v>
      </c>
      <c r="F92" s="479" t="s">
        <v>1982</v>
      </c>
      <c r="G92" s="480" t="s">
        <v>2013</v>
      </c>
      <c r="H92" s="479" t="s">
        <v>2009</v>
      </c>
      <c r="I92" s="480" t="s">
        <v>2010</v>
      </c>
      <c r="J92" s="481" t="s">
        <v>2006</v>
      </c>
      <c r="K92" s="480" t="s">
        <v>2013</v>
      </c>
      <c r="L92" s="480" t="s">
        <v>2006</v>
      </c>
      <c r="M92" s="480" t="s">
        <v>2013</v>
      </c>
      <c r="N92" s="480" t="s">
        <v>1982</v>
      </c>
      <c r="O92" s="480" t="s">
        <v>2013</v>
      </c>
      <c r="P92" s="479" t="s">
        <v>2006</v>
      </c>
      <c r="Q92" s="479" t="s">
        <v>1982</v>
      </c>
      <c r="R92" s="479" t="s">
        <v>2010</v>
      </c>
      <c r="S92" s="479" t="s">
        <v>1999</v>
      </c>
      <c r="T92" s="480" t="s">
        <v>2006</v>
      </c>
      <c r="U92" s="479" t="s">
        <v>1982</v>
      </c>
      <c r="V92" s="479" t="s">
        <v>2015</v>
      </c>
      <c r="W92" s="479" t="s">
        <v>2013</v>
      </c>
      <c r="X92" s="480" t="s">
        <v>2010</v>
      </c>
      <c r="Y92" s="479" t="s">
        <v>2015</v>
      </c>
      <c r="Z92" s="479" t="s">
        <v>2010</v>
      </c>
      <c r="AA92" s="480" t="s">
        <v>2006</v>
      </c>
      <c r="AB92" s="482" t="s">
        <v>2013</v>
      </c>
      <c r="AC92" s="479" t="s">
        <v>1982</v>
      </c>
      <c r="AD92" s="479" t="s">
        <v>2010</v>
      </c>
      <c r="AE92" s="480" t="s">
        <v>2006</v>
      </c>
      <c r="AF92" s="480" t="s">
        <v>2013</v>
      </c>
      <c r="AG92" s="479" t="s">
        <v>2006</v>
      </c>
      <c r="AH92" s="480" t="s">
        <v>2013</v>
      </c>
      <c r="AI92" s="479" t="s">
        <v>1982</v>
      </c>
      <c r="AJ92" s="480" t="s">
        <v>2013</v>
      </c>
      <c r="AK92" s="480" t="s">
        <v>2013</v>
      </c>
      <c r="AL92" s="480" t="s">
        <v>2013</v>
      </c>
      <c r="AM92" s="479" t="s">
        <v>2010</v>
      </c>
      <c r="AN92" s="479" t="s">
        <v>1982</v>
      </c>
      <c r="AO92" s="479" t="s">
        <v>2009</v>
      </c>
      <c r="AP92" s="480" t="s">
        <v>1982</v>
      </c>
      <c r="AQ92" s="481" t="s">
        <v>2010</v>
      </c>
      <c r="AR92" s="483" t="s">
        <v>2010</v>
      </c>
      <c r="AS92" s="479" t="s">
        <v>2009</v>
      </c>
      <c r="AT92" s="479" t="s">
        <v>1982</v>
      </c>
      <c r="AU92" s="480" t="s">
        <v>2006</v>
      </c>
      <c r="AV92" s="479" t="s">
        <v>2006</v>
      </c>
      <c r="AW92" s="480" t="s">
        <v>2013</v>
      </c>
      <c r="AX92" s="480" t="s">
        <v>2013</v>
      </c>
      <c r="AY92" s="480" t="s">
        <v>2006</v>
      </c>
      <c r="AZ92" s="481" t="s">
        <v>2013</v>
      </c>
      <c r="BA92" s="480" t="s">
        <v>2010</v>
      </c>
      <c r="BB92" s="479" t="s">
        <v>2009</v>
      </c>
      <c r="BC92" s="482" t="s">
        <v>2013</v>
      </c>
      <c r="BD92" s="479" t="s">
        <v>2007</v>
      </c>
      <c r="BE92" s="479" t="s">
        <v>2009</v>
      </c>
      <c r="BF92" s="479" t="s">
        <v>1982</v>
      </c>
      <c r="BG92" s="480" t="s">
        <v>2013</v>
      </c>
      <c r="BH92" s="479" t="s">
        <v>2006</v>
      </c>
      <c r="BI92" s="479" t="s">
        <v>2006</v>
      </c>
      <c r="BJ92" s="479" t="s">
        <v>1982</v>
      </c>
      <c r="BK92" s="480" t="s">
        <v>2013</v>
      </c>
      <c r="BL92" s="480" t="s">
        <v>2013</v>
      </c>
      <c r="BM92" s="480" t="s">
        <v>2006</v>
      </c>
      <c r="BN92" s="479" t="s">
        <v>2006</v>
      </c>
      <c r="BO92" s="480" t="s">
        <v>2013</v>
      </c>
      <c r="BP92" s="480" t="s">
        <v>1982</v>
      </c>
      <c r="BQ92" s="479" t="s">
        <v>2007</v>
      </c>
      <c r="BR92" s="480" t="s">
        <v>2013</v>
      </c>
      <c r="BS92" s="480" t="s">
        <v>2006</v>
      </c>
      <c r="BT92" s="479" t="s">
        <v>1982</v>
      </c>
      <c r="BU92" s="480" t="s">
        <v>2006</v>
      </c>
      <c r="BV92" s="479" t="s">
        <v>1982</v>
      </c>
      <c r="BW92" s="479" t="s">
        <v>1982</v>
      </c>
    </row>
    <row r="93" spans="1:75" ht="12.75" customHeight="1">
      <c r="A93" s="478" t="s">
        <v>67</v>
      </c>
      <c r="B93" s="478" t="s">
        <v>316</v>
      </c>
      <c r="C93" s="478" t="s">
        <v>1984</v>
      </c>
      <c r="D93" s="479">
        <v>9</v>
      </c>
      <c r="E93" s="480" t="s">
        <v>2013</v>
      </c>
      <c r="F93" s="479" t="s">
        <v>1982</v>
      </c>
      <c r="G93" s="480" t="s">
        <v>2013</v>
      </c>
      <c r="H93" s="479" t="s">
        <v>2007</v>
      </c>
      <c r="I93" s="480" t="s">
        <v>2006</v>
      </c>
      <c r="J93" s="481" t="s">
        <v>2006</v>
      </c>
      <c r="K93" s="480" t="s">
        <v>2013</v>
      </c>
      <c r="L93" s="480" t="s">
        <v>2006</v>
      </c>
      <c r="M93" s="480" t="s">
        <v>2013</v>
      </c>
      <c r="N93" s="480" t="s">
        <v>1982</v>
      </c>
      <c r="O93" s="480" t="s">
        <v>2013</v>
      </c>
      <c r="P93" s="479" t="s">
        <v>2013</v>
      </c>
      <c r="Q93" s="479">
        <v>9</v>
      </c>
      <c r="R93" s="479" t="s">
        <v>2006</v>
      </c>
      <c r="S93" s="479">
        <v>10</v>
      </c>
      <c r="T93" s="480" t="s">
        <v>2013</v>
      </c>
      <c r="U93" s="479" t="s">
        <v>2006</v>
      </c>
      <c r="V93" s="479" t="s">
        <v>2009</v>
      </c>
      <c r="W93" s="479" t="s">
        <v>2013</v>
      </c>
      <c r="X93" s="480" t="s">
        <v>2006</v>
      </c>
      <c r="Y93" s="479" t="s">
        <v>2008</v>
      </c>
      <c r="Z93" s="479" t="s">
        <v>2006</v>
      </c>
      <c r="AA93" s="480" t="s">
        <v>2006</v>
      </c>
      <c r="AB93" s="482" t="s">
        <v>2013</v>
      </c>
      <c r="AC93" s="479">
        <v>9</v>
      </c>
      <c r="AD93" s="479" t="s">
        <v>2006</v>
      </c>
      <c r="AE93" s="480" t="s">
        <v>2006</v>
      </c>
      <c r="AF93" s="480" t="s">
        <v>2013</v>
      </c>
      <c r="AG93" s="479" t="s">
        <v>2006</v>
      </c>
      <c r="AH93" s="480" t="s">
        <v>2013</v>
      </c>
      <c r="AI93" s="479">
        <v>9</v>
      </c>
      <c r="AJ93" s="480" t="s">
        <v>2013</v>
      </c>
      <c r="AK93" s="480" t="s">
        <v>2013</v>
      </c>
      <c r="AL93" s="480" t="s">
        <v>2013</v>
      </c>
      <c r="AM93" s="479" t="s">
        <v>2006</v>
      </c>
      <c r="AN93" s="479">
        <v>9</v>
      </c>
      <c r="AO93" s="479" t="s">
        <v>2007</v>
      </c>
      <c r="AP93" s="480" t="s">
        <v>1982</v>
      </c>
      <c r="AQ93" s="481" t="s">
        <v>2006</v>
      </c>
      <c r="AR93" s="483" t="s">
        <v>2006</v>
      </c>
      <c r="AS93" s="479" t="s">
        <v>2007</v>
      </c>
      <c r="AT93" s="479">
        <v>9</v>
      </c>
      <c r="AU93" s="480" t="s">
        <v>2006</v>
      </c>
      <c r="AV93" s="479" t="s">
        <v>2013</v>
      </c>
      <c r="AW93" s="480" t="s">
        <v>2013</v>
      </c>
      <c r="AX93" s="480" t="s">
        <v>2013</v>
      </c>
      <c r="AY93" s="480" t="s">
        <v>2013</v>
      </c>
      <c r="AZ93" s="481" t="s">
        <v>2013</v>
      </c>
      <c r="BA93" s="480" t="s">
        <v>2006</v>
      </c>
      <c r="BB93" s="479" t="s">
        <v>2007</v>
      </c>
      <c r="BC93" s="482" t="s">
        <v>2013</v>
      </c>
      <c r="BD93" s="479" t="s">
        <v>2010</v>
      </c>
      <c r="BE93" s="479" t="s">
        <v>2007</v>
      </c>
      <c r="BF93" s="479">
        <v>9</v>
      </c>
      <c r="BG93" s="480" t="s">
        <v>2013</v>
      </c>
      <c r="BH93" s="479" t="s">
        <v>2013</v>
      </c>
      <c r="BI93" s="479" t="s">
        <v>2013</v>
      </c>
      <c r="BJ93" s="479">
        <v>9</v>
      </c>
      <c r="BK93" s="480" t="s">
        <v>2013</v>
      </c>
      <c r="BL93" s="480" t="s">
        <v>2013</v>
      </c>
      <c r="BM93" s="480" t="s">
        <v>2013</v>
      </c>
      <c r="BN93" s="479" t="s">
        <v>2006</v>
      </c>
      <c r="BO93" s="480" t="s">
        <v>2013</v>
      </c>
      <c r="BP93" s="480" t="s">
        <v>1982</v>
      </c>
      <c r="BQ93" s="479" t="s">
        <v>2007</v>
      </c>
      <c r="BR93" s="480" t="s">
        <v>2013</v>
      </c>
      <c r="BS93" s="480" t="s">
        <v>2006</v>
      </c>
      <c r="BT93" s="479">
        <v>9</v>
      </c>
      <c r="BU93" s="480" t="s">
        <v>2013</v>
      </c>
      <c r="BV93" s="479">
        <v>9</v>
      </c>
      <c r="BW93" s="479">
        <v>9</v>
      </c>
    </row>
    <row r="94" spans="1:75" ht="12.75" customHeight="1">
      <c r="A94" s="491" t="s">
        <v>329</v>
      </c>
      <c r="B94" s="491" t="s">
        <v>316</v>
      </c>
      <c r="C94" s="491" t="s">
        <v>2022</v>
      </c>
      <c r="D94" s="487" t="s">
        <v>1967</v>
      </c>
      <c r="E94" s="480" t="s">
        <v>1929</v>
      </c>
      <c r="F94" s="487" t="s">
        <v>1967</v>
      </c>
      <c r="G94" s="480" t="s">
        <v>1922</v>
      </c>
      <c r="H94" s="487" t="s">
        <v>1967</v>
      </c>
      <c r="I94" s="480" t="s">
        <v>1933</v>
      </c>
      <c r="J94" s="481" t="s">
        <v>1943</v>
      </c>
      <c r="K94" s="480" t="s">
        <v>1933</v>
      </c>
      <c r="L94" s="480" t="s">
        <v>1943</v>
      </c>
      <c r="M94" s="480" t="s">
        <v>1929</v>
      </c>
      <c r="N94" s="480" t="s">
        <v>1929</v>
      </c>
      <c r="O94" s="480" t="s">
        <v>1933</v>
      </c>
      <c r="P94" s="487" t="s">
        <v>1967</v>
      </c>
      <c r="Q94" s="487" t="s">
        <v>1967</v>
      </c>
      <c r="R94" s="487" t="s">
        <v>1967</v>
      </c>
      <c r="S94" s="487" t="s">
        <v>1967</v>
      </c>
      <c r="T94" s="480" t="s">
        <v>1943</v>
      </c>
      <c r="U94" s="487" t="s">
        <v>1929</v>
      </c>
      <c r="V94" s="487" t="s">
        <v>1943</v>
      </c>
      <c r="W94" s="487" t="s">
        <v>1943</v>
      </c>
      <c r="X94" s="485" t="s">
        <v>1929</v>
      </c>
      <c r="Y94" s="487" t="s">
        <v>1967</v>
      </c>
      <c r="Z94" s="487" t="s">
        <v>1929</v>
      </c>
      <c r="AA94" s="485" t="s">
        <v>1922</v>
      </c>
      <c r="AB94" s="482" t="s">
        <v>1933</v>
      </c>
      <c r="AC94" s="487" t="s">
        <v>1967</v>
      </c>
      <c r="AD94" s="487" t="s">
        <v>1967</v>
      </c>
      <c r="AE94" s="480" t="s">
        <v>1929</v>
      </c>
      <c r="AF94" s="480" t="s">
        <v>1929</v>
      </c>
      <c r="AG94" s="487" t="s">
        <v>1943</v>
      </c>
      <c r="AH94" s="485" t="s">
        <v>1922</v>
      </c>
      <c r="AI94" s="487" t="s">
        <v>1967</v>
      </c>
      <c r="AJ94" s="480" t="s">
        <v>1933</v>
      </c>
      <c r="AK94" s="480" t="s">
        <v>1929</v>
      </c>
      <c r="AL94" s="480" t="s">
        <v>1933</v>
      </c>
      <c r="AM94" s="487" t="s">
        <v>1943</v>
      </c>
      <c r="AN94" s="487" t="s">
        <v>1967</v>
      </c>
      <c r="AO94" s="487" t="s">
        <v>1967</v>
      </c>
      <c r="AP94" s="480" t="s">
        <v>1943</v>
      </c>
      <c r="AQ94" s="481" t="s">
        <v>1943</v>
      </c>
      <c r="AR94" s="487" t="s">
        <v>1943</v>
      </c>
      <c r="AS94" s="487" t="s">
        <v>1967</v>
      </c>
      <c r="AT94" s="487" t="s">
        <v>1967</v>
      </c>
      <c r="AU94" s="480" t="s">
        <v>1943</v>
      </c>
      <c r="AV94" s="487" t="s">
        <v>1929</v>
      </c>
      <c r="AW94" s="480" t="s">
        <v>1929</v>
      </c>
      <c r="AX94" s="480" t="s">
        <v>1929</v>
      </c>
      <c r="AY94" s="485" t="s">
        <v>1922</v>
      </c>
      <c r="AZ94" s="481" t="s">
        <v>1933</v>
      </c>
      <c r="BA94" s="480" t="s">
        <v>1933</v>
      </c>
      <c r="BB94" s="487" t="s">
        <v>1967</v>
      </c>
      <c r="BC94" s="482" t="s">
        <v>1929</v>
      </c>
      <c r="BD94" s="487" t="s">
        <v>1929</v>
      </c>
      <c r="BE94" s="487" t="s">
        <v>1967</v>
      </c>
      <c r="BF94" s="487" t="s">
        <v>1967</v>
      </c>
      <c r="BG94" s="480" t="s">
        <v>1929</v>
      </c>
      <c r="BH94" s="487" t="s">
        <v>1967</v>
      </c>
      <c r="BI94" s="487" t="s">
        <v>1943</v>
      </c>
      <c r="BJ94" s="487" t="s">
        <v>1967</v>
      </c>
      <c r="BK94" s="480" t="s">
        <v>1933</v>
      </c>
      <c r="BL94" s="480" t="s">
        <v>1929</v>
      </c>
      <c r="BM94" s="485" t="s">
        <v>1922</v>
      </c>
      <c r="BN94" s="487" t="s">
        <v>1929</v>
      </c>
      <c r="BO94" s="480" t="s">
        <v>1933</v>
      </c>
      <c r="BP94" s="485" t="s">
        <v>1928</v>
      </c>
      <c r="BQ94" s="487" t="s">
        <v>1967</v>
      </c>
      <c r="BR94" s="480" t="s">
        <v>1933</v>
      </c>
      <c r="BS94" s="485" t="s">
        <v>1943</v>
      </c>
      <c r="BT94" s="487" t="s">
        <v>1967</v>
      </c>
      <c r="BU94" s="485" t="s">
        <v>1929</v>
      </c>
      <c r="BV94" s="487" t="s">
        <v>1967</v>
      </c>
      <c r="BW94" s="479" t="s">
        <v>1967</v>
      </c>
    </row>
    <row r="95" spans="1:75" ht="12.75" customHeight="1">
      <c r="A95" s="478" t="s">
        <v>330</v>
      </c>
      <c r="B95" s="478" t="s">
        <v>316</v>
      </c>
      <c r="C95" s="478" t="s">
        <v>2026</v>
      </c>
      <c r="D95" s="479" t="s">
        <v>1939</v>
      </c>
      <c r="E95" s="480" t="s">
        <v>1931</v>
      </c>
      <c r="F95" s="479" t="s">
        <v>1939</v>
      </c>
      <c r="G95" s="480" t="s">
        <v>1929</v>
      </c>
      <c r="H95" s="479" t="s">
        <v>1943</v>
      </c>
      <c r="I95" s="480" t="s">
        <v>1928</v>
      </c>
      <c r="J95" s="481" t="s">
        <v>1922</v>
      </c>
      <c r="K95" s="480" t="s">
        <v>1929</v>
      </c>
      <c r="L95" s="480" t="s">
        <v>1922</v>
      </c>
      <c r="M95" s="480" t="s">
        <v>1931</v>
      </c>
      <c r="N95" s="480" t="s">
        <v>1929</v>
      </c>
      <c r="O95" s="480" t="s">
        <v>1931</v>
      </c>
      <c r="P95" s="479" t="s">
        <v>1939</v>
      </c>
      <c r="Q95" s="479" t="s">
        <v>1939</v>
      </c>
      <c r="R95" s="479" t="s">
        <v>1939</v>
      </c>
      <c r="S95" s="479" t="s">
        <v>1946</v>
      </c>
      <c r="T95" s="480" t="s">
        <v>1922</v>
      </c>
      <c r="U95" s="479" t="s">
        <v>1922</v>
      </c>
      <c r="V95" s="479" t="s">
        <v>1932</v>
      </c>
      <c r="W95" s="479" t="s">
        <v>1932</v>
      </c>
      <c r="X95" s="480" t="s">
        <v>1998</v>
      </c>
      <c r="Y95" s="479" t="s">
        <v>1937</v>
      </c>
      <c r="Z95" s="479" t="s">
        <v>1941</v>
      </c>
      <c r="AA95" s="480" t="s">
        <v>1929</v>
      </c>
      <c r="AB95" s="482" t="s">
        <v>1931</v>
      </c>
      <c r="AC95" s="479" t="s">
        <v>1939</v>
      </c>
      <c r="AD95" s="479" t="s">
        <v>1948</v>
      </c>
      <c r="AE95" s="480" t="s">
        <v>1929</v>
      </c>
      <c r="AF95" s="480" t="s">
        <v>1929</v>
      </c>
      <c r="AG95" s="479" t="s">
        <v>1922</v>
      </c>
      <c r="AH95" s="480" t="s">
        <v>1929</v>
      </c>
      <c r="AI95" s="479" t="s">
        <v>1939</v>
      </c>
      <c r="AJ95" s="480" t="s">
        <v>1923</v>
      </c>
      <c r="AK95" s="480" t="s">
        <v>1931</v>
      </c>
      <c r="AL95" s="480" t="s">
        <v>1931</v>
      </c>
      <c r="AM95" s="479" t="s">
        <v>1939</v>
      </c>
      <c r="AN95" s="479" t="s">
        <v>1939</v>
      </c>
      <c r="AO95" s="479" t="s">
        <v>1939</v>
      </c>
      <c r="AP95" s="480" t="s">
        <v>1922</v>
      </c>
      <c r="AQ95" s="481" t="s">
        <v>1922</v>
      </c>
      <c r="AR95" s="479" t="s">
        <v>1932</v>
      </c>
      <c r="AS95" s="479" t="s">
        <v>1943</v>
      </c>
      <c r="AT95" s="479" t="s">
        <v>1939</v>
      </c>
      <c r="AU95" s="480" t="s">
        <v>1922</v>
      </c>
      <c r="AV95" s="479" t="s">
        <v>1939</v>
      </c>
      <c r="AW95" s="480" t="s">
        <v>1936</v>
      </c>
      <c r="AX95" s="480" t="s">
        <v>1929</v>
      </c>
      <c r="AY95" s="480" t="s">
        <v>1922</v>
      </c>
      <c r="AZ95" s="481" t="s">
        <v>1929</v>
      </c>
      <c r="BA95" s="480" t="s">
        <v>1931</v>
      </c>
      <c r="BB95" s="479" t="s">
        <v>1946</v>
      </c>
      <c r="BC95" s="482" t="s">
        <v>1931</v>
      </c>
      <c r="BD95" s="479" t="s">
        <v>1922</v>
      </c>
      <c r="BE95" s="479" t="s">
        <v>1932</v>
      </c>
      <c r="BF95" s="479" t="s">
        <v>1939</v>
      </c>
      <c r="BG95" s="480" t="s">
        <v>1931</v>
      </c>
      <c r="BH95" s="479" t="s">
        <v>1948</v>
      </c>
      <c r="BI95" s="479" t="s">
        <v>1922</v>
      </c>
      <c r="BJ95" s="479" t="s">
        <v>1943</v>
      </c>
      <c r="BK95" s="480" t="s">
        <v>1931</v>
      </c>
      <c r="BL95" s="480" t="s">
        <v>1931</v>
      </c>
      <c r="BM95" s="480" t="s">
        <v>1929</v>
      </c>
      <c r="BN95" s="479" t="s">
        <v>1939</v>
      </c>
      <c r="BO95" s="480" t="s">
        <v>1924</v>
      </c>
      <c r="BP95" s="480" t="s">
        <v>1924</v>
      </c>
      <c r="BQ95" s="479" t="s">
        <v>1932</v>
      </c>
      <c r="BR95" s="480" t="s">
        <v>1931</v>
      </c>
      <c r="BS95" s="480" t="s">
        <v>1922</v>
      </c>
      <c r="BT95" s="479" t="s">
        <v>1948</v>
      </c>
      <c r="BU95" s="480" t="s">
        <v>1922</v>
      </c>
      <c r="BV95" s="479" t="s">
        <v>1939</v>
      </c>
      <c r="BW95" s="479" t="s">
        <v>1939</v>
      </c>
    </row>
    <row r="96" spans="1:75" ht="12.75" customHeight="1">
      <c r="A96" s="484" t="s">
        <v>2027</v>
      </c>
      <c r="B96" s="484" t="s">
        <v>316</v>
      </c>
      <c r="C96" s="484" t="s">
        <v>1993</v>
      </c>
      <c r="D96" s="479" t="s">
        <v>1998</v>
      </c>
      <c r="E96" s="480" t="s">
        <v>1943</v>
      </c>
      <c r="F96" s="479" t="s">
        <v>1998</v>
      </c>
      <c r="G96" s="480" t="s">
        <v>1932</v>
      </c>
      <c r="H96" s="479" t="s">
        <v>1998</v>
      </c>
      <c r="I96" s="480" t="s">
        <v>1941</v>
      </c>
      <c r="J96" s="481" t="s">
        <v>1927</v>
      </c>
      <c r="K96" s="480" t="s">
        <v>1928</v>
      </c>
      <c r="L96" s="480" t="s">
        <v>1932</v>
      </c>
      <c r="M96" s="480" t="s">
        <v>1943</v>
      </c>
      <c r="N96" s="480" t="s">
        <v>1940</v>
      </c>
      <c r="O96" s="480" t="s">
        <v>1943</v>
      </c>
      <c r="P96" s="479" t="s">
        <v>1998</v>
      </c>
      <c r="Q96" s="479" t="s">
        <v>1998</v>
      </c>
      <c r="R96" s="479" t="s">
        <v>1923</v>
      </c>
      <c r="S96" s="479" t="s">
        <v>1998</v>
      </c>
      <c r="T96" s="480" t="s">
        <v>1932</v>
      </c>
      <c r="U96" s="479" t="s">
        <v>1932</v>
      </c>
      <c r="V96" s="479" t="s">
        <v>1942</v>
      </c>
      <c r="W96" s="479" t="s">
        <v>2000</v>
      </c>
      <c r="X96" s="480" t="s">
        <v>1998</v>
      </c>
      <c r="Y96" s="479" t="s">
        <v>1998</v>
      </c>
      <c r="Z96" s="479" t="s">
        <v>1941</v>
      </c>
      <c r="AA96" s="480" t="s">
        <v>1941</v>
      </c>
      <c r="AB96" s="482" t="s">
        <v>1943</v>
      </c>
      <c r="AC96" s="479" t="s">
        <v>1998</v>
      </c>
      <c r="AD96" s="479" t="s">
        <v>1998</v>
      </c>
      <c r="AE96" s="480" t="s">
        <v>1928</v>
      </c>
      <c r="AF96" s="480" t="s">
        <v>1932</v>
      </c>
      <c r="AG96" s="479" t="s">
        <v>1927</v>
      </c>
      <c r="AH96" s="480" t="s">
        <v>1932</v>
      </c>
      <c r="AI96" s="479" t="s">
        <v>1998</v>
      </c>
      <c r="AJ96" s="480" t="s">
        <v>1943</v>
      </c>
      <c r="AK96" s="480" t="s">
        <v>1943</v>
      </c>
      <c r="AL96" s="480" t="s">
        <v>1943</v>
      </c>
      <c r="AM96" s="479" t="s">
        <v>1998</v>
      </c>
      <c r="AN96" s="479" t="s">
        <v>1998</v>
      </c>
      <c r="AO96" s="479" t="s">
        <v>1998</v>
      </c>
      <c r="AP96" s="480" t="s">
        <v>1932</v>
      </c>
      <c r="AQ96" s="481" t="s">
        <v>1927</v>
      </c>
      <c r="AR96" s="479" t="s">
        <v>1942</v>
      </c>
      <c r="AS96" s="479" t="s">
        <v>1998</v>
      </c>
      <c r="AT96" s="479" t="s">
        <v>1998</v>
      </c>
      <c r="AU96" s="480" t="s">
        <v>1948</v>
      </c>
      <c r="AV96" s="479" t="s">
        <v>1923</v>
      </c>
      <c r="AW96" s="480" t="s">
        <v>1932</v>
      </c>
      <c r="AX96" s="480" t="s">
        <v>1932</v>
      </c>
      <c r="AY96" s="480" t="s">
        <v>1932</v>
      </c>
      <c r="AZ96" s="481" t="s">
        <v>1932</v>
      </c>
      <c r="BA96" s="480" t="s">
        <v>1943</v>
      </c>
      <c r="BB96" s="479" t="s">
        <v>1998</v>
      </c>
      <c r="BC96" s="482" t="s">
        <v>1932</v>
      </c>
      <c r="BD96" s="479" t="s">
        <v>1998</v>
      </c>
      <c r="BE96" s="479" t="s">
        <v>1998</v>
      </c>
      <c r="BF96" s="479" t="s">
        <v>1998</v>
      </c>
      <c r="BG96" s="480" t="s">
        <v>1943</v>
      </c>
      <c r="BH96" s="479" t="s">
        <v>1998</v>
      </c>
      <c r="BI96" s="479" t="s">
        <v>1927</v>
      </c>
      <c r="BJ96" s="479" t="s">
        <v>1998</v>
      </c>
      <c r="BK96" s="480" t="s">
        <v>1929</v>
      </c>
      <c r="BL96" s="480" t="s">
        <v>1943</v>
      </c>
      <c r="BM96" s="480" t="s">
        <v>1948</v>
      </c>
      <c r="BN96" s="479" t="s">
        <v>1948</v>
      </c>
      <c r="BO96" s="480" t="s">
        <v>1923</v>
      </c>
      <c r="BP96" s="480" t="s">
        <v>1923</v>
      </c>
      <c r="BQ96" s="479" t="s">
        <v>1998</v>
      </c>
      <c r="BR96" s="480" t="s">
        <v>1943</v>
      </c>
      <c r="BS96" s="480" t="s">
        <v>1941</v>
      </c>
      <c r="BT96" s="479" t="s">
        <v>1998</v>
      </c>
      <c r="BU96" s="480" t="s">
        <v>1932</v>
      </c>
      <c r="BV96" s="479" t="s">
        <v>1998</v>
      </c>
      <c r="BW96" s="479" t="s">
        <v>1998</v>
      </c>
    </row>
    <row r="97" spans="1:75" ht="12.75" customHeight="1">
      <c r="A97" s="484" t="s">
        <v>2028</v>
      </c>
      <c r="B97" s="484" t="s">
        <v>316</v>
      </c>
      <c r="C97" s="484" t="s">
        <v>1990</v>
      </c>
      <c r="D97" s="479" t="s">
        <v>1982</v>
      </c>
      <c r="E97" s="480" t="s">
        <v>1941</v>
      </c>
      <c r="F97" s="479" t="s">
        <v>1982</v>
      </c>
      <c r="G97" s="480" t="s">
        <v>1933</v>
      </c>
      <c r="H97" s="479" t="s">
        <v>1982</v>
      </c>
      <c r="I97" s="480" t="s">
        <v>1922</v>
      </c>
      <c r="J97" s="481" t="s">
        <v>1925</v>
      </c>
      <c r="K97" s="480" t="s">
        <v>1941</v>
      </c>
      <c r="L97" s="480" t="s">
        <v>1946</v>
      </c>
      <c r="M97" s="480" t="s">
        <v>1923</v>
      </c>
      <c r="N97" s="480" t="s">
        <v>1931</v>
      </c>
      <c r="O97" s="480" t="s">
        <v>1982</v>
      </c>
      <c r="P97" s="479" t="s">
        <v>1982</v>
      </c>
      <c r="Q97" s="479" t="s">
        <v>1926</v>
      </c>
      <c r="R97" s="479" t="s">
        <v>1942</v>
      </c>
      <c r="S97" s="479" t="s">
        <v>1982</v>
      </c>
      <c r="T97" s="480" t="s">
        <v>1922</v>
      </c>
      <c r="U97" s="479" t="s">
        <v>1922</v>
      </c>
      <c r="V97" s="479" t="s">
        <v>1946</v>
      </c>
      <c r="W97" s="479" t="s">
        <v>1925</v>
      </c>
      <c r="X97" s="480" t="s">
        <v>1926</v>
      </c>
      <c r="Y97" s="479" t="s">
        <v>1925</v>
      </c>
      <c r="Z97" s="479" t="s">
        <v>1941</v>
      </c>
      <c r="AA97" s="480" t="s">
        <v>1946</v>
      </c>
      <c r="AB97" s="482" t="s">
        <v>1941</v>
      </c>
      <c r="AC97" s="479" t="s">
        <v>1982</v>
      </c>
      <c r="AD97" s="479" t="s">
        <v>1982</v>
      </c>
      <c r="AE97" s="480" t="s">
        <v>1922</v>
      </c>
      <c r="AF97" s="480" t="s">
        <v>1922</v>
      </c>
      <c r="AG97" s="479" t="s">
        <v>1946</v>
      </c>
      <c r="AH97" s="480" t="s">
        <v>1922</v>
      </c>
      <c r="AI97" s="479" t="s">
        <v>1927</v>
      </c>
      <c r="AJ97" s="480" t="s">
        <v>1941</v>
      </c>
      <c r="AK97" s="480" t="s">
        <v>1941</v>
      </c>
      <c r="AL97" s="480" t="s">
        <v>1948</v>
      </c>
      <c r="AM97" s="479" t="s">
        <v>1925</v>
      </c>
      <c r="AN97" s="479" t="s">
        <v>1982</v>
      </c>
      <c r="AO97" s="479" t="s">
        <v>1982</v>
      </c>
      <c r="AP97" s="480" t="s">
        <v>1948</v>
      </c>
      <c r="AQ97" s="481" t="s">
        <v>1948</v>
      </c>
      <c r="AR97" s="479" t="s">
        <v>1925</v>
      </c>
      <c r="AS97" s="479" t="s">
        <v>1948</v>
      </c>
      <c r="AT97" s="479" t="s">
        <v>1982</v>
      </c>
      <c r="AU97" s="480" t="s">
        <v>1946</v>
      </c>
      <c r="AV97" s="479" t="s">
        <v>1939</v>
      </c>
      <c r="AW97" s="480" t="s">
        <v>1922</v>
      </c>
      <c r="AX97" s="480" t="s">
        <v>1982</v>
      </c>
      <c r="AY97" s="480" t="s">
        <v>1946</v>
      </c>
      <c r="AZ97" s="481" t="s">
        <v>1922</v>
      </c>
      <c r="BA97" s="480" t="s">
        <v>1926</v>
      </c>
      <c r="BB97" s="479" t="s">
        <v>1982</v>
      </c>
      <c r="BC97" s="482" t="s">
        <v>1922</v>
      </c>
      <c r="BD97" s="479" t="s">
        <v>1942</v>
      </c>
      <c r="BE97" s="479" t="s">
        <v>1982</v>
      </c>
      <c r="BF97" s="479" t="s">
        <v>1967</v>
      </c>
      <c r="BG97" s="480" t="s">
        <v>1941</v>
      </c>
      <c r="BH97" s="479" t="s">
        <v>1982</v>
      </c>
      <c r="BI97" s="479" t="s">
        <v>1946</v>
      </c>
      <c r="BJ97" s="479" t="s">
        <v>1982</v>
      </c>
      <c r="BK97" s="480" t="s">
        <v>1941</v>
      </c>
      <c r="BL97" s="480" t="s">
        <v>1941</v>
      </c>
      <c r="BM97" s="480" t="s">
        <v>1931</v>
      </c>
      <c r="BN97" s="479" t="s">
        <v>1948</v>
      </c>
      <c r="BO97" s="480" t="s">
        <v>1933</v>
      </c>
      <c r="BP97" s="480" t="s">
        <v>1942</v>
      </c>
      <c r="BQ97" s="479" t="s">
        <v>1925</v>
      </c>
      <c r="BR97" s="480" t="s">
        <v>1948</v>
      </c>
      <c r="BS97" s="480" t="s">
        <v>1946</v>
      </c>
      <c r="BT97" s="479" t="s">
        <v>1982</v>
      </c>
      <c r="BU97" s="480" t="s">
        <v>1946</v>
      </c>
      <c r="BV97" s="479" t="s">
        <v>1982</v>
      </c>
      <c r="BW97" s="479" t="s">
        <v>1982</v>
      </c>
    </row>
    <row r="98" spans="1:75" ht="12.75" customHeight="1">
      <c r="A98" s="478" t="s">
        <v>2029</v>
      </c>
      <c r="B98" s="478" t="s">
        <v>316</v>
      </c>
      <c r="C98" s="478" t="s">
        <v>1959</v>
      </c>
      <c r="D98" s="479" t="s">
        <v>1998</v>
      </c>
      <c r="E98" s="480" t="s">
        <v>1943</v>
      </c>
      <c r="F98" s="479" t="s">
        <v>1998</v>
      </c>
      <c r="G98" s="480" t="s">
        <v>1932</v>
      </c>
      <c r="H98" s="479" t="s">
        <v>1998</v>
      </c>
      <c r="I98" s="480" t="s">
        <v>1941</v>
      </c>
      <c r="J98" s="481" t="s">
        <v>1927</v>
      </c>
      <c r="K98" s="480" t="s">
        <v>1928</v>
      </c>
      <c r="L98" s="480" t="s">
        <v>1932</v>
      </c>
      <c r="M98" s="480" t="s">
        <v>1943</v>
      </c>
      <c r="N98" s="480" t="s">
        <v>1940</v>
      </c>
      <c r="O98" s="480" t="s">
        <v>1943</v>
      </c>
      <c r="P98" s="479" t="s">
        <v>1998</v>
      </c>
      <c r="Q98" s="479" t="s">
        <v>1998</v>
      </c>
      <c r="R98" s="479" t="s">
        <v>1923</v>
      </c>
      <c r="S98" s="479" t="s">
        <v>1998</v>
      </c>
      <c r="T98" s="480" t="s">
        <v>1932</v>
      </c>
      <c r="U98" s="479" t="s">
        <v>1932</v>
      </c>
      <c r="V98" s="479" t="s">
        <v>1942</v>
      </c>
      <c r="W98" s="479" t="s">
        <v>2000</v>
      </c>
      <c r="X98" s="480" t="s">
        <v>1998</v>
      </c>
      <c r="Y98" s="479" t="s">
        <v>1998</v>
      </c>
      <c r="Z98" s="479" t="s">
        <v>1941</v>
      </c>
      <c r="AA98" s="480" t="s">
        <v>1941</v>
      </c>
      <c r="AB98" s="482" t="s">
        <v>1943</v>
      </c>
      <c r="AC98" s="479" t="s">
        <v>1998</v>
      </c>
      <c r="AD98" s="479" t="s">
        <v>1998</v>
      </c>
      <c r="AE98" s="480" t="s">
        <v>1928</v>
      </c>
      <c r="AF98" s="480" t="s">
        <v>1932</v>
      </c>
      <c r="AG98" s="479" t="s">
        <v>1927</v>
      </c>
      <c r="AH98" s="480" t="s">
        <v>1932</v>
      </c>
      <c r="AI98" s="479" t="s">
        <v>1998</v>
      </c>
      <c r="AJ98" s="480" t="s">
        <v>1943</v>
      </c>
      <c r="AK98" s="480" t="s">
        <v>1943</v>
      </c>
      <c r="AL98" s="480" t="s">
        <v>1943</v>
      </c>
      <c r="AM98" s="479" t="s">
        <v>1998</v>
      </c>
      <c r="AN98" s="479" t="s">
        <v>1998</v>
      </c>
      <c r="AO98" s="479" t="s">
        <v>1998</v>
      </c>
      <c r="AP98" s="480" t="s">
        <v>1932</v>
      </c>
      <c r="AQ98" s="481" t="s">
        <v>1927</v>
      </c>
      <c r="AR98" s="479" t="s">
        <v>1942</v>
      </c>
      <c r="AS98" s="479" t="s">
        <v>1998</v>
      </c>
      <c r="AT98" s="479" t="s">
        <v>1998</v>
      </c>
      <c r="AU98" s="480" t="s">
        <v>1948</v>
      </c>
      <c r="AV98" s="479" t="s">
        <v>1923</v>
      </c>
      <c r="AW98" s="480" t="s">
        <v>1932</v>
      </c>
      <c r="AX98" s="480" t="s">
        <v>1932</v>
      </c>
      <c r="AY98" s="480" t="s">
        <v>1932</v>
      </c>
      <c r="AZ98" s="481" t="s">
        <v>1932</v>
      </c>
      <c r="BA98" s="480" t="s">
        <v>1943</v>
      </c>
      <c r="BB98" s="479" t="s">
        <v>1998</v>
      </c>
      <c r="BC98" s="482" t="s">
        <v>1932</v>
      </c>
      <c r="BD98" s="479" t="s">
        <v>1998</v>
      </c>
      <c r="BE98" s="479" t="s">
        <v>1998</v>
      </c>
      <c r="BF98" s="479" t="s">
        <v>1998</v>
      </c>
      <c r="BG98" s="480" t="s">
        <v>1943</v>
      </c>
      <c r="BH98" s="479" t="s">
        <v>1998</v>
      </c>
      <c r="BI98" s="479" t="s">
        <v>1927</v>
      </c>
      <c r="BJ98" s="479" t="s">
        <v>1998</v>
      </c>
      <c r="BK98" s="480" t="s">
        <v>1929</v>
      </c>
      <c r="BL98" s="480" t="s">
        <v>1943</v>
      </c>
      <c r="BM98" s="480" t="s">
        <v>1948</v>
      </c>
      <c r="BN98" s="479" t="s">
        <v>1948</v>
      </c>
      <c r="BO98" s="480" t="s">
        <v>1923</v>
      </c>
      <c r="BP98" s="480" t="s">
        <v>1923</v>
      </c>
      <c r="BQ98" s="479" t="s">
        <v>1998</v>
      </c>
      <c r="BR98" s="480" t="s">
        <v>1943</v>
      </c>
      <c r="BS98" s="480" t="s">
        <v>1941</v>
      </c>
      <c r="BT98" s="479" t="s">
        <v>1998</v>
      </c>
      <c r="BU98" s="480" t="s">
        <v>1932</v>
      </c>
      <c r="BV98" s="479" t="s">
        <v>1998</v>
      </c>
      <c r="BW98" s="479" t="s">
        <v>1998</v>
      </c>
    </row>
    <row r="99" spans="1:75" ht="12.75" customHeight="1">
      <c r="A99" s="491" t="s">
        <v>331</v>
      </c>
      <c r="B99" s="491" t="s">
        <v>316</v>
      </c>
      <c r="C99" s="491" t="s">
        <v>2030</v>
      </c>
      <c r="D99" s="487" t="s">
        <v>1946</v>
      </c>
      <c r="E99" s="480" t="s">
        <v>1929</v>
      </c>
      <c r="F99" s="487">
        <v>3</v>
      </c>
      <c r="G99" s="480" t="s">
        <v>1922</v>
      </c>
      <c r="H99" s="487" t="s">
        <v>1946</v>
      </c>
      <c r="I99" s="480" t="s">
        <v>1929</v>
      </c>
      <c r="J99" s="481" t="s">
        <v>1922</v>
      </c>
      <c r="K99" s="480" t="s">
        <v>1925</v>
      </c>
      <c r="L99" s="480" t="s">
        <v>1931</v>
      </c>
      <c r="M99" s="480" t="s">
        <v>1929</v>
      </c>
      <c r="N99" s="480" t="s">
        <v>1929</v>
      </c>
      <c r="O99" s="480" t="s">
        <v>1929</v>
      </c>
      <c r="P99" s="487" t="s">
        <v>1922</v>
      </c>
      <c r="Q99" s="487" t="s">
        <v>1946</v>
      </c>
      <c r="R99" s="487" t="s">
        <v>1923</v>
      </c>
      <c r="S99" s="487" t="s">
        <v>1948</v>
      </c>
      <c r="T99" s="480" t="s">
        <v>1928</v>
      </c>
      <c r="U99" s="487" t="s">
        <v>1932</v>
      </c>
      <c r="V99" s="487" t="s">
        <v>1942</v>
      </c>
      <c r="W99" s="487" t="s">
        <v>1943</v>
      </c>
      <c r="X99" s="480" t="s">
        <v>1929</v>
      </c>
      <c r="Y99" s="487" t="s">
        <v>1946</v>
      </c>
      <c r="Z99" s="487" t="s">
        <v>1923</v>
      </c>
      <c r="AA99" s="480" t="s">
        <v>1922</v>
      </c>
      <c r="AB99" s="482" t="s">
        <v>1929</v>
      </c>
      <c r="AC99" s="487" t="s">
        <v>1946</v>
      </c>
      <c r="AD99" s="487" t="s">
        <v>1923</v>
      </c>
      <c r="AE99" s="485" t="s">
        <v>1929</v>
      </c>
      <c r="AF99" s="485" t="s">
        <v>1943</v>
      </c>
      <c r="AG99" s="487" t="s">
        <v>1922</v>
      </c>
      <c r="AH99" s="485" t="s">
        <v>1928</v>
      </c>
      <c r="AI99" s="487" t="s">
        <v>1946</v>
      </c>
      <c r="AJ99" s="485" t="s">
        <v>1928</v>
      </c>
      <c r="AK99" s="485" t="s">
        <v>1943</v>
      </c>
      <c r="AL99" s="480" t="s">
        <v>1929</v>
      </c>
      <c r="AM99" s="487" t="s">
        <v>1946</v>
      </c>
      <c r="AN99" s="487" t="s">
        <v>1946</v>
      </c>
      <c r="AO99" s="487" t="s">
        <v>1946</v>
      </c>
      <c r="AP99" s="485" t="s">
        <v>1928</v>
      </c>
      <c r="AQ99" s="481" t="s">
        <v>1922</v>
      </c>
      <c r="AR99" s="488" t="s">
        <v>1922</v>
      </c>
      <c r="AS99" s="487" t="s">
        <v>1946</v>
      </c>
      <c r="AT99" s="487" t="s">
        <v>1946</v>
      </c>
      <c r="AU99" s="480" t="s">
        <v>1929</v>
      </c>
      <c r="AV99" s="487" t="s">
        <v>1923</v>
      </c>
      <c r="AW99" s="480" t="s">
        <v>1931</v>
      </c>
      <c r="AX99" s="480" t="s">
        <v>1928</v>
      </c>
      <c r="AY99" s="480" t="s">
        <v>1928</v>
      </c>
      <c r="AZ99" s="481" t="s">
        <v>1931</v>
      </c>
      <c r="BA99" s="480" t="s">
        <v>1929</v>
      </c>
      <c r="BB99" s="487" t="s">
        <v>1927</v>
      </c>
      <c r="BC99" s="482" t="s">
        <v>1931</v>
      </c>
      <c r="BD99" s="487" t="s">
        <v>1946</v>
      </c>
      <c r="BE99" s="487" t="s">
        <v>1946</v>
      </c>
      <c r="BF99" s="487" t="s">
        <v>1946</v>
      </c>
      <c r="BG99" s="480" t="s">
        <v>1929</v>
      </c>
      <c r="BH99" s="487" t="s">
        <v>1928</v>
      </c>
      <c r="BI99" s="487" t="s">
        <v>1922</v>
      </c>
      <c r="BJ99" s="487" t="s">
        <v>1946</v>
      </c>
      <c r="BK99" s="480" t="s">
        <v>1929</v>
      </c>
      <c r="BL99" s="485" t="s">
        <v>1928</v>
      </c>
      <c r="BM99" s="485" t="s">
        <v>1928</v>
      </c>
      <c r="BN99" s="487" t="s">
        <v>1929</v>
      </c>
      <c r="BO99" s="485" t="s">
        <v>1928</v>
      </c>
      <c r="BP99" s="485" t="s">
        <v>1928</v>
      </c>
      <c r="BQ99" s="487" t="s">
        <v>1946</v>
      </c>
      <c r="BR99" s="485" t="s">
        <v>1928</v>
      </c>
      <c r="BS99" s="480" t="s">
        <v>1922</v>
      </c>
      <c r="BT99" s="487" t="s">
        <v>1946</v>
      </c>
      <c r="BU99" s="480" t="s">
        <v>1928</v>
      </c>
      <c r="BV99" s="487" t="s">
        <v>1946</v>
      </c>
      <c r="BW99" s="479" t="s">
        <v>1946</v>
      </c>
    </row>
    <row r="100" spans="1:75" ht="12.75" customHeight="1">
      <c r="A100" s="491" t="s">
        <v>332</v>
      </c>
      <c r="B100" s="491" t="s">
        <v>316</v>
      </c>
      <c r="C100" s="491" t="s">
        <v>2023</v>
      </c>
      <c r="D100" s="487" t="s">
        <v>1998</v>
      </c>
      <c r="E100" s="480" t="s">
        <v>1922</v>
      </c>
      <c r="F100" s="487" t="s">
        <v>1998</v>
      </c>
      <c r="G100" s="480" t="s">
        <v>1932</v>
      </c>
      <c r="H100" s="487" t="s">
        <v>1998</v>
      </c>
      <c r="I100" s="485" t="s">
        <v>1929</v>
      </c>
      <c r="J100" s="481" t="s">
        <v>1925</v>
      </c>
      <c r="K100" s="480" t="s">
        <v>1924</v>
      </c>
      <c r="L100" s="485" t="s">
        <v>1922</v>
      </c>
      <c r="M100" s="485" t="s">
        <v>1922</v>
      </c>
      <c r="N100" s="480" t="s">
        <v>1941</v>
      </c>
      <c r="O100" s="485" t="s">
        <v>1929</v>
      </c>
      <c r="P100" s="487" t="s">
        <v>1926</v>
      </c>
      <c r="Q100" s="487" t="s">
        <v>1998</v>
      </c>
      <c r="R100" s="487" t="s">
        <v>1967</v>
      </c>
      <c r="S100" s="487" t="s">
        <v>1999</v>
      </c>
      <c r="T100" s="480" t="s">
        <v>1948</v>
      </c>
      <c r="U100" s="487" t="s">
        <v>1927</v>
      </c>
      <c r="V100" s="487" t="s">
        <v>1927</v>
      </c>
      <c r="W100" s="487" t="s">
        <v>1967</v>
      </c>
      <c r="X100" s="485" t="s">
        <v>1929</v>
      </c>
      <c r="Y100" s="487" t="s">
        <v>1998</v>
      </c>
      <c r="Z100" s="487" t="s">
        <v>1948</v>
      </c>
      <c r="AA100" s="485" t="s">
        <v>1932</v>
      </c>
      <c r="AB100" s="482" t="s">
        <v>1922</v>
      </c>
      <c r="AC100" s="487" t="s">
        <v>1998</v>
      </c>
      <c r="AD100" s="487" t="s">
        <v>1998</v>
      </c>
      <c r="AE100" s="480" t="s">
        <v>1941</v>
      </c>
      <c r="AF100" s="480" t="s">
        <v>1941</v>
      </c>
      <c r="AG100" s="487" t="s">
        <v>1925</v>
      </c>
      <c r="AH100" s="480" t="s">
        <v>1941</v>
      </c>
      <c r="AI100" s="487" t="s">
        <v>1998</v>
      </c>
      <c r="AJ100" s="480" t="s">
        <v>1922</v>
      </c>
      <c r="AK100" s="480" t="s">
        <v>1922</v>
      </c>
      <c r="AL100" s="485" t="s">
        <v>1922</v>
      </c>
      <c r="AM100" s="487" t="s">
        <v>1926</v>
      </c>
      <c r="AN100" s="487" t="s">
        <v>1998</v>
      </c>
      <c r="AO100" s="487" t="s">
        <v>1967</v>
      </c>
      <c r="AP100" s="480" t="s">
        <v>1967</v>
      </c>
      <c r="AQ100" s="481" t="s">
        <v>1948</v>
      </c>
      <c r="AR100" s="487" t="s">
        <v>1927</v>
      </c>
      <c r="AS100" s="487" t="s">
        <v>1998</v>
      </c>
      <c r="AT100" s="487" t="s">
        <v>1998</v>
      </c>
      <c r="AU100" s="480" t="s">
        <v>1925</v>
      </c>
      <c r="AV100" s="487" t="s">
        <v>1939</v>
      </c>
      <c r="AW100" s="485" t="s">
        <v>1943</v>
      </c>
      <c r="AX100" s="485" t="s">
        <v>1943</v>
      </c>
      <c r="AY100" s="480" t="s">
        <v>1948</v>
      </c>
      <c r="AZ100" s="489" t="s">
        <v>1922</v>
      </c>
      <c r="BA100" s="480" t="s">
        <v>1922</v>
      </c>
      <c r="BB100" s="487" t="s">
        <v>1968</v>
      </c>
      <c r="BC100" s="490" t="s">
        <v>1922</v>
      </c>
      <c r="BD100" s="487" t="s">
        <v>1925</v>
      </c>
      <c r="BE100" s="487" t="s">
        <v>2000</v>
      </c>
      <c r="BF100" s="487" t="s">
        <v>1998</v>
      </c>
      <c r="BG100" s="480" t="s">
        <v>1922</v>
      </c>
      <c r="BH100" s="487" t="s">
        <v>1926</v>
      </c>
      <c r="BI100" s="487" t="s">
        <v>1927</v>
      </c>
      <c r="BJ100" s="487" t="s">
        <v>1998</v>
      </c>
      <c r="BK100" s="480" t="s">
        <v>1922</v>
      </c>
      <c r="BL100" s="480" t="s">
        <v>1922</v>
      </c>
      <c r="BM100" s="480" t="s">
        <v>1941</v>
      </c>
      <c r="BN100" s="487" t="s">
        <v>1941</v>
      </c>
      <c r="BO100" s="485" t="s">
        <v>1931</v>
      </c>
      <c r="BP100" s="480" t="s">
        <v>1925</v>
      </c>
      <c r="BQ100" s="487" t="s">
        <v>1998</v>
      </c>
      <c r="BR100" s="480" t="s">
        <v>1924</v>
      </c>
      <c r="BS100" s="485" t="s">
        <v>1922</v>
      </c>
      <c r="BT100" s="487" t="s">
        <v>1998</v>
      </c>
      <c r="BU100" s="485" t="s">
        <v>1922</v>
      </c>
      <c r="BV100" s="487" t="s">
        <v>2000</v>
      </c>
      <c r="BW100" s="479" t="s">
        <v>2000</v>
      </c>
    </row>
    <row r="101" spans="1:75" ht="12.75" customHeight="1">
      <c r="A101" s="491" t="s">
        <v>333</v>
      </c>
      <c r="B101" s="491" t="s">
        <v>316</v>
      </c>
      <c r="C101" s="491" t="s">
        <v>183</v>
      </c>
      <c r="D101" s="487" t="s">
        <v>1998</v>
      </c>
      <c r="E101" s="480" t="s">
        <v>1927</v>
      </c>
      <c r="F101" s="487" t="s">
        <v>1998</v>
      </c>
      <c r="G101" s="480" t="s">
        <v>1982</v>
      </c>
      <c r="H101" s="487" t="s">
        <v>1998</v>
      </c>
      <c r="I101" s="485" t="s">
        <v>1925</v>
      </c>
      <c r="J101" s="481" t="s">
        <v>2000</v>
      </c>
      <c r="K101" s="480" t="s">
        <v>1925</v>
      </c>
      <c r="L101" s="485" t="s">
        <v>1925</v>
      </c>
      <c r="M101" s="485" t="s">
        <v>1948</v>
      </c>
      <c r="N101" s="480" t="s">
        <v>1982</v>
      </c>
      <c r="O101" s="485" t="s">
        <v>1922</v>
      </c>
      <c r="P101" s="487" t="s">
        <v>1982</v>
      </c>
      <c r="Q101" s="487" t="s">
        <v>1998</v>
      </c>
      <c r="R101" s="487" t="s">
        <v>1998</v>
      </c>
      <c r="S101" s="487" t="s">
        <v>1998</v>
      </c>
      <c r="T101" s="480" t="s">
        <v>1982</v>
      </c>
      <c r="U101" s="487" t="s">
        <v>1968</v>
      </c>
      <c r="V101" s="487" t="s">
        <v>2000</v>
      </c>
      <c r="W101" s="487" t="s">
        <v>1982</v>
      </c>
      <c r="X101" s="485" t="s">
        <v>1922</v>
      </c>
      <c r="Y101" s="487" t="s">
        <v>1998</v>
      </c>
      <c r="Z101" s="487" t="s">
        <v>1998</v>
      </c>
      <c r="AA101" s="480" t="s">
        <v>1925</v>
      </c>
      <c r="AB101" s="490" t="s">
        <v>1922</v>
      </c>
      <c r="AC101" s="487" t="s">
        <v>1998</v>
      </c>
      <c r="AD101" s="487" t="s">
        <v>1998</v>
      </c>
      <c r="AE101" s="480" t="s">
        <v>1968</v>
      </c>
      <c r="AF101" s="485" t="s">
        <v>1922</v>
      </c>
      <c r="AG101" s="487" t="s">
        <v>2000</v>
      </c>
      <c r="AH101" s="480" t="s">
        <v>1982</v>
      </c>
      <c r="AI101" s="487" t="s">
        <v>1998</v>
      </c>
      <c r="AJ101" s="485" t="s">
        <v>1941</v>
      </c>
      <c r="AK101" s="480" t="s">
        <v>1927</v>
      </c>
      <c r="AL101" s="485" t="s">
        <v>1922</v>
      </c>
      <c r="AM101" s="487" t="s">
        <v>2000</v>
      </c>
      <c r="AN101" s="487" t="s">
        <v>1998</v>
      </c>
      <c r="AO101" s="487" t="s">
        <v>1998</v>
      </c>
      <c r="AP101" s="480" t="s">
        <v>2000</v>
      </c>
      <c r="AQ101" s="481" t="s">
        <v>1982</v>
      </c>
      <c r="AR101" s="488" t="s">
        <v>1982</v>
      </c>
      <c r="AS101" s="487" t="s">
        <v>1998</v>
      </c>
      <c r="AT101" s="487" t="s">
        <v>1998</v>
      </c>
      <c r="AU101" s="485" t="s">
        <v>1982</v>
      </c>
      <c r="AV101" s="487" t="s">
        <v>1926</v>
      </c>
      <c r="AW101" s="485" t="s">
        <v>1922</v>
      </c>
      <c r="AX101" s="480" t="s">
        <v>1927</v>
      </c>
      <c r="AY101" s="485" t="s">
        <v>1925</v>
      </c>
      <c r="AZ101" s="481" t="s">
        <v>1925</v>
      </c>
      <c r="BA101" s="485" t="s">
        <v>1922</v>
      </c>
      <c r="BB101" s="487" t="s">
        <v>1998</v>
      </c>
      <c r="BC101" s="490" t="s">
        <v>1922</v>
      </c>
      <c r="BD101" s="487" t="s">
        <v>1998</v>
      </c>
      <c r="BE101" s="487" t="s">
        <v>1998</v>
      </c>
      <c r="BF101" s="487" t="s">
        <v>1998</v>
      </c>
      <c r="BG101" s="480" t="s">
        <v>1927</v>
      </c>
      <c r="BH101" s="487" t="s">
        <v>1982</v>
      </c>
      <c r="BI101" s="487" t="s">
        <v>1968</v>
      </c>
      <c r="BJ101" s="487" t="s">
        <v>1998</v>
      </c>
      <c r="BK101" s="485" t="s">
        <v>1922</v>
      </c>
      <c r="BL101" s="485" t="s">
        <v>1922</v>
      </c>
      <c r="BM101" s="480" t="s">
        <v>1925</v>
      </c>
      <c r="BN101" s="487" t="s">
        <v>1925</v>
      </c>
      <c r="BO101" s="485" t="s">
        <v>1922</v>
      </c>
      <c r="BP101" s="480" t="s">
        <v>2000</v>
      </c>
      <c r="BQ101" s="487" t="s">
        <v>1998</v>
      </c>
      <c r="BR101" s="485" t="s">
        <v>1922</v>
      </c>
      <c r="BS101" s="480" t="s">
        <v>1925</v>
      </c>
      <c r="BT101" s="487" t="s">
        <v>1998</v>
      </c>
      <c r="BU101" s="480" t="s">
        <v>1925</v>
      </c>
      <c r="BV101" s="487" t="s">
        <v>1998</v>
      </c>
      <c r="BW101" s="492">
        <v>15</v>
      </c>
    </row>
    <row r="102" spans="1:75" ht="12.75" customHeight="1">
      <c r="A102" s="491" t="s">
        <v>2031</v>
      </c>
      <c r="B102" s="491" t="s">
        <v>316</v>
      </c>
      <c r="C102" s="491" t="s">
        <v>1990</v>
      </c>
      <c r="D102" s="487" t="s">
        <v>1998</v>
      </c>
      <c r="E102" s="480" t="s">
        <v>1922</v>
      </c>
      <c r="F102" s="487" t="s">
        <v>1998</v>
      </c>
      <c r="G102" s="480" t="s">
        <v>1932</v>
      </c>
      <c r="H102" s="487" t="s">
        <v>1998</v>
      </c>
      <c r="I102" s="480" t="s">
        <v>1922</v>
      </c>
      <c r="J102" s="481" t="s">
        <v>1925</v>
      </c>
      <c r="K102" s="485" t="s">
        <v>1948</v>
      </c>
      <c r="L102" s="480" t="s">
        <v>1941</v>
      </c>
      <c r="M102" s="480" t="s">
        <v>1943</v>
      </c>
      <c r="N102" s="480" t="s">
        <v>1941</v>
      </c>
      <c r="O102" s="485" t="s">
        <v>1929</v>
      </c>
      <c r="P102" s="487" t="s">
        <v>1926</v>
      </c>
      <c r="Q102" s="487" t="s">
        <v>1998</v>
      </c>
      <c r="R102" s="487" t="s">
        <v>1967</v>
      </c>
      <c r="S102" s="487" t="s">
        <v>1999</v>
      </c>
      <c r="T102" s="485" t="s">
        <v>1941</v>
      </c>
      <c r="U102" s="487" t="s">
        <v>1927</v>
      </c>
      <c r="V102" s="487" t="s">
        <v>1927</v>
      </c>
      <c r="W102" s="487" t="s">
        <v>1967</v>
      </c>
      <c r="X102" s="485" t="s">
        <v>1928</v>
      </c>
      <c r="Y102" s="487" t="s">
        <v>1998</v>
      </c>
      <c r="Z102" s="487" t="s">
        <v>1948</v>
      </c>
      <c r="AA102" s="480" t="s">
        <v>1943</v>
      </c>
      <c r="AB102" s="482" t="s">
        <v>1922</v>
      </c>
      <c r="AC102" s="487" t="s">
        <v>1998</v>
      </c>
      <c r="AD102" s="487" t="s">
        <v>1998</v>
      </c>
      <c r="AE102" s="480" t="s">
        <v>1941</v>
      </c>
      <c r="AF102" s="485" t="s">
        <v>1922</v>
      </c>
      <c r="AG102" s="487" t="s">
        <v>1925</v>
      </c>
      <c r="AH102" s="480" t="s">
        <v>1941</v>
      </c>
      <c r="AI102" s="487" t="s">
        <v>1998</v>
      </c>
      <c r="AJ102" s="480" t="s">
        <v>1922</v>
      </c>
      <c r="AK102" s="480" t="s">
        <v>1922</v>
      </c>
      <c r="AL102" s="485" t="s">
        <v>1922</v>
      </c>
      <c r="AM102" s="487" t="s">
        <v>1926</v>
      </c>
      <c r="AN102" s="487" t="s">
        <v>1998</v>
      </c>
      <c r="AO102" s="487" t="s">
        <v>1967</v>
      </c>
      <c r="AP102" s="480" t="s">
        <v>1967</v>
      </c>
      <c r="AQ102" s="481" t="s">
        <v>1948</v>
      </c>
      <c r="AR102" s="488" t="s">
        <v>1941</v>
      </c>
      <c r="AS102" s="487" t="s">
        <v>1998</v>
      </c>
      <c r="AT102" s="487" t="s">
        <v>1998</v>
      </c>
      <c r="AU102" s="480" t="s">
        <v>1925</v>
      </c>
      <c r="AV102" s="487" t="s">
        <v>1939</v>
      </c>
      <c r="AW102" s="485" t="s">
        <v>1922</v>
      </c>
      <c r="AX102" s="485" t="s">
        <v>1922</v>
      </c>
      <c r="AY102" s="485" t="s">
        <v>1922</v>
      </c>
      <c r="AZ102" s="489" t="s">
        <v>1922</v>
      </c>
      <c r="BA102" s="480" t="s">
        <v>1922</v>
      </c>
      <c r="BB102" s="487" t="s">
        <v>1968</v>
      </c>
      <c r="BC102" s="490" t="s">
        <v>1922</v>
      </c>
      <c r="BD102" s="487" t="s">
        <v>1925</v>
      </c>
      <c r="BE102" s="487" t="s">
        <v>2000</v>
      </c>
      <c r="BF102" s="487" t="s">
        <v>1998</v>
      </c>
      <c r="BG102" s="480" t="s">
        <v>1922</v>
      </c>
      <c r="BH102" s="487" t="s">
        <v>1926</v>
      </c>
      <c r="BI102" s="487" t="s">
        <v>1927</v>
      </c>
      <c r="BJ102" s="487" t="s">
        <v>1998</v>
      </c>
      <c r="BK102" s="480" t="s">
        <v>1928</v>
      </c>
      <c r="BL102" s="480" t="s">
        <v>1928</v>
      </c>
      <c r="BM102" s="480" t="s">
        <v>1941</v>
      </c>
      <c r="BN102" s="487" t="s">
        <v>1941</v>
      </c>
      <c r="BO102" s="485" t="s">
        <v>1931</v>
      </c>
      <c r="BP102" s="480" t="s">
        <v>1925</v>
      </c>
      <c r="BQ102" s="487" t="s">
        <v>1998</v>
      </c>
      <c r="BR102" s="480" t="s">
        <v>1931</v>
      </c>
      <c r="BS102" s="480" t="s">
        <v>1922</v>
      </c>
      <c r="BT102" s="487" t="s">
        <v>1998</v>
      </c>
      <c r="BU102" s="480" t="s">
        <v>1922</v>
      </c>
      <c r="BV102" s="487" t="s">
        <v>2000</v>
      </c>
      <c r="BW102" s="479" t="s">
        <v>2000</v>
      </c>
    </row>
    <row r="103" spans="1:75" ht="12.75" customHeight="1">
      <c r="A103" s="484" t="s">
        <v>2032</v>
      </c>
      <c r="B103" s="484" t="s">
        <v>316</v>
      </c>
      <c r="C103" s="484" t="s">
        <v>2026</v>
      </c>
      <c r="D103" s="479" t="s">
        <v>1925</v>
      </c>
      <c r="E103" s="480" t="s">
        <v>1923</v>
      </c>
      <c r="F103" s="479" t="s">
        <v>1925</v>
      </c>
      <c r="G103" s="480" t="s">
        <v>1939</v>
      </c>
      <c r="H103" s="479" t="s">
        <v>1926</v>
      </c>
      <c r="I103" s="480" t="s">
        <v>1939</v>
      </c>
      <c r="J103" s="481" t="s">
        <v>1927</v>
      </c>
      <c r="K103" s="480" t="s">
        <v>1927</v>
      </c>
      <c r="L103" s="480" t="s">
        <v>1939</v>
      </c>
      <c r="M103" s="480" t="s">
        <v>1923</v>
      </c>
      <c r="N103" s="480" t="s">
        <v>1939</v>
      </c>
      <c r="O103" s="480" t="s">
        <v>1932</v>
      </c>
      <c r="P103" s="479" t="s">
        <v>1927</v>
      </c>
      <c r="Q103" s="479" t="s">
        <v>1925</v>
      </c>
      <c r="R103" s="479" t="s">
        <v>1923</v>
      </c>
      <c r="S103" s="479" t="s">
        <v>1982</v>
      </c>
      <c r="T103" s="480" t="s">
        <v>1948</v>
      </c>
      <c r="U103" s="479" t="s">
        <v>1948</v>
      </c>
      <c r="V103" s="479" t="s">
        <v>1948</v>
      </c>
      <c r="W103" s="479" t="s">
        <v>1948</v>
      </c>
      <c r="X103" s="480" t="s">
        <v>1923</v>
      </c>
      <c r="Y103" s="479" t="s">
        <v>1926</v>
      </c>
      <c r="Z103" s="479" t="s">
        <v>1941</v>
      </c>
      <c r="AA103" s="480" t="s">
        <v>1932</v>
      </c>
      <c r="AB103" s="482" t="s">
        <v>1923</v>
      </c>
      <c r="AC103" s="479" t="s">
        <v>1925</v>
      </c>
      <c r="AD103" s="479" t="s">
        <v>1926</v>
      </c>
      <c r="AE103" s="480" t="s">
        <v>1922</v>
      </c>
      <c r="AF103" s="480" t="s">
        <v>1939</v>
      </c>
      <c r="AG103" s="479" t="s">
        <v>1927</v>
      </c>
      <c r="AH103" s="480" t="s">
        <v>1939</v>
      </c>
      <c r="AI103" s="479" t="s">
        <v>1925</v>
      </c>
      <c r="AJ103" s="480" t="s">
        <v>1923</v>
      </c>
      <c r="AK103" s="480" t="s">
        <v>1923</v>
      </c>
      <c r="AL103" s="480" t="s">
        <v>1923</v>
      </c>
      <c r="AM103" s="479" t="s">
        <v>1925</v>
      </c>
      <c r="AN103" s="479" t="s">
        <v>1925</v>
      </c>
      <c r="AO103" s="479" t="s">
        <v>1925</v>
      </c>
      <c r="AP103" s="480" t="s">
        <v>1939</v>
      </c>
      <c r="AQ103" s="481" t="s">
        <v>1927</v>
      </c>
      <c r="AR103" s="479" t="s">
        <v>1948</v>
      </c>
      <c r="AS103" s="479" t="s">
        <v>1926</v>
      </c>
      <c r="AT103" s="479" t="s">
        <v>1925</v>
      </c>
      <c r="AU103" s="480" t="s">
        <v>1939</v>
      </c>
      <c r="AV103" s="479" t="s">
        <v>1923</v>
      </c>
      <c r="AW103" s="480" t="s">
        <v>1939</v>
      </c>
      <c r="AX103" s="480" t="s">
        <v>1932</v>
      </c>
      <c r="AY103" s="480" t="s">
        <v>1948</v>
      </c>
      <c r="AZ103" s="481" t="s">
        <v>1939</v>
      </c>
      <c r="BA103" s="480" t="s">
        <v>1923</v>
      </c>
      <c r="BB103" s="479" t="s">
        <v>1982</v>
      </c>
      <c r="BC103" s="482" t="s">
        <v>1939</v>
      </c>
      <c r="BD103" s="479" t="s">
        <v>1926</v>
      </c>
      <c r="BE103" s="479" t="s">
        <v>1925</v>
      </c>
      <c r="BF103" s="479" t="s">
        <v>1925</v>
      </c>
      <c r="BG103" s="480" t="s">
        <v>1931</v>
      </c>
      <c r="BH103" s="479" t="s">
        <v>1927</v>
      </c>
      <c r="BI103" s="479" t="s">
        <v>1927</v>
      </c>
      <c r="BJ103" s="479" t="s">
        <v>1926</v>
      </c>
      <c r="BK103" s="480" t="s">
        <v>1923</v>
      </c>
      <c r="BL103" s="480" t="s">
        <v>1923</v>
      </c>
      <c r="BM103" s="480" t="s">
        <v>1939</v>
      </c>
      <c r="BN103" s="479" t="s">
        <v>1927</v>
      </c>
      <c r="BO103" s="480" t="s">
        <v>1939</v>
      </c>
      <c r="BP103" s="480" t="s">
        <v>1939</v>
      </c>
      <c r="BQ103" s="479" t="s">
        <v>1925</v>
      </c>
      <c r="BR103" s="480" t="s">
        <v>1923</v>
      </c>
      <c r="BS103" s="480" t="s">
        <v>1932</v>
      </c>
      <c r="BT103" s="479" t="s">
        <v>1926</v>
      </c>
      <c r="BU103" s="480" t="s">
        <v>1948</v>
      </c>
      <c r="BV103" s="479" t="s">
        <v>1925</v>
      </c>
      <c r="BW103" s="479" t="s">
        <v>1925</v>
      </c>
    </row>
    <row r="104" spans="1:75" ht="12.75" customHeight="1">
      <c r="A104" s="486" t="s">
        <v>334</v>
      </c>
      <c r="B104" s="486" t="s">
        <v>316</v>
      </c>
      <c r="C104" s="486" t="s">
        <v>2033</v>
      </c>
      <c r="D104" s="487" t="s">
        <v>1948</v>
      </c>
      <c r="E104" s="480" t="s">
        <v>1923</v>
      </c>
      <c r="F104" s="487" t="s">
        <v>1927</v>
      </c>
      <c r="G104" s="480" t="s">
        <v>1923</v>
      </c>
      <c r="H104" s="487" t="s">
        <v>2034</v>
      </c>
      <c r="I104" s="480" t="s">
        <v>1922</v>
      </c>
      <c r="J104" s="481" t="s">
        <v>1943</v>
      </c>
      <c r="K104" s="480" t="s">
        <v>1933</v>
      </c>
      <c r="L104" s="480" t="s">
        <v>1922</v>
      </c>
      <c r="M104" s="480" t="s">
        <v>1923</v>
      </c>
      <c r="N104" s="480" t="s">
        <v>1923</v>
      </c>
      <c r="O104" s="480" t="s">
        <v>1923</v>
      </c>
      <c r="P104" s="487" t="s">
        <v>1948</v>
      </c>
      <c r="Q104" s="487" t="s">
        <v>1927</v>
      </c>
      <c r="R104" s="487" t="s">
        <v>1923</v>
      </c>
      <c r="S104" s="487" t="s">
        <v>1946</v>
      </c>
      <c r="T104" s="480" t="s">
        <v>1943</v>
      </c>
      <c r="U104" s="487" t="s">
        <v>1922</v>
      </c>
      <c r="V104" s="487" t="s">
        <v>1922</v>
      </c>
      <c r="W104" s="487" t="s">
        <v>1946</v>
      </c>
      <c r="X104" s="480" t="s">
        <v>1929</v>
      </c>
      <c r="Y104" s="487" t="s">
        <v>1948</v>
      </c>
      <c r="Z104" s="487" t="s">
        <v>1941</v>
      </c>
      <c r="AA104" s="480" t="s">
        <v>1923</v>
      </c>
      <c r="AB104" s="482" t="s">
        <v>1923</v>
      </c>
      <c r="AC104" s="487" t="s">
        <v>1927</v>
      </c>
      <c r="AD104" s="487" t="s">
        <v>1948</v>
      </c>
      <c r="AE104" s="480" t="s">
        <v>1933</v>
      </c>
      <c r="AF104" s="480" t="s">
        <v>1923</v>
      </c>
      <c r="AG104" s="487" t="s">
        <v>1943</v>
      </c>
      <c r="AH104" s="480" t="s">
        <v>1923</v>
      </c>
      <c r="AI104" s="487" t="s">
        <v>1927</v>
      </c>
      <c r="AJ104" s="480" t="s">
        <v>1931</v>
      </c>
      <c r="AK104" s="480" t="s">
        <v>1923</v>
      </c>
      <c r="AL104" s="480" t="s">
        <v>1923</v>
      </c>
      <c r="AM104" s="487" t="s">
        <v>1927</v>
      </c>
      <c r="AN104" s="487" t="s">
        <v>1927</v>
      </c>
      <c r="AO104" s="487" t="s">
        <v>1946</v>
      </c>
      <c r="AP104" s="480" t="s">
        <v>1928</v>
      </c>
      <c r="AQ104" s="481" t="s">
        <v>1923</v>
      </c>
      <c r="AR104" s="487" t="s">
        <v>1922</v>
      </c>
      <c r="AS104" s="487" t="s">
        <v>1948</v>
      </c>
      <c r="AT104" s="487" t="s">
        <v>1927</v>
      </c>
      <c r="AU104" s="480" t="s">
        <v>1929</v>
      </c>
      <c r="AV104" s="487" t="s">
        <v>1923</v>
      </c>
      <c r="AW104" s="480" t="s">
        <v>1923</v>
      </c>
      <c r="AX104" s="480" t="s">
        <v>1922</v>
      </c>
      <c r="AY104" s="480" t="s">
        <v>1943</v>
      </c>
      <c r="AZ104" s="481" t="s">
        <v>1923</v>
      </c>
      <c r="BA104" s="480" t="s">
        <v>1923</v>
      </c>
      <c r="BB104" s="487" t="s">
        <v>1946</v>
      </c>
      <c r="BC104" s="482" t="s">
        <v>1923</v>
      </c>
      <c r="BD104" s="487" t="s">
        <v>1946</v>
      </c>
      <c r="BE104" s="487" t="s">
        <v>1946</v>
      </c>
      <c r="BF104" s="487" t="s">
        <v>1927</v>
      </c>
      <c r="BG104" s="480" t="s">
        <v>1923</v>
      </c>
      <c r="BH104" s="487" t="s">
        <v>1948</v>
      </c>
      <c r="BI104" s="487" t="s">
        <v>1943</v>
      </c>
      <c r="BJ104" s="487" t="s">
        <v>1948</v>
      </c>
      <c r="BK104" s="480" t="s">
        <v>1931</v>
      </c>
      <c r="BL104" s="480" t="s">
        <v>1931</v>
      </c>
      <c r="BM104" s="480" t="s">
        <v>1923</v>
      </c>
      <c r="BN104" s="487" t="s">
        <v>1946</v>
      </c>
      <c r="BO104" s="480" t="s">
        <v>1931</v>
      </c>
      <c r="BP104" s="480" t="s">
        <v>1931</v>
      </c>
      <c r="BQ104" s="487" t="s">
        <v>1946</v>
      </c>
      <c r="BR104" s="485" t="s">
        <v>1924</v>
      </c>
      <c r="BS104" s="480" t="s">
        <v>1922</v>
      </c>
      <c r="BT104" s="487" t="s">
        <v>1948</v>
      </c>
      <c r="BU104" s="480" t="s">
        <v>1943</v>
      </c>
      <c r="BV104" s="487" t="s">
        <v>1927</v>
      </c>
      <c r="BW104" s="479" t="s">
        <v>1927</v>
      </c>
    </row>
    <row r="105" spans="1:75" ht="12.75" customHeight="1">
      <c r="A105" s="486" t="s">
        <v>335</v>
      </c>
      <c r="B105" s="486" t="s">
        <v>316</v>
      </c>
      <c r="C105" s="486" t="s">
        <v>1978</v>
      </c>
      <c r="D105" s="487" t="s">
        <v>1925</v>
      </c>
      <c r="E105" s="480" t="s">
        <v>1922</v>
      </c>
      <c r="F105" s="487" t="s">
        <v>1925</v>
      </c>
      <c r="G105" s="480" t="s">
        <v>1924</v>
      </c>
      <c r="H105" s="487" t="s">
        <v>1925</v>
      </c>
      <c r="I105" s="480" t="s">
        <v>1922</v>
      </c>
      <c r="J105" s="481" t="s">
        <v>1927</v>
      </c>
      <c r="K105" s="480" t="s">
        <v>1927</v>
      </c>
      <c r="L105" s="480" t="s">
        <v>1922</v>
      </c>
      <c r="M105" s="480" t="s">
        <v>1929</v>
      </c>
      <c r="N105" s="480" t="s">
        <v>1929</v>
      </c>
      <c r="O105" s="480" t="s">
        <v>1922</v>
      </c>
      <c r="P105" s="487" t="s">
        <v>1939</v>
      </c>
      <c r="Q105" s="487" t="s">
        <v>1925</v>
      </c>
      <c r="R105" s="487" t="s">
        <v>1923</v>
      </c>
      <c r="S105" s="487" t="s">
        <v>1982</v>
      </c>
      <c r="T105" s="485" t="s">
        <v>1922</v>
      </c>
      <c r="U105" s="487" t="s">
        <v>1922</v>
      </c>
      <c r="V105" s="487" t="s">
        <v>1939</v>
      </c>
      <c r="W105" s="487" t="s">
        <v>1922</v>
      </c>
      <c r="X105" s="480" t="s">
        <v>1922</v>
      </c>
      <c r="Y105" s="487" t="s">
        <v>1940</v>
      </c>
      <c r="Z105" s="487" t="s">
        <v>1941</v>
      </c>
      <c r="AA105" s="480" t="s">
        <v>1928</v>
      </c>
      <c r="AB105" s="482" t="s">
        <v>1922</v>
      </c>
      <c r="AC105" s="487" t="s">
        <v>1925</v>
      </c>
      <c r="AD105" s="487" t="s">
        <v>1939</v>
      </c>
      <c r="AE105" s="480" t="s">
        <v>1922</v>
      </c>
      <c r="AF105" s="480" t="s">
        <v>1924</v>
      </c>
      <c r="AG105" s="487" t="s">
        <v>1927</v>
      </c>
      <c r="AH105" s="480" t="s">
        <v>1924</v>
      </c>
      <c r="AI105" s="487" t="s">
        <v>1948</v>
      </c>
      <c r="AJ105" s="480" t="s">
        <v>1922</v>
      </c>
      <c r="AK105" s="480" t="s">
        <v>1922</v>
      </c>
      <c r="AL105" s="480" t="s">
        <v>1922</v>
      </c>
      <c r="AM105" s="487" t="s">
        <v>1925</v>
      </c>
      <c r="AN105" s="487" t="s">
        <v>1925</v>
      </c>
      <c r="AO105" s="487" t="s">
        <v>1925</v>
      </c>
      <c r="AP105" s="480" t="s">
        <v>1946</v>
      </c>
      <c r="AQ105" s="481" t="s">
        <v>1922</v>
      </c>
      <c r="AR105" s="487" t="s">
        <v>1939</v>
      </c>
      <c r="AS105" s="487" t="s">
        <v>1940</v>
      </c>
      <c r="AT105" s="487" t="s">
        <v>1925</v>
      </c>
      <c r="AU105" s="480" t="s">
        <v>1929</v>
      </c>
      <c r="AV105" s="487" t="s">
        <v>1923</v>
      </c>
      <c r="AW105" s="480" t="s">
        <v>1924</v>
      </c>
      <c r="AX105" s="480" t="s">
        <v>1939</v>
      </c>
      <c r="AY105" s="480" t="s">
        <v>1939</v>
      </c>
      <c r="AZ105" s="481" t="s">
        <v>1924</v>
      </c>
      <c r="BA105" s="480" t="s">
        <v>1922</v>
      </c>
      <c r="BB105" s="487" t="s">
        <v>1926</v>
      </c>
      <c r="BC105" s="482" t="s">
        <v>1924</v>
      </c>
      <c r="BD105" s="487" t="s">
        <v>1925</v>
      </c>
      <c r="BE105" s="487" t="s">
        <v>1927</v>
      </c>
      <c r="BF105" s="487" t="s">
        <v>1925</v>
      </c>
      <c r="BG105" s="480" t="s">
        <v>1922</v>
      </c>
      <c r="BH105" s="487" t="s">
        <v>1939</v>
      </c>
      <c r="BI105" s="487" t="s">
        <v>1924</v>
      </c>
      <c r="BJ105" s="487" t="s">
        <v>1925</v>
      </c>
      <c r="BK105" s="480" t="s">
        <v>1922</v>
      </c>
      <c r="BL105" s="485" t="s">
        <v>1922</v>
      </c>
      <c r="BM105" s="480" t="s">
        <v>1929</v>
      </c>
      <c r="BN105" s="487" t="s">
        <v>1946</v>
      </c>
      <c r="BO105" s="485" t="s">
        <v>1946</v>
      </c>
      <c r="BP105" s="480" t="s">
        <v>1933</v>
      </c>
      <c r="BQ105" s="487" t="s">
        <v>1946</v>
      </c>
      <c r="BR105" s="480" t="s">
        <v>1922</v>
      </c>
      <c r="BS105" s="480" t="s">
        <v>1932</v>
      </c>
      <c r="BT105" s="487" t="s">
        <v>1939</v>
      </c>
      <c r="BU105" s="480" t="s">
        <v>1924</v>
      </c>
      <c r="BV105" s="487" t="s">
        <v>1925</v>
      </c>
      <c r="BW105" s="479" t="s">
        <v>1925</v>
      </c>
    </row>
    <row r="106" spans="1:75" ht="12.75" customHeight="1">
      <c r="A106" s="491" t="s">
        <v>336</v>
      </c>
      <c r="B106" s="491" t="s">
        <v>316</v>
      </c>
      <c r="C106" s="491" t="s">
        <v>2022</v>
      </c>
      <c r="D106" s="487" t="s">
        <v>1982</v>
      </c>
      <c r="E106" s="480" t="s">
        <v>1932</v>
      </c>
      <c r="F106" s="487" t="s">
        <v>1925</v>
      </c>
      <c r="G106" s="480" t="s">
        <v>1932</v>
      </c>
      <c r="H106" s="487" t="s">
        <v>1925</v>
      </c>
      <c r="I106" s="485" t="s">
        <v>1933</v>
      </c>
      <c r="J106" s="481" t="s">
        <v>1946</v>
      </c>
      <c r="K106" s="480" t="s">
        <v>1933</v>
      </c>
      <c r="L106" s="485" t="s">
        <v>1929</v>
      </c>
      <c r="M106" s="485" t="s">
        <v>1929</v>
      </c>
      <c r="N106" s="480" t="s">
        <v>1932</v>
      </c>
      <c r="O106" s="485" t="s">
        <v>1929</v>
      </c>
      <c r="P106" s="487" t="s">
        <v>1925</v>
      </c>
      <c r="Q106" s="487" t="s">
        <v>1982</v>
      </c>
      <c r="R106" s="487" t="s">
        <v>1948</v>
      </c>
      <c r="S106" s="487" t="s">
        <v>1982</v>
      </c>
      <c r="T106" s="480" t="s">
        <v>1932</v>
      </c>
      <c r="U106" s="487" t="s">
        <v>1924</v>
      </c>
      <c r="V106" s="487" t="s">
        <v>1922</v>
      </c>
      <c r="W106" s="487" t="s">
        <v>1925</v>
      </c>
      <c r="X106" s="480" t="s">
        <v>1932</v>
      </c>
      <c r="Y106" s="487" t="s">
        <v>1925</v>
      </c>
      <c r="Z106" s="487" t="s">
        <v>1941</v>
      </c>
      <c r="AA106" s="480" t="s">
        <v>1943</v>
      </c>
      <c r="AB106" s="490" t="s">
        <v>1922</v>
      </c>
      <c r="AC106" s="487" t="s">
        <v>1982</v>
      </c>
      <c r="AD106" s="487" t="s">
        <v>1925</v>
      </c>
      <c r="AE106" s="480" t="s">
        <v>1933</v>
      </c>
      <c r="AF106" s="485" t="s">
        <v>1924</v>
      </c>
      <c r="AG106" s="487" t="s">
        <v>1946</v>
      </c>
      <c r="AH106" s="480" t="s">
        <v>1932</v>
      </c>
      <c r="AI106" s="487" t="s">
        <v>1982</v>
      </c>
      <c r="AJ106" s="485" t="s">
        <v>1931</v>
      </c>
      <c r="AK106" s="485" t="s">
        <v>1929</v>
      </c>
      <c r="AL106" s="485" t="s">
        <v>1929</v>
      </c>
      <c r="AM106" s="487" t="s">
        <v>1927</v>
      </c>
      <c r="AN106" s="487" t="s">
        <v>1982</v>
      </c>
      <c r="AO106" s="487" t="s">
        <v>1946</v>
      </c>
      <c r="AP106" s="480" t="s">
        <v>1922</v>
      </c>
      <c r="AQ106" s="481" t="s">
        <v>1946</v>
      </c>
      <c r="AR106" s="488" t="s">
        <v>1946</v>
      </c>
      <c r="AS106" s="487" t="s">
        <v>1925</v>
      </c>
      <c r="AT106" s="487" t="s">
        <v>1982</v>
      </c>
      <c r="AU106" s="480" t="s">
        <v>1932</v>
      </c>
      <c r="AV106" s="487" t="s">
        <v>1939</v>
      </c>
      <c r="AW106" s="485" t="s">
        <v>1924</v>
      </c>
      <c r="AX106" s="485" t="s">
        <v>1929</v>
      </c>
      <c r="AY106" s="480" t="s">
        <v>1948</v>
      </c>
      <c r="AZ106" s="489" t="s">
        <v>1924</v>
      </c>
      <c r="BA106" s="480" t="s">
        <v>1948</v>
      </c>
      <c r="BB106" s="487" t="s">
        <v>1948</v>
      </c>
      <c r="BC106" s="490" t="s">
        <v>1922</v>
      </c>
      <c r="BD106" s="487" t="s">
        <v>1946</v>
      </c>
      <c r="BE106" s="487" t="s">
        <v>1946</v>
      </c>
      <c r="BF106" s="487" t="s">
        <v>1967</v>
      </c>
      <c r="BG106" s="480" t="s">
        <v>1932</v>
      </c>
      <c r="BH106" s="487" t="s">
        <v>1925</v>
      </c>
      <c r="BI106" s="487" t="s">
        <v>1948</v>
      </c>
      <c r="BJ106" s="487" t="s">
        <v>1982</v>
      </c>
      <c r="BK106" s="485" t="s">
        <v>1931</v>
      </c>
      <c r="BL106" s="485" t="s">
        <v>1929</v>
      </c>
      <c r="BM106" s="480" t="s">
        <v>1932</v>
      </c>
      <c r="BN106" s="487" t="s">
        <v>1932</v>
      </c>
      <c r="BO106" s="485" t="s">
        <v>1933</v>
      </c>
      <c r="BP106" s="480" t="s">
        <v>1931</v>
      </c>
      <c r="BQ106" s="487" t="s">
        <v>1982</v>
      </c>
      <c r="BR106" s="485" t="s">
        <v>1922</v>
      </c>
      <c r="BS106" s="480" t="s">
        <v>1941</v>
      </c>
      <c r="BT106" s="487" t="s">
        <v>1967</v>
      </c>
      <c r="BU106" s="485" t="s">
        <v>1932</v>
      </c>
      <c r="BV106" s="487" t="s">
        <v>1982</v>
      </c>
      <c r="BW106" s="479" t="s">
        <v>1982</v>
      </c>
    </row>
    <row r="107" spans="1:75" ht="12.75" customHeight="1">
      <c r="A107" s="484" t="s">
        <v>2035</v>
      </c>
      <c r="B107" s="484" t="s">
        <v>316</v>
      </c>
      <c r="C107" s="484" t="s">
        <v>1978</v>
      </c>
      <c r="D107" s="479" t="s">
        <v>1998</v>
      </c>
      <c r="E107" s="480" t="s">
        <v>1943</v>
      </c>
      <c r="F107" s="479" t="s">
        <v>1998</v>
      </c>
      <c r="G107" s="480" t="s">
        <v>1932</v>
      </c>
      <c r="H107" s="479" t="s">
        <v>1998</v>
      </c>
      <c r="I107" s="480" t="s">
        <v>1925</v>
      </c>
      <c r="J107" s="481" t="s">
        <v>2000</v>
      </c>
      <c r="K107" s="480" t="s">
        <v>1967</v>
      </c>
      <c r="L107" s="480" t="s">
        <v>1982</v>
      </c>
      <c r="M107" s="480" t="s">
        <v>1967</v>
      </c>
      <c r="N107" s="480" t="s">
        <v>1982</v>
      </c>
      <c r="O107" s="480" t="s">
        <v>1925</v>
      </c>
      <c r="P107" s="479" t="s">
        <v>1982</v>
      </c>
      <c r="Q107" s="479" t="s">
        <v>1998</v>
      </c>
      <c r="R107" s="479" t="s">
        <v>1998</v>
      </c>
      <c r="S107" s="479" t="s">
        <v>1998</v>
      </c>
      <c r="T107" s="480" t="s">
        <v>1982</v>
      </c>
      <c r="U107" s="479" t="s">
        <v>1968</v>
      </c>
      <c r="V107" s="479" t="s">
        <v>2000</v>
      </c>
      <c r="W107" s="479" t="s">
        <v>1982</v>
      </c>
      <c r="X107" s="480" t="s">
        <v>1998</v>
      </c>
      <c r="Y107" s="479" t="s">
        <v>1998</v>
      </c>
      <c r="Z107" s="479" t="s">
        <v>1998</v>
      </c>
      <c r="AA107" s="480" t="s">
        <v>1925</v>
      </c>
      <c r="AB107" s="482" t="s">
        <v>1927</v>
      </c>
      <c r="AC107" s="479" t="s">
        <v>1998</v>
      </c>
      <c r="AD107" s="479" t="s">
        <v>1998</v>
      </c>
      <c r="AE107" s="480" t="s">
        <v>1967</v>
      </c>
      <c r="AF107" s="480" t="s">
        <v>1925</v>
      </c>
      <c r="AG107" s="479" t="s">
        <v>2000</v>
      </c>
      <c r="AH107" s="480" t="s">
        <v>1943</v>
      </c>
      <c r="AI107" s="479" t="s">
        <v>1998</v>
      </c>
      <c r="AJ107" s="480" t="s">
        <v>1927</v>
      </c>
      <c r="AK107" s="480" t="s">
        <v>1927</v>
      </c>
      <c r="AL107" s="480" t="s">
        <v>1925</v>
      </c>
      <c r="AM107" s="479" t="s">
        <v>2000</v>
      </c>
      <c r="AN107" s="479" t="s">
        <v>1998</v>
      </c>
      <c r="AO107" s="479" t="s">
        <v>1998</v>
      </c>
      <c r="AP107" s="480" t="s">
        <v>2000</v>
      </c>
      <c r="AQ107" s="481" t="s">
        <v>1982</v>
      </c>
      <c r="AR107" s="479" t="s">
        <v>2000</v>
      </c>
      <c r="AS107" s="479" t="s">
        <v>1998</v>
      </c>
      <c r="AT107" s="479" t="s">
        <v>1998</v>
      </c>
      <c r="AU107" s="480" t="s">
        <v>2000</v>
      </c>
      <c r="AV107" s="479" t="s">
        <v>1926</v>
      </c>
      <c r="AW107" s="480" t="s">
        <v>1925</v>
      </c>
      <c r="AX107" s="480" t="s">
        <v>1925</v>
      </c>
      <c r="AY107" s="480" t="s">
        <v>1982</v>
      </c>
      <c r="AZ107" s="481" t="s">
        <v>1925</v>
      </c>
      <c r="BA107" s="480" t="s">
        <v>1967</v>
      </c>
      <c r="BB107" s="479" t="s">
        <v>1998</v>
      </c>
      <c r="BC107" s="482" t="s">
        <v>1925</v>
      </c>
      <c r="BD107" s="479" t="s">
        <v>1998</v>
      </c>
      <c r="BE107" s="479" t="s">
        <v>1998</v>
      </c>
      <c r="BF107" s="479" t="s">
        <v>1998</v>
      </c>
      <c r="BG107" s="480" t="s">
        <v>1927</v>
      </c>
      <c r="BH107" s="479" t="s">
        <v>1982</v>
      </c>
      <c r="BI107" s="479" t="s">
        <v>1968</v>
      </c>
      <c r="BJ107" s="479" t="s">
        <v>1998</v>
      </c>
      <c r="BK107" s="480" t="s">
        <v>1927</v>
      </c>
      <c r="BL107" s="480" t="s">
        <v>1927</v>
      </c>
      <c r="BM107" s="480" t="s">
        <v>1925</v>
      </c>
      <c r="BN107" s="479" t="s">
        <v>1925</v>
      </c>
      <c r="BO107" s="480" t="s">
        <v>2000</v>
      </c>
      <c r="BP107" s="480" t="s">
        <v>2000</v>
      </c>
      <c r="BQ107" s="479" t="s">
        <v>1998</v>
      </c>
      <c r="BR107" s="480" t="s">
        <v>1927</v>
      </c>
      <c r="BS107" s="480" t="s">
        <v>1999</v>
      </c>
      <c r="BT107" s="479" t="s">
        <v>1998</v>
      </c>
      <c r="BU107" s="480" t="s">
        <v>1982</v>
      </c>
      <c r="BV107" s="479" t="s">
        <v>1998</v>
      </c>
      <c r="BW107" s="479" t="s">
        <v>1998</v>
      </c>
    </row>
    <row r="108" spans="1:75" ht="12.75" customHeight="1">
      <c r="A108" s="478" t="s">
        <v>2036</v>
      </c>
      <c r="B108" s="478" t="s">
        <v>316</v>
      </c>
      <c r="C108" s="478" t="s">
        <v>1978</v>
      </c>
      <c r="D108" s="479" t="s">
        <v>1927</v>
      </c>
      <c r="E108" s="480" t="s">
        <v>1923</v>
      </c>
      <c r="F108" s="479" t="s">
        <v>1927</v>
      </c>
      <c r="G108" s="480" t="s">
        <v>1924</v>
      </c>
      <c r="H108" s="479" t="s">
        <v>1927</v>
      </c>
      <c r="I108" s="480" t="s">
        <v>1922</v>
      </c>
      <c r="J108" s="481" t="s">
        <v>1923</v>
      </c>
      <c r="K108" s="480" t="s">
        <v>1943</v>
      </c>
      <c r="L108" s="480" t="s">
        <v>1923</v>
      </c>
      <c r="M108" s="480" t="s">
        <v>1923</v>
      </c>
      <c r="N108" s="480" t="s">
        <v>1924</v>
      </c>
      <c r="O108" s="480" t="s">
        <v>1939</v>
      </c>
      <c r="P108" s="479" t="s">
        <v>1932</v>
      </c>
      <c r="Q108" s="479" t="s">
        <v>1927</v>
      </c>
      <c r="R108" s="479" t="s">
        <v>1923</v>
      </c>
      <c r="S108" s="479" t="s">
        <v>1982</v>
      </c>
      <c r="T108" s="480" t="s">
        <v>1940</v>
      </c>
      <c r="U108" s="479" t="s">
        <v>1929</v>
      </c>
      <c r="V108" s="479" t="s">
        <v>1922</v>
      </c>
      <c r="W108" s="479" t="s">
        <v>1939</v>
      </c>
      <c r="X108" s="480" t="s">
        <v>1924</v>
      </c>
      <c r="Y108" s="479" t="s">
        <v>1927</v>
      </c>
      <c r="Z108" s="479" t="s">
        <v>1941</v>
      </c>
      <c r="AA108" s="480" t="s">
        <v>1923</v>
      </c>
      <c r="AB108" s="482" t="s">
        <v>1923</v>
      </c>
      <c r="AC108" s="479" t="s">
        <v>1927</v>
      </c>
      <c r="AD108" s="479" t="s">
        <v>1939</v>
      </c>
      <c r="AE108" s="480" t="s">
        <v>1943</v>
      </c>
      <c r="AF108" s="480" t="s">
        <v>1924</v>
      </c>
      <c r="AG108" s="479" t="s">
        <v>1923</v>
      </c>
      <c r="AH108" s="480" t="s">
        <v>1924</v>
      </c>
      <c r="AI108" s="479" t="s">
        <v>1927</v>
      </c>
      <c r="AJ108" s="480" t="s">
        <v>1923</v>
      </c>
      <c r="AK108" s="480" t="s">
        <v>1923</v>
      </c>
      <c r="AL108" s="480" t="s">
        <v>1923</v>
      </c>
      <c r="AM108" s="479" t="s">
        <v>1927</v>
      </c>
      <c r="AN108" s="479" t="s">
        <v>1927</v>
      </c>
      <c r="AO108" s="479" t="s">
        <v>1948</v>
      </c>
      <c r="AP108" s="480" t="s">
        <v>1922</v>
      </c>
      <c r="AQ108" s="481" t="s">
        <v>1923</v>
      </c>
      <c r="AR108" s="479" t="s">
        <v>1922</v>
      </c>
      <c r="AS108" s="479" t="s">
        <v>1927</v>
      </c>
      <c r="AT108" s="479" t="s">
        <v>1927</v>
      </c>
      <c r="AU108" s="480" t="s">
        <v>1924</v>
      </c>
      <c r="AV108" s="479" t="s">
        <v>1923</v>
      </c>
      <c r="AW108" s="480" t="s">
        <v>1924</v>
      </c>
      <c r="AX108" s="480" t="s">
        <v>1922</v>
      </c>
      <c r="AY108" s="480" t="s">
        <v>1940</v>
      </c>
      <c r="AZ108" s="481" t="s">
        <v>1924</v>
      </c>
      <c r="BA108" s="480" t="s">
        <v>1923</v>
      </c>
      <c r="BB108" s="479" t="s">
        <v>1926</v>
      </c>
      <c r="BC108" s="482" t="s">
        <v>1924</v>
      </c>
      <c r="BD108" s="479" t="s">
        <v>1925</v>
      </c>
      <c r="BE108" s="479" t="s">
        <v>1948</v>
      </c>
      <c r="BF108" s="479" t="s">
        <v>1927</v>
      </c>
      <c r="BG108" s="480" t="s">
        <v>1923</v>
      </c>
      <c r="BH108" s="479" t="s">
        <v>1939</v>
      </c>
      <c r="BI108" s="479" t="s">
        <v>1923</v>
      </c>
      <c r="BJ108" s="479" t="s">
        <v>1927</v>
      </c>
      <c r="BK108" s="480" t="s">
        <v>1923</v>
      </c>
      <c r="BL108" s="480" t="s">
        <v>1923</v>
      </c>
      <c r="BM108" s="480" t="s">
        <v>1924</v>
      </c>
      <c r="BN108" s="479" t="s">
        <v>1923</v>
      </c>
      <c r="BO108" s="480" t="s">
        <v>1929</v>
      </c>
      <c r="BP108" s="480" t="s">
        <v>1929</v>
      </c>
      <c r="BQ108" s="479" t="s">
        <v>1927</v>
      </c>
      <c r="BR108" s="480" t="s">
        <v>1923</v>
      </c>
      <c r="BS108" s="480" t="s">
        <v>1939</v>
      </c>
      <c r="BT108" s="479" t="s">
        <v>1948</v>
      </c>
      <c r="BU108" s="480" t="s">
        <v>1940</v>
      </c>
      <c r="BV108" s="479" t="s">
        <v>1927</v>
      </c>
      <c r="BW108" s="479" t="s">
        <v>1927</v>
      </c>
    </row>
    <row r="109" spans="1:75" ht="12.75" customHeight="1">
      <c r="A109" s="478" t="s">
        <v>2037</v>
      </c>
      <c r="B109" s="478" t="s">
        <v>316</v>
      </c>
      <c r="C109" s="478" t="s">
        <v>1978</v>
      </c>
      <c r="D109" s="479" t="s">
        <v>1946</v>
      </c>
      <c r="E109" s="480" t="s">
        <v>1924</v>
      </c>
      <c r="F109" s="479" t="s">
        <v>1946</v>
      </c>
      <c r="G109" s="480" t="s">
        <v>1931</v>
      </c>
      <c r="H109" s="479" t="s">
        <v>1946</v>
      </c>
      <c r="I109" s="480" t="s">
        <v>1929</v>
      </c>
      <c r="J109" s="481" t="s">
        <v>1922</v>
      </c>
      <c r="K109" s="480" t="s">
        <v>1927</v>
      </c>
      <c r="L109" s="480" t="s">
        <v>1924</v>
      </c>
      <c r="M109" s="480" t="s">
        <v>1924</v>
      </c>
      <c r="N109" s="480" t="s">
        <v>1931</v>
      </c>
      <c r="O109" s="480" t="s">
        <v>1939</v>
      </c>
      <c r="P109" s="479" t="s">
        <v>1923</v>
      </c>
      <c r="Q109" s="479" t="s">
        <v>1946</v>
      </c>
      <c r="R109" s="479" t="s">
        <v>1923</v>
      </c>
      <c r="S109" s="479" t="s">
        <v>1948</v>
      </c>
      <c r="T109" s="480" t="s">
        <v>1928</v>
      </c>
      <c r="U109" s="479" t="s">
        <v>1933</v>
      </c>
      <c r="V109" s="479" t="s">
        <v>1929</v>
      </c>
      <c r="W109" s="479" t="s">
        <v>1922</v>
      </c>
      <c r="X109" s="480" t="s">
        <v>1924</v>
      </c>
      <c r="Y109" s="479" t="s">
        <v>1946</v>
      </c>
      <c r="Z109" s="479" t="s">
        <v>1941</v>
      </c>
      <c r="AA109" s="480" t="s">
        <v>1922</v>
      </c>
      <c r="AB109" s="482" t="s">
        <v>1924</v>
      </c>
      <c r="AC109" s="479" t="s">
        <v>1946</v>
      </c>
      <c r="AD109" s="479" t="s">
        <v>1922</v>
      </c>
      <c r="AE109" s="480" t="s">
        <v>1922</v>
      </c>
      <c r="AF109" s="480" t="s">
        <v>1931</v>
      </c>
      <c r="AG109" s="479" t="s">
        <v>1922</v>
      </c>
      <c r="AH109" s="480" t="s">
        <v>1931</v>
      </c>
      <c r="AI109" s="479" t="s">
        <v>1946</v>
      </c>
      <c r="AJ109" s="480" t="s">
        <v>1924</v>
      </c>
      <c r="AK109" s="480" t="s">
        <v>1924</v>
      </c>
      <c r="AL109" s="480" t="s">
        <v>1924</v>
      </c>
      <c r="AM109" s="479" t="s">
        <v>1946</v>
      </c>
      <c r="AN109" s="479" t="s">
        <v>1946</v>
      </c>
      <c r="AO109" s="479" t="s">
        <v>1955</v>
      </c>
      <c r="AP109" s="480" t="s">
        <v>1929</v>
      </c>
      <c r="AQ109" s="481" t="s">
        <v>1922</v>
      </c>
      <c r="AR109" s="479" t="s">
        <v>1929</v>
      </c>
      <c r="AS109" s="479" t="s">
        <v>1946</v>
      </c>
      <c r="AT109" s="479" t="s">
        <v>1946</v>
      </c>
      <c r="AU109" s="480" t="s">
        <v>1931</v>
      </c>
      <c r="AV109" s="479" t="s">
        <v>1923</v>
      </c>
      <c r="AW109" s="480" t="s">
        <v>1931</v>
      </c>
      <c r="AX109" s="480" t="s">
        <v>1923</v>
      </c>
      <c r="AY109" s="480" t="s">
        <v>1928</v>
      </c>
      <c r="AZ109" s="481" t="s">
        <v>1931</v>
      </c>
      <c r="BA109" s="480" t="s">
        <v>1924</v>
      </c>
      <c r="BB109" s="479" t="s">
        <v>1946</v>
      </c>
      <c r="BC109" s="482" t="s">
        <v>1931</v>
      </c>
      <c r="BD109" s="479" t="s">
        <v>1946</v>
      </c>
      <c r="BE109" s="479" t="s">
        <v>1955</v>
      </c>
      <c r="BF109" s="479" t="s">
        <v>1946</v>
      </c>
      <c r="BG109" s="480" t="s">
        <v>1924</v>
      </c>
      <c r="BH109" s="479" t="s">
        <v>1922</v>
      </c>
      <c r="BI109" s="479" t="s">
        <v>1922</v>
      </c>
      <c r="BJ109" s="479" t="s">
        <v>1946</v>
      </c>
      <c r="BK109" s="480" t="s">
        <v>1924</v>
      </c>
      <c r="BL109" s="480" t="s">
        <v>1924</v>
      </c>
      <c r="BM109" s="480" t="s">
        <v>1931</v>
      </c>
      <c r="BN109" s="479" t="s">
        <v>1922</v>
      </c>
      <c r="BO109" s="480" t="s">
        <v>1933</v>
      </c>
      <c r="BP109" s="480" t="s">
        <v>1933</v>
      </c>
      <c r="BQ109" s="479" t="s">
        <v>1946</v>
      </c>
      <c r="BR109" s="480" t="s">
        <v>1924</v>
      </c>
      <c r="BS109" s="480" t="s">
        <v>1922</v>
      </c>
      <c r="BT109" s="479" t="s">
        <v>1932</v>
      </c>
      <c r="BU109" s="480" t="s">
        <v>1928</v>
      </c>
      <c r="BV109" s="479" t="s">
        <v>1946</v>
      </c>
      <c r="BW109" s="479" t="s">
        <v>1946</v>
      </c>
    </row>
    <row r="110" spans="1:75" ht="12.75" customHeight="1">
      <c r="A110" s="478" t="s">
        <v>2038</v>
      </c>
      <c r="B110" s="478" t="s">
        <v>316</v>
      </c>
      <c r="C110" s="478" t="s">
        <v>2025</v>
      </c>
      <c r="D110" s="479" t="s">
        <v>2039</v>
      </c>
      <c r="E110" s="480" t="s">
        <v>2039</v>
      </c>
      <c r="F110" s="479" t="s">
        <v>2039</v>
      </c>
      <c r="G110" s="480" t="s">
        <v>2039</v>
      </c>
      <c r="H110" s="479" t="s">
        <v>2039</v>
      </c>
      <c r="I110" s="480" t="s">
        <v>2039</v>
      </c>
      <c r="J110" s="481" t="s">
        <v>2039</v>
      </c>
      <c r="K110" s="480" t="s">
        <v>2039</v>
      </c>
      <c r="L110" s="480" t="s">
        <v>2039</v>
      </c>
      <c r="M110" s="480" t="s">
        <v>2039</v>
      </c>
      <c r="N110" s="480" t="s">
        <v>2039</v>
      </c>
      <c r="O110" s="480" t="s">
        <v>2039</v>
      </c>
      <c r="P110" s="479" t="s">
        <v>2039</v>
      </c>
      <c r="Q110" s="479" t="s">
        <v>2039</v>
      </c>
      <c r="R110" s="479" t="s">
        <v>2039</v>
      </c>
      <c r="S110" s="479" t="s">
        <v>2039</v>
      </c>
      <c r="T110" s="480" t="s">
        <v>2039</v>
      </c>
      <c r="U110" s="479" t="s">
        <v>2039</v>
      </c>
      <c r="V110" s="479" t="s">
        <v>2039</v>
      </c>
      <c r="W110" s="479" t="s">
        <v>2039</v>
      </c>
      <c r="X110" s="480" t="s">
        <v>2039</v>
      </c>
      <c r="Y110" s="479" t="s">
        <v>2039</v>
      </c>
      <c r="Z110" s="479" t="s">
        <v>2039</v>
      </c>
      <c r="AA110" s="480" t="s">
        <v>2039</v>
      </c>
      <c r="AB110" s="482" t="s">
        <v>2039</v>
      </c>
      <c r="AC110" s="479" t="s">
        <v>2039</v>
      </c>
      <c r="AD110" s="479" t="s">
        <v>2039</v>
      </c>
      <c r="AE110" s="480" t="s">
        <v>2039</v>
      </c>
      <c r="AF110" s="480" t="s">
        <v>2039</v>
      </c>
      <c r="AG110" s="479" t="s">
        <v>2039</v>
      </c>
      <c r="AH110" s="480" t="s">
        <v>2039</v>
      </c>
      <c r="AI110" s="479" t="s">
        <v>2039</v>
      </c>
      <c r="AJ110" s="480" t="s">
        <v>2039</v>
      </c>
      <c r="AK110" s="480" t="s">
        <v>2039</v>
      </c>
      <c r="AL110" s="480" t="s">
        <v>2039</v>
      </c>
      <c r="AM110" s="479" t="s">
        <v>2039</v>
      </c>
      <c r="AN110" s="479" t="s">
        <v>2039</v>
      </c>
      <c r="AO110" s="479" t="s">
        <v>2039</v>
      </c>
      <c r="AP110" s="480" t="s">
        <v>2039</v>
      </c>
      <c r="AQ110" s="481" t="s">
        <v>2039</v>
      </c>
      <c r="AR110" s="479" t="s">
        <v>2039</v>
      </c>
      <c r="AS110" s="479" t="s">
        <v>2039</v>
      </c>
      <c r="AT110" s="479" t="s">
        <v>2039</v>
      </c>
      <c r="AU110" s="480" t="s">
        <v>2039</v>
      </c>
      <c r="AV110" s="479" t="s">
        <v>2039</v>
      </c>
      <c r="AW110" s="480" t="s">
        <v>2039</v>
      </c>
      <c r="AX110" s="480" t="s">
        <v>2039</v>
      </c>
      <c r="AY110" s="480" t="s">
        <v>2039</v>
      </c>
      <c r="AZ110" s="481" t="s">
        <v>2039</v>
      </c>
      <c r="BA110" s="480" t="s">
        <v>2039</v>
      </c>
      <c r="BB110" s="479" t="s">
        <v>2039</v>
      </c>
      <c r="BC110" s="482" t="s">
        <v>2039</v>
      </c>
      <c r="BD110" s="479" t="s">
        <v>2039</v>
      </c>
      <c r="BE110" s="479" t="s">
        <v>2039</v>
      </c>
      <c r="BF110" s="479" t="s">
        <v>2039</v>
      </c>
      <c r="BG110" s="480" t="s">
        <v>2039</v>
      </c>
      <c r="BH110" s="479" t="s">
        <v>2039</v>
      </c>
      <c r="BI110" s="479" t="s">
        <v>2039</v>
      </c>
      <c r="BJ110" s="479" t="s">
        <v>2039</v>
      </c>
      <c r="BK110" s="480" t="s">
        <v>2039</v>
      </c>
      <c r="BL110" s="480" t="s">
        <v>2039</v>
      </c>
      <c r="BM110" s="480" t="s">
        <v>2039</v>
      </c>
      <c r="BN110" s="479" t="s">
        <v>2039</v>
      </c>
      <c r="BO110" s="480" t="s">
        <v>2039</v>
      </c>
      <c r="BP110" s="480" t="s">
        <v>2039</v>
      </c>
      <c r="BQ110" s="479" t="s">
        <v>2039</v>
      </c>
      <c r="BR110" s="480" t="s">
        <v>2039</v>
      </c>
      <c r="BS110" s="480" t="s">
        <v>2039</v>
      </c>
      <c r="BT110" s="479" t="s">
        <v>2039</v>
      </c>
      <c r="BU110" s="480" t="s">
        <v>2039</v>
      </c>
      <c r="BV110" s="479" t="s">
        <v>2039</v>
      </c>
      <c r="BW110" s="479" t="s">
        <v>2039</v>
      </c>
    </row>
    <row r="111" spans="1:75" ht="12.75" customHeight="1">
      <c r="A111" s="486" t="s">
        <v>337</v>
      </c>
      <c r="B111" s="486" t="s">
        <v>316</v>
      </c>
      <c r="C111" s="486" t="s">
        <v>2040</v>
      </c>
      <c r="D111" s="487" t="s">
        <v>1982</v>
      </c>
      <c r="E111" s="480" t="s">
        <v>1932</v>
      </c>
      <c r="F111" s="487" t="s">
        <v>1925</v>
      </c>
      <c r="G111" s="480" t="s">
        <v>1932</v>
      </c>
      <c r="H111" s="487" t="s">
        <v>1925</v>
      </c>
      <c r="I111" s="485" t="s">
        <v>1922</v>
      </c>
      <c r="J111" s="481" t="s">
        <v>1946</v>
      </c>
      <c r="K111" s="480" t="s">
        <v>1933</v>
      </c>
      <c r="L111" s="480" t="s">
        <v>1932</v>
      </c>
      <c r="M111" s="480" t="s">
        <v>1932</v>
      </c>
      <c r="N111" s="480" t="s">
        <v>1932</v>
      </c>
      <c r="O111" s="480" t="s">
        <v>1932</v>
      </c>
      <c r="P111" s="487" t="s">
        <v>1925</v>
      </c>
      <c r="Q111" s="487" t="s">
        <v>1982</v>
      </c>
      <c r="R111" s="487" t="s">
        <v>1948</v>
      </c>
      <c r="S111" s="487" t="s">
        <v>1982</v>
      </c>
      <c r="T111" s="480" t="s">
        <v>1932</v>
      </c>
      <c r="U111" s="487" t="s">
        <v>1924</v>
      </c>
      <c r="V111" s="487" t="s">
        <v>1922</v>
      </c>
      <c r="W111" s="487" t="s">
        <v>1925</v>
      </c>
      <c r="X111" s="480" t="s">
        <v>1932</v>
      </c>
      <c r="Y111" s="487" t="s">
        <v>1925</v>
      </c>
      <c r="Z111" s="487" t="s">
        <v>1941</v>
      </c>
      <c r="AA111" s="480" t="s">
        <v>1941</v>
      </c>
      <c r="AB111" s="482" t="s">
        <v>1932</v>
      </c>
      <c r="AC111" s="487" t="s">
        <v>1982</v>
      </c>
      <c r="AD111" s="487" t="s">
        <v>1925</v>
      </c>
      <c r="AE111" s="480" t="s">
        <v>1933</v>
      </c>
      <c r="AF111" s="480" t="s">
        <v>1932</v>
      </c>
      <c r="AG111" s="487" t="s">
        <v>1946</v>
      </c>
      <c r="AH111" s="480" t="s">
        <v>1932</v>
      </c>
      <c r="AI111" s="487" t="s">
        <v>1982</v>
      </c>
      <c r="AJ111" s="480" t="s">
        <v>1928</v>
      </c>
      <c r="AK111" s="480" t="s">
        <v>1932</v>
      </c>
      <c r="AL111" s="480" t="s">
        <v>1932</v>
      </c>
      <c r="AM111" s="487" t="s">
        <v>1927</v>
      </c>
      <c r="AN111" s="487" t="s">
        <v>1982</v>
      </c>
      <c r="AO111" s="487" t="s">
        <v>1946</v>
      </c>
      <c r="AP111" s="485" t="s">
        <v>1924</v>
      </c>
      <c r="AQ111" s="481" t="s">
        <v>1946</v>
      </c>
      <c r="AR111" s="488" t="s">
        <v>1932</v>
      </c>
      <c r="AS111" s="487" t="s">
        <v>1925</v>
      </c>
      <c r="AT111" s="487" t="s">
        <v>1982</v>
      </c>
      <c r="AU111" s="480" t="s">
        <v>1932</v>
      </c>
      <c r="AV111" s="487" t="s">
        <v>1939</v>
      </c>
      <c r="AW111" s="480" t="s">
        <v>1932</v>
      </c>
      <c r="AX111" s="480" t="s">
        <v>1925</v>
      </c>
      <c r="AY111" s="480" t="s">
        <v>1948</v>
      </c>
      <c r="AZ111" s="481" t="s">
        <v>1932</v>
      </c>
      <c r="BA111" s="480" t="s">
        <v>1948</v>
      </c>
      <c r="BB111" s="487" t="s">
        <v>1948</v>
      </c>
      <c r="BC111" s="482" t="s">
        <v>1932</v>
      </c>
      <c r="BD111" s="487" t="s">
        <v>1946</v>
      </c>
      <c r="BE111" s="487" t="s">
        <v>1946</v>
      </c>
      <c r="BF111" s="487" t="s">
        <v>1967</v>
      </c>
      <c r="BG111" s="485" t="s">
        <v>1922</v>
      </c>
      <c r="BH111" s="487" t="s">
        <v>1925</v>
      </c>
      <c r="BI111" s="487" t="s">
        <v>1948</v>
      </c>
      <c r="BJ111" s="487" t="s">
        <v>1982</v>
      </c>
      <c r="BK111" s="480" t="s">
        <v>1932</v>
      </c>
      <c r="BL111" s="480" t="s">
        <v>1932</v>
      </c>
      <c r="BM111" s="480" t="s">
        <v>1932</v>
      </c>
      <c r="BN111" s="487" t="s">
        <v>1932</v>
      </c>
      <c r="BO111" s="480" t="s">
        <v>1931</v>
      </c>
      <c r="BP111" s="480" t="s">
        <v>1931</v>
      </c>
      <c r="BQ111" s="487" t="s">
        <v>1982</v>
      </c>
      <c r="BR111" s="480" t="s">
        <v>1939</v>
      </c>
      <c r="BS111" s="480" t="s">
        <v>1941</v>
      </c>
      <c r="BT111" s="487" t="s">
        <v>1967</v>
      </c>
      <c r="BU111" s="480" t="s">
        <v>1948</v>
      </c>
      <c r="BV111" s="487" t="s">
        <v>1982</v>
      </c>
      <c r="BW111" s="479" t="s">
        <v>1982</v>
      </c>
    </row>
    <row r="112" spans="1:75" ht="12.75" customHeight="1">
      <c r="A112" s="484" t="s">
        <v>2041</v>
      </c>
      <c r="B112" s="484" t="s">
        <v>316</v>
      </c>
      <c r="C112" s="484" t="s">
        <v>2023</v>
      </c>
      <c r="D112" s="479" t="s">
        <v>1997</v>
      </c>
      <c r="E112" s="480" t="s">
        <v>1923</v>
      </c>
      <c r="F112" s="479" t="s">
        <v>1997</v>
      </c>
      <c r="G112" s="480" t="s">
        <v>1939</v>
      </c>
      <c r="H112" s="479" t="s">
        <v>1998</v>
      </c>
      <c r="I112" s="480" t="s">
        <v>1939</v>
      </c>
      <c r="J112" s="481" t="s">
        <v>1939</v>
      </c>
      <c r="K112" s="480" t="s">
        <v>1939</v>
      </c>
      <c r="L112" s="480" t="s">
        <v>1939</v>
      </c>
      <c r="M112" s="480" t="s">
        <v>1923</v>
      </c>
      <c r="N112" s="480" t="s">
        <v>1939</v>
      </c>
      <c r="O112" s="480" t="s">
        <v>1923</v>
      </c>
      <c r="P112" s="479" t="s">
        <v>1998</v>
      </c>
      <c r="Q112" s="479" t="s">
        <v>1997</v>
      </c>
      <c r="R112" s="479" t="s">
        <v>1923</v>
      </c>
      <c r="S112" s="479" t="s">
        <v>1998</v>
      </c>
      <c r="T112" s="480" t="s">
        <v>1939</v>
      </c>
      <c r="U112" s="479" t="s">
        <v>1925</v>
      </c>
      <c r="V112" s="479" t="s">
        <v>1999</v>
      </c>
      <c r="W112" s="479" t="s">
        <v>1998</v>
      </c>
      <c r="X112" s="480" t="s">
        <v>1948</v>
      </c>
      <c r="Y112" s="479" t="s">
        <v>1998</v>
      </c>
      <c r="Z112" s="479" t="s">
        <v>1941</v>
      </c>
      <c r="AA112" s="480" t="s">
        <v>1939</v>
      </c>
      <c r="AB112" s="482" t="s">
        <v>1923</v>
      </c>
      <c r="AC112" s="479" t="s">
        <v>1997</v>
      </c>
      <c r="AD112" s="479" t="s">
        <v>1998</v>
      </c>
      <c r="AE112" s="480" t="s">
        <v>1939</v>
      </c>
      <c r="AF112" s="480" t="s">
        <v>1938</v>
      </c>
      <c r="AG112" s="479" t="s">
        <v>1939</v>
      </c>
      <c r="AH112" s="480" t="s">
        <v>1939</v>
      </c>
      <c r="AI112" s="479" t="s">
        <v>1997</v>
      </c>
      <c r="AJ112" s="480" t="s">
        <v>1930</v>
      </c>
      <c r="AK112" s="480" t="s">
        <v>1931</v>
      </c>
      <c r="AL112" s="480" t="s">
        <v>1923</v>
      </c>
      <c r="AM112" s="479" t="s">
        <v>1997</v>
      </c>
      <c r="AN112" s="479" t="s">
        <v>1997</v>
      </c>
      <c r="AO112" s="479" t="s">
        <v>1967</v>
      </c>
      <c r="AP112" s="480" t="s">
        <v>1939</v>
      </c>
      <c r="AQ112" s="481" t="s">
        <v>1939</v>
      </c>
      <c r="AR112" s="479" t="s">
        <v>1999</v>
      </c>
      <c r="AS112" s="479" t="s">
        <v>1998</v>
      </c>
      <c r="AT112" s="479" t="s">
        <v>1997</v>
      </c>
      <c r="AU112" s="480" t="s">
        <v>1997</v>
      </c>
      <c r="AV112" s="479" t="s">
        <v>1923</v>
      </c>
      <c r="AW112" s="480" t="s">
        <v>1927</v>
      </c>
      <c r="AX112" s="480" t="s">
        <v>1939</v>
      </c>
      <c r="AY112" s="480" t="s">
        <v>1939</v>
      </c>
      <c r="AZ112" s="481" t="s">
        <v>1939</v>
      </c>
      <c r="BA112" s="480" t="s">
        <v>1923</v>
      </c>
      <c r="BB112" s="479" t="s">
        <v>1998</v>
      </c>
      <c r="BC112" s="482" t="s">
        <v>1939</v>
      </c>
      <c r="BD112" s="479" t="s">
        <v>1998</v>
      </c>
      <c r="BE112" s="479" t="s">
        <v>2000</v>
      </c>
      <c r="BF112" s="479" t="s">
        <v>1997</v>
      </c>
      <c r="BG112" s="480" t="s">
        <v>1923</v>
      </c>
      <c r="BH112" s="479" t="s">
        <v>1998</v>
      </c>
      <c r="BI112" s="479" t="s">
        <v>1939</v>
      </c>
      <c r="BJ112" s="479" t="s">
        <v>1998</v>
      </c>
      <c r="BK112" s="480" t="s">
        <v>1923</v>
      </c>
      <c r="BL112" s="480" t="s">
        <v>1923</v>
      </c>
      <c r="BM112" s="480" t="s">
        <v>1939</v>
      </c>
      <c r="BN112" s="479" t="s">
        <v>1927</v>
      </c>
      <c r="BO112" s="480" t="s">
        <v>1939</v>
      </c>
      <c r="BP112" s="480" t="s">
        <v>1939</v>
      </c>
      <c r="BQ112" s="479" t="s">
        <v>1998</v>
      </c>
      <c r="BR112" s="480" t="s">
        <v>1923</v>
      </c>
      <c r="BS112" s="480" t="s">
        <v>1939</v>
      </c>
      <c r="BT112" s="479" t="s">
        <v>1998</v>
      </c>
      <c r="BU112" s="480" t="s">
        <v>1939</v>
      </c>
      <c r="BV112" s="479" t="s">
        <v>1997</v>
      </c>
      <c r="BW112" s="479" t="s">
        <v>1997</v>
      </c>
    </row>
    <row r="113" spans="1:75" ht="12.75" customHeight="1">
      <c r="A113" s="486" t="s">
        <v>2042</v>
      </c>
      <c r="B113" s="486" t="s">
        <v>316</v>
      </c>
      <c r="C113" s="486"/>
      <c r="D113" s="487" t="s">
        <v>1982</v>
      </c>
      <c r="E113" s="480" t="s">
        <v>1931</v>
      </c>
      <c r="F113" s="487" t="s">
        <v>1982</v>
      </c>
      <c r="G113" s="480" t="s">
        <v>1922</v>
      </c>
      <c r="H113" s="487" t="s">
        <v>1982</v>
      </c>
      <c r="I113" s="480" t="s">
        <v>1924</v>
      </c>
      <c r="J113" s="481" t="s">
        <v>1932</v>
      </c>
      <c r="K113" s="480" t="s">
        <v>1924</v>
      </c>
      <c r="L113" s="485" t="s">
        <v>1943</v>
      </c>
      <c r="M113" s="480" t="s">
        <v>1922</v>
      </c>
      <c r="N113" s="480" t="s">
        <v>1943</v>
      </c>
      <c r="O113" s="480" t="s">
        <v>1924</v>
      </c>
      <c r="P113" s="488" t="s">
        <v>1936</v>
      </c>
      <c r="Q113" s="487" t="s">
        <v>1982</v>
      </c>
      <c r="R113" s="487" t="s">
        <v>1948</v>
      </c>
      <c r="S113" s="487" t="s">
        <v>1982</v>
      </c>
      <c r="T113" s="480" t="s">
        <v>1932</v>
      </c>
      <c r="U113" s="487" t="s">
        <v>1932</v>
      </c>
      <c r="V113" s="487" t="s">
        <v>1932</v>
      </c>
      <c r="W113" s="488" t="s">
        <v>1936</v>
      </c>
      <c r="X113" s="480" t="s">
        <v>1931</v>
      </c>
      <c r="Y113" s="487" t="s">
        <v>1982</v>
      </c>
      <c r="Z113" s="487" t="s">
        <v>1932</v>
      </c>
      <c r="AA113" s="480" t="s">
        <v>1943</v>
      </c>
      <c r="AB113" s="482" t="s">
        <v>1924</v>
      </c>
      <c r="AC113" s="487" t="s">
        <v>1982</v>
      </c>
      <c r="AD113" s="487" t="s">
        <v>1982</v>
      </c>
      <c r="AE113" s="480" t="s">
        <v>1943</v>
      </c>
      <c r="AF113" s="480" t="s">
        <v>1922</v>
      </c>
      <c r="AG113" s="487" t="s">
        <v>1942</v>
      </c>
      <c r="AH113" s="480" t="s">
        <v>1922</v>
      </c>
      <c r="AI113" s="487" t="s">
        <v>1982</v>
      </c>
      <c r="AJ113" s="480" t="s">
        <v>1931</v>
      </c>
      <c r="AK113" s="480" t="s">
        <v>1931</v>
      </c>
      <c r="AL113" s="480" t="s">
        <v>1928</v>
      </c>
      <c r="AM113" s="488" t="s">
        <v>1936</v>
      </c>
      <c r="AN113" s="487" t="s">
        <v>1982</v>
      </c>
      <c r="AO113" s="487" t="s">
        <v>1925</v>
      </c>
      <c r="AP113" s="480" t="s">
        <v>1927</v>
      </c>
      <c r="AQ113" s="489" t="s">
        <v>1922</v>
      </c>
      <c r="AR113" s="488" t="s">
        <v>1922</v>
      </c>
      <c r="AS113" s="487" t="s">
        <v>1982</v>
      </c>
      <c r="AT113" s="487" t="s">
        <v>1982</v>
      </c>
      <c r="AU113" s="480" t="s">
        <v>1932</v>
      </c>
      <c r="AV113" s="487" t="s">
        <v>1939</v>
      </c>
      <c r="AW113" s="480" t="s">
        <v>1922</v>
      </c>
      <c r="AX113" s="480" t="s">
        <v>1922</v>
      </c>
      <c r="AY113" s="480" t="s">
        <v>1923</v>
      </c>
      <c r="AZ113" s="481" t="s">
        <v>1922</v>
      </c>
      <c r="BA113" s="480" t="s">
        <v>1929</v>
      </c>
      <c r="BB113" s="487" t="s">
        <v>1967</v>
      </c>
      <c r="BC113" s="490" t="s">
        <v>1924</v>
      </c>
      <c r="BD113" s="487" t="s">
        <v>1936</v>
      </c>
      <c r="BE113" s="487" t="s">
        <v>1925</v>
      </c>
      <c r="BF113" s="487" t="s">
        <v>1982</v>
      </c>
      <c r="BG113" s="480" t="s">
        <v>1931</v>
      </c>
      <c r="BH113" s="487" t="s">
        <v>1925</v>
      </c>
      <c r="BI113" s="487" t="s">
        <v>1932</v>
      </c>
      <c r="BJ113" s="487" t="s">
        <v>1982</v>
      </c>
      <c r="BK113" s="480" t="s">
        <v>1931</v>
      </c>
      <c r="BL113" s="480" t="s">
        <v>1924</v>
      </c>
      <c r="BM113" s="480" t="s">
        <v>1943</v>
      </c>
      <c r="BN113" s="487" t="s">
        <v>1943</v>
      </c>
      <c r="BO113" s="485" t="s">
        <v>1924</v>
      </c>
      <c r="BP113" s="480" t="s">
        <v>1948</v>
      </c>
      <c r="BQ113" s="487" t="s">
        <v>1967</v>
      </c>
      <c r="BR113" s="485" t="s">
        <v>1931</v>
      </c>
      <c r="BS113" s="480" t="s">
        <v>1943</v>
      </c>
      <c r="BT113" s="487" t="s">
        <v>1982</v>
      </c>
      <c r="BU113" s="480" t="s">
        <v>1922</v>
      </c>
      <c r="BV113" s="487" t="s">
        <v>1967</v>
      </c>
      <c r="BW113" s="479" t="s">
        <v>1967</v>
      </c>
    </row>
    <row r="114" spans="1:75" ht="12.75" customHeight="1">
      <c r="A114" s="486" t="s">
        <v>2043</v>
      </c>
      <c r="B114" s="486" t="s">
        <v>316</v>
      </c>
      <c r="C114" s="486"/>
      <c r="D114" s="487" t="s">
        <v>1998</v>
      </c>
      <c r="E114" s="480" t="s">
        <v>1922</v>
      </c>
      <c r="F114" s="487" t="s">
        <v>1998</v>
      </c>
      <c r="G114" s="480" t="s">
        <v>1932</v>
      </c>
      <c r="H114" s="487" t="s">
        <v>1998</v>
      </c>
      <c r="I114" s="480" t="s">
        <v>1922</v>
      </c>
      <c r="J114" s="481" t="s">
        <v>1925</v>
      </c>
      <c r="K114" s="480" t="s">
        <v>1924</v>
      </c>
      <c r="L114" s="485" t="s">
        <v>1941</v>
      </c>
      <c r="M114" s="480" t="s">
        <v>1943</v>
      </c>
      <c r="N114" s="480" t="s">
        <v>1941</v>
      </c>
      <c r="O114" s="480" t="s">
        <v>1922</v>
      </c>
      <c r="P114" s="487" t="s">
        <v>1926</v>
      </c>
      <c r="Q114" s="487" t="s">
        <v>1998</v>
      </c>
      <c r="R114" s="487" t="s">
        <v>1967</v>
      </c>
      <c r="S114" s="487" t="s">
        <v>1999</v>
      </c>
      <c r="T114" s="480" t="s">
        <v>1948</v>
      </c>
      <c r="U114" s="487" t="s">
        <v>1927</v>
      </c>
      <c r="V114" s="487" t="s">
        <v>1927</v>
      </c>
      <c r="W114" s="487" t="s">
        <v>1967</v>
      </c>
      <c r="X114" s="480" t="s">
        <v>1925</v>
      </c>
      <c r="Y114" s="487" t="s">
        <v>1998</v>
      </c>
      <c r="Z114" s="487" t="s">
        <v>1948</v>
      </c>
      <c r="AA114" s="480" t="s">
        <v>1941</v>
      </c>
      <c r="AB114" s="482" t="s">
        <v>1922</v>
      </c>
      <c r="AC114" s="487" t="s">
        <v>1998</v>
      </c>
      <c r="AD114" s="487" t="s">
        <v>1998</v>
      </c>
      <c r="AE114" s="480" t="s">
        <v>1941</v>
      </c>
      <c r="AF114" s="480" t="s">
        <v>1941</v>
      </c>
      <c r="AG114" s="487" t="s">
        <v>1925</v>
      </c>
      <c r="AH114" s="480" t="s">
        <v>1941</v>
      </c>
      <c r="AI114" s="487" t="s">
        <v>1998</v>
      </c>
      <c r="AJ114" s="480" t="s">
        <v>1922</v>
      </c>
      <c r="AK114" s="480" t="s">
        <v>1922</v>
      </c>
      <c r="AL114" s="480" t="s">
        <v>1932</v>
      </c>
      <c r="AM114" s="487" t="s">
        <v>1926</v>
      </c>
      <c r="AN114" s="487" t="s">
        <v>1998</v>
      </c>
      <c r="AO114" s="487" t="s">
        <v>1967</v>
      </c>
      <c r="AP114" s="480" t="s">
        <v>1967</v>
      </c>
      <c r="AQ114" s="481" t="s">
        <v>1948</v>
      </c>
      <c r="AR114" s="488" t="s">
        <v>1948</v>
      </c>
      <c r="AS114" s="487" t="s">
        <v>1998</v>
      </c>
      <c r="AT114" s="487" t="s">
        <v>1998</v>
      </c>
      <c r="AU114" s="480" t="s">
        <v>1925</v>
      </c>
      <c r="AV114" s="487" t="s">
        <v>1939</v>
      </c>
      <c r="AW114" s="480" t="s">
        <v>1941</v>
      </c>
      <c r="AX114" s="480" t="s">
        <v>1941</v>
      </c>
      <c r="AY114" s="480" t="s">
        <v>1941</v>
      </c>
      <c r="AZ114" s="481" t="s">
        <v>1941</v>
      </c>
      <c r="BA114" s="480" t="s">
        <v>1922</v>
      </c>
      <c r="BB114" s="487" t="s">
        <v>1968</v>
      </c>
      <c r="BC114" s="490" t="s">
        <v>1922</v>
      </c>
      <c r="BD114" s="487" t="s">
        <v>1925</v>
      </c>
      <c r="BE114" s="487" t="s">
        <v>2000</v>
      </c>
      <c r="BF114" s="487" t="s">
        <v>1998</v>
      </c>
      <c r="BG114" s="480" t="s">
        <v>1922</v>
      </c>
      <c r="BH114" s="487" t="s">
        <v>1926</v>
      </c>
      <c r="BI114" s="487" t="s">
        <v>1927</v>
      </c>
      <c r="BJ114" s="487" t="s">
        <v>1998</v>
      </c>
      <c r="BK114" s="480" t="s">
        <v>1922</v>
      </c>
      <c r="BL114" s="480" t="s">
        <v>1922</v>
      </c>
      <c r="BM114" s="480" t="s">
        <v>1941</v>
      </c>
      <c r="BN114" s="487" t="s">
        <v>1941</v>
      </c>
      <c r="BO114" s="485" t="s">
        <v>1932</v>
      </c>
      <c r="BP114" s="480" t="s">
        <v>1925</v>
      </c>
      <c r="BQ114" s="487" t="s">
        <v>1998</v>
      </c>
      <c r="BR114" s="480" t="s">
        <v>1924</v>
      </c>
      <c r="BS114" s="480" t="s">
        <v>1941</v>
      </c>
      <c r="BT114" s="487" t="s">
        <v>1998</v>
      </c>
      <c r="BU114" s="480" t="s">
        <v>1941</v>
      </c>
      <c r="BV114" s="487" t="s">
        <v>2000</v>
      </c>
      <c r="BW114" s="479" t="s">
        <v>2000</v>
      </c>
    </row>
    <row r="115" spans="1:75" ht="12.75" customHeight="1">
      <c r="A115" s="486" t="s">
        <v>2044</v>
      </c>
      <c r="B115" s="486" t="s">
        <v>316</v>
      </c>
      <c r="C115" s="486"/>
      <c r="D115" s="487" t="s">
        <v>1998</v>
      </c>
      <c r="E115" s="480" t="s">
        <v>1943</v>
      </c>
      <c r="F115" s="487" t="s">
        <v>1998</v>
      </c>
      <c r="G115" s="480" t="s">
        <v>1942</v>
      </c>
      <c r="H115" s="487" t="s">
        <v>1998</v>
      </c>
      <c r="I115" s="480" t="s">
        <v>1941</v>
      </c>
      <c r="J115" s="481" t="s">
        <v>1926</v>
      </c>
      <c r="K115" s="480" t="s">
        <v>1922</v>
      </c>
      <c r="L115" s="480" t="s">
        <v>1925</v>
      </c>
      <c r="M115" s="480" t="s">
        <v>1941</v>
      </c>
      <c r="N115" s="480" t="s">
        <v>1948</v>
      </c>
      <c r="O115" s="480" t="s">
        <v>1943</v>
      </c>
      <c r="P115" s="487" t="s">
        <v>1982</v>
      </c>
      <c r="Q115" s="487" t="s">
        <v>1998</v>
      </c>
      <c r="R115" s="487" t="s">
        <v>1982</v>
      </c>
      <c r="S115" s="487" t="s">
        <v>2000</v>
      </c>
      <c r="T115" s="480" t="s">
        <v>1925</v>
      </c>
      <c r="U115" s="487" t="s">
        <v>1925</v>
      </c>
      <c r="V115" s="487" t="s">
        <v>1925</v>
      </c>
      <c r="W115" s="487" t="s">
        <v>1967</v>
      </c>
      <c r="X115" s="480" t="s">
        <v>1967</v>
      </c>
      <c r="Y115" s="487" t="s">
        <v>1998</v>
      </c>
      <c r="Z115" s="487" t="s">
        <v>1925</v>
      </c>
      <c r="AA115" s="480" t="s">
        <v>1942</v>
      </c>
      <c r="AB115" s="482" t="s">
        <v>1943</v>
      </c>
      <c r="AC115" s="487" t="s">
        <v>1998</v>
      </c>
      <c r="AD115" s="487" t="s">
        <v>1998</v>
      </c>
      <c r="AE115" s="480" t="s">
        <v>1948</v>
      </c>
      <c r="AF115" s="480" t="s">
        <v>1942</v>
      </c>
      <c r="AG115" s="487" t="s">
        <v>1926</v>
      </c>
      <c r="AH115" s="480" t="s">
        <v>1942</v>
      </c>
      <c r="AI115" s="487" t="s">
        <v>1998</v>
      </c>
      <c r="AJ115" s="480" t="s">
        <v>1943</v>
      </c>
      <c r="AK115" s="480" t="s">
        <v>1943</v>
      </c>
      <c r="AL115" s="480" t="s">
        <v>1941</v>
      </c>
      <c r="AM115" s="487" t="s">
        <v>1982</v>
      </c>
      <c r="AN115" s="487" t="s">
        <v>1998</v>
      </c>
      <c r="AO115" s="487" t="s">
        <v>2000</v>
      </c>
      <c r="AP115" s="480" t="s">
        <v>1967</v>
      </c>
      <c r="AQ115" s="481" t="s">
        <v>1925</v>
      </c>
      <c r="AR115" s="487" t="s">
        <v>1925</v>
      </c>
      <c r="AS115" s="487" t="s">
        <v>1998</v>
      </c>
      <c r="AT115" s="487" t="s">
        <v>1998</v>
      </c>
      <c r="AU115" s="480" t="s">
        <v>1926</v>
      </c>
      <c r="AV115" s="487" t="s">
        <v>1948</v>
      </c>
      <c r="AW115" s="480" t="s">
        <v>1942</v>
      </c>
      <c r="AX115" s="480" t="s">
        <v>1948</v>
      </c>
      <c r="AY115" s="480" t="s">
        <v>1948</v>
      </c>
      <c r="AZ115" s="481" t="s">
        <v>1942</v>
      </c>
      <c r="BA115" s="480" t="s">
        <v>1948</v>
      </c>
      <c r="BB115" s="487" t="s">
        <v>2000</v>
      </c>
      <c r="BC115" s="490" t="s">
        <v>1943</v>
      </c>
      <c r="BD115" s="487" t="s">
        <v>1982</v>
      </c>
      <c r="BE115" s="487" t="s">
        <v>1998</v>
      </c>
      <c r="BF115" s="487" t="s">
        <v>1998</v>
      </c>
      <c r="BG115" s="480" t="s">
        <v>1943</v>
      </c>
      <c r="BH115" s="487" t="s">
        <v>1982</v>
      </c>
      <c r="BI115" s="487" t="s">
        <v>1926</v>
      </c>
      <c r="BJ115" s="487" t="s">
        <v>1998</v>
      </c>
      <c r="BK115" s="480" t="s">
        <v>1943</v>
      </c>
      <c r="BL115" s="480" t="s">
        <v>1943</v>
      </c>
      <c r="BM115" s="480" t="s">
        <v>1948</v>
      </c>
      <c r="BN115" s="487" t="s">
        <v>1942</v>
      </c>
      <c r="BO115" s="480" t="s">
        <v>1967</v>
      </c>
      <c r="BP115" s="480" t="s">
        <v>1967</v>
      </c>
      <c r="BQ115" s="487" t="s">
        <v>1998</v>
      </c>
      <c r="BR115" s="480" t="s">
        <v>1922</v>
      </c>
      <c r="BS115" s="480" t="s">
        <v>1942</v>
      </c>
      <c r="BT115" s="487" t="s">
        <v>1998</v>
      </c>
      <c r="BU115" s="480" t="s">
        <v>1948</v>
      </c>
      <c r="BV115" s="487" t="s">
        <v>1998</v>
      </c>
      <c r="BW115" s="479" t="s">
        <v>1998</v>
      </c>
    </row>
    <row r="116" spans="1:75" ht="12.75" customHeight="1">
      <c r="A116" s="486" t="s">
        <v>2045</v>
      </c>
      <c r="B116" s="486" t="s">
        <v>316</v>
      </c>
      <c r="C116" s="486"/>
      <c r="D116" s="487" t="s">
        <v>1998</v>
      </c>
      <c r="E116" s="480" t="s">
        <v>1943</v>
      </c>
      <c r="F116" s="487" t="s">
        <v>1998</v>
      </c>
      <c r="G116" s="480" t="s">
        <v>1948</v>
      </c>
      <c r="H116" s="487" t="s">
        <v>1998</v>
      </c>
      <c r="I116" s="480" t="s">
        <v>1948</v>
      </c>
      <c r="J116" s="481" t="s">
        <v>1926</v>
      </c>
      <c r="K116" s="480" t="s">
        <v>1922</v>
      </c>
      <c r="L116" s="480" t="s">
        <v>1925</v>
      </c>
      <c r="M116" s="480" t="s">
        <v>1948</v>
      </c>
      <c r="N116" s="480" t="s">
        <v>1925</v>
      </c>
      <c r="O116" s="480" t="s">
        <v>1950</v>
      </c>
      <c r="P116" s="487" t="s">
        <v>1982</v>
      </c>
      <c r="Q116" s="487" t="s">
        <v>1998</v>
      </c>
      <c r="R116" s="487" t="s">
        <v>1982</v>
      </c>
      <c r="S116" s="487" t="s">
        <v>1998</v>
      </c>
      <c r="T116" s="480" t="s">
        <v>1925</v>
      </c>
      <c r="U116" s="487" t="s">
        <v>1967</v>
      </c>
      <c r="V116" s="487" t="s">
        <v>1925</v>
      </c>
      <c r="W116" s="487" t="s">
        <v>1967</v>
      </c>
      <c r="X116" s="480" t="s">
        <v>1967</v>
      </c>
      <c r="Y116" s="487" t="s">
        <v>1998</v>
      </c>
      <c r="Z116" s="487" t="s">
        <v>2000</v>
      </c>
      <c r="AA116" s="480" t="s">
        <v>1927</v>
      </c>
      <c r="AB116" s="482" t="s">
        <v>1943</v>
      </c>
      <c r="AC116" s="487" t="s">
        <v>1998</v>
      </c>
      <c r="AD116" s="487" t="s">
        <v>1998</v>
      </c>
      <c r="AE116" s="480" t="s">
        <v>1967</v>
      </c>
      <c r="AF116" s="480" t="s">
        <v>1942</v>
      </c>
      <c r="AG116" s="487" t="s">
        <v>1926</v>
      </c>
      <c r="AH116" s="480" t="s">
        <v>1942</v>
      </c>
      <c r="AI116" s="487" t="s">
        <v>1998</v>
      </c>
      <c r="AJ116" s="480" t="s">
        <v>1943</v>
      </c>
      <c r="AK116" s="480" t="s">
        <v>1943</v>
      </c>
      <c r="AL116" s="480" t="s">
        <v>1942</v>
      </c>
      <c r="AM116" s="487" t="s">
        <v>1982</v>
      </c>
      <c r="AN116" s="487" t="s">
        <v>1998</v>
      </c>
      <c r="AO116" s="487" t="s">
        <v>1998</v>
      </c>
      <c r="AP116" s="480" t="s">
        <v>1967</v>
      </c>
      <c r="AQ116" s="481" t="s">
        <v>1925</v>
      </c>
      <c r="AR116" s="487" t="s">
        <v>1925</v>
      </c>
      <c r="AS116" s="487" t="s">
        <v>1998</v>
      </c>
      <c r="AT116" s="487" t="s">
        <v>1998</v>
      </c>
      <c r="AU116" s="480" t="s">
        <v>1926</v>
      </c>
      <c r="AV116" s="487" t="s">
        <v>1927</v>
      </c>
      <c r="AW116" s="480" t="s">
        <v>1942</v>
      </c>
      <c r="AX116" s="480" t="s">
        <v>1948</v>
      </c>
      <c r="AY116" s="480" t="s">
        <v>1948</v>
      </c>
      <c r="AZ116" s="481" t="s">
        <v>1942</v>
      </c>
      <c r="BA116" s="480" t="s">
        <v>1948</v>
      </c>
      <c r="BB116" s="487" t="s">
        <v>1998</v>
      </c>
      <c r="BC116" s="482" t="s">
        <v>1942</v>
      </c>
      <c r="BD116" s="487" t="s">
        <v>2000</v>
      </c>
      <c r="BE116" s="487" t="s">
        <v>1998</v>
      </c>
      <c r="BF116" s="487" t="s">
        <v>1998</v>
      </c>
      <c r="BG116" s="480" t="s">
        <v>1943</v>
      </c>
      <c r="BH116" s="487" t="s">
        <v>1982</v>
      </c>
      <c r="BI116" s="487" t="s">
        <v>1926</v>
      </c>
      <c r="BJ116" s="487" t="s">
        <v>1998</v>
      </c>
      <c r="BK116" s="480" t="s">
        <v>1943</v>
      </c>
      <c r="BL116" s="480" t="s">
        <v>1943</v>
      </c>
      <c r="BM116" s="480" t="s">
        <v>1948</v>
      </c>
      <c r="BN116" s="487" t="s">
        <v>1948</v>
      </c>
      <c r="BO116" s="480" t="s">
        <v>1967</v>
      </c>
      <c r="BP116" s="480" t="s">
        <v>1967</v>
      </c>
      <c r="BQ116" s="487" t="s">
        <v>1998</v>
      </c>
      <c r="BR116" s="480" t="s">
        <v>1943</v>
      </c>
      <c r="BS116" s="480" t="s">
        <v>1927</v>
      </c>
      <c r="BT116" s="487" t="s">
        <v>1998</v>
      </c>
      <c r="BU116" s="480" t="s">
        <v>1948</v>
      </c>
      <c r="BV116" s="487" t="s">
        <v>1998</v>
      </c>
      <c r="BW116" s="479" t="s">
        <v>1998</v>
      </c>
    </row>
    <row r="117" spans="1:75" ht="12.75" customHeight="1">
      <c r="A117" s="486" t="s">
        <v>2046</v>
      </c>
      <c r="B117" s="486" t="s">
        <v>316</v>
      </c>
      <c r="C117" s="486"/>
      <c r="D117" s="487" t="s">
        <v>1998</v>
      </c>
      <c r="E117" s="480" t="s">
        <v>1943</v>
      </c>
      <c r="F117" s="487" t="s">
        <v>1998</v>
      </c>
      <c r="G117" s="480" t="s">
        <v>1925</v>
      </c>
      <c r="H117" s="487" t="s">
        <v>1998</v>
      </c>
      <c r="I117" s="480" t="s">
        <v>1948</v>
      </c>
      <c r="J117" s="481" t="s">
        <v>1926</v>
      </c>
      <c r="K117" s="480" t="s">
        <v>1943</v>
      </c>
      <c r="L117" s="480" t="s">
        <v>1925</v>
      </c>
      <c r="M117" s="480" t="s">
        <v>1925</v>
      </c>
      <c r="N117" s="480" t="s">
        <v>1925</v>
      </c>
      <c r="O117" s="480" t="s">
        <v>1948</v>
      </c>
      <c r="P117" s="487" t="s">
        <v>1982</v>
      </c>
      <c r="Q117" s="487" t="s">
        <v>1998</v>
      </c>
      <c r="R117" s="487" t="s">
        <v>1982</v>
      </c>
      <c r="S117" s="487" t="s">
        <v>1998</v>
      </c>
      <c r="T117" s="480" t="s">
        <v>1925</v>
      </c>
      <c r="U117" s="487" t="s">
        <v>1982</v>
      </c>
      <c r="V117" s="487" t="s">
        <v>1982</v>
      </c>
      <c r="W117" s="487" t="s">
        <v>1967</v>
      </c>
      <c r="X117" s="480" t="s">
        <v>1998</v>
      </c>
      <c r="Y117" s="487" t="s">
        <v>1998</v>
      </c>
      <c r="Z117" s="487" t="s">
        <v>1998</v>
      </c>
      <c r="AA117" s="480" t="s">
        <v>1982</v>
      </c>
      <c r="AB117" s="482" t="s">
        <v>1943</v>
      </c>
      <c r="AC117" s="487" t="s">
        <v>1998</v>
      </c>
      <c r="AD117" s="487" t="s">
        <v>1998</v>
      </c>
      <c r="AE117" s="480" t="s">
        <v>1967</v>
      </c>
      <c r="AF117" s="480" t="s">
        <v>1942</v>
      </c>
      <c r="AG117" s="487" t="s">
        <v>1926</v>
      </c>
      <c r="AH117" s="485" t="s">
        <v>1948</v>
      </c>
      <c r="AI117" s="487" t="s">
        <v>1998</v>
      </c>
      <c r="AJ117" s="480" t="s">
        <v>1943</v>
      </c>
      <c r="AK117" s="480" t="s">
        <v>1943</v>
      </c>
      <c r="AL117" s="480" t="s">
        <v>1948</v>
      </c>
      <c r="AM117" s="487" t="s">
        <v>1982</v>
      </c>
      <c r="AN117" s="487" t="s">
        <v>1998</v>
      </c>
      <c r="AO117" s="487" t="s">
        <v>1998</v>
      </c>
      <c r="AP117" s="480" t="s">
        <v>2000</v>
      </c>
      <c r="AQ117" s="481" t="s">
        <v>1925</v>
      </c>
      <c r="AR117" s="487" t="s">
        <v>1982</v>
      </c>
      <c r="AS117" s="487" t="s">
        <v>1998</v>
      </c>
      <c r="AT117" s="487" t="s">
        <v>1998</v>
      </c>
      <c r="AU117" s="480" t="s">
        <v>1926</v>
      </c>
      <c r="AV117" s="487" t="s">
        <v>1925</v>
      </c>
      <c r="AW117" s="480" t="s">
        <v>1942</v>
      </c>
      <c r="AX117" s="480" t="s">
        <v>1948</v>
      </c>
      <c r="AY117" s="480" t="s">
        <v>1925</v>
      </c>
      <c r="AZ117" s="481" t="s">
        <v>1942</v>
      </c>
      <c r="BA117" s="480" t="s">
        <v>1967</v>
      </c>
      <c r="BB117" s="487" t="s">
        <v>1998</v>
      </c>
      <c r="BC117" s="482" t="s">
        <v>1942</v>
      </c>
      <c r="BD117" s="487" t="s">
        <v>1998</v>
      </c>
      <c r="BE117" s="487" t="s">
        <v>1998</v>
      </c>
      <c r="BF117" s="487" t="s">
        <v>1998</v>
      </c>
      <c r="BG117" s="480" t="s">
        <v>1943</v>
      </c>
      <c r="BH117" s="487" t="s">
        <v>1982</v>
      </c>
      <c r="BI117" s="487" t="s">
        <v>1926</v>
      </c>
      <c r="BJ117" s="487" t="s">
        <v>1998</v>
      </c>
      <c r="BK117" s="480" t="s">
        <v>1943</v>
      </c>
      <c r="BL117" s="480" t="s">
        <v>1943</v>
      </c>
      <c r="BM117" s="480" t="s">
        <v>1948</v>
      </c>
      <c r="BN117" s="487" t="s">
        <v>1927</v>
      </c>
      <c r="BO117" s="480" t="s">
        <v>1967</v>
      </c>
      <c r="BP117" s="480" t="s">
        <v>1967</v>
      </c>
      <c r="BQ117" s="487" t="s">
        <v>1998</v>
      </c>
      <c r="BR117" s="480" t="s">
        <v>1943</v>
      </c>
      <c r="BS117" s="480" t="s">
        <v>1982</v>
      </c>
      <c r="BT117" s="487" t="s">
        <v>1998</v>
      </c>
      <c r="BU117" s="480" t="s">
        <v>1925</v>
      </c>
      <c r="BV117" s="487" t="s">
        <v>1998</v>
      </c>
      <c r="BW117" s="479" t="s">
        <v>1998</v>
      </c>
    </row>
    <row r="118" spans="1:75" ht="12.75" customHeight="1">
      <c r="A118" s="486" t="s">
        <v>2047</v>
      </c>
      <c r="B118" s="486" t="s">
        <v>316</v>
      </c>
      <c r="C118" s="486"/>
      <c r="D118" s="487" t="s">
        <v>1998</v>
      </c>
      <c r="E118" s="480" t="s">
        <v>1927</v>
      </c>
      <c r="F118" s="487" t="s">
        <v>1998</v>
      </c>
      <c r="G118" s="480" t="s">
        <v>1982</v>
      </c>
      <c r="H118" s="487" t="s">
        <v>1998</v>
      </c>
      <c r="I118" s="480" t="s">
        <v>1925</v>
      </c>
      <c r="J118" s="481" t="s">
        <v>2000</v>
      </c>
      <c r="K118" s="480" t="s">
        <v>1941</v>
      </c>
      <c r="L118" s="480" t="s">
        <v>1982</v>
      </c>
      <c r="M118" s="480" t="s">
        <v>1967</v>
      </c>
      <c r="N118" s="480" t="s">
        <v>1982</v>
      </c>
      <c r="O118" s="480" t="s">
        <v>1925</v>
      </c>
      <c r="P118" s="487" t="s">
        <v>1982</v>
      </c>
      <c r="Q118" s="487" t="s">
        <v>1998</v>
      </c>
      <c r="R118" s="487" t="s">
        <v>1998</v>
      </c>
      <c r="S118" s="487" t="s">
        <v>1998</v>
      </c>
      <c r="T118" s="480" t="s">
        <v>1982</v>
      </c>
      <c r="U118" s="487" t="s">
        <v>1968</v>
      </c>
      <c r="V118" s="487" t="s">
        <v>2000</v>
      </c>
      <c r="W118" s="487" t="s">
        <v>1982</v>
      </c>
      <c r="X118" s="480" t="s">
        <v>1998</v>
      </c>
      <c r="Y118" s="487" t="s">
        <v>1998</v>
      </c>
      <c r="Z118" s="487" t="s">
        <v>1998</v>
      </c>
      <c r="AA118" s="480" t="s">
        <v>1999</v>
      </c>
      <c r="AB118" s="482" t="s">
        <v>1927</v>
      </c>
      <c r="AC118" s="487" t="s">
        <v>1998</v>
      </c>
      <c r="AD118" s="487" t="s">
        <v>1998</v>
      </c>
      <c r="AE118" s="480" t="s">
        <v>1967</v>
      </c>
      <c r="AF118" s="480" t="s">
        <v>1925</v>
      </c>
      <c r="AG118" s="487" t="s">
        <v>2000</v>
      </c>
      <c r="AH118" s="480" t="s">
        <v>1925</v>
      </c>
      <c r="AI118" s="487" t="s">
        <v>1998</v>
      </c>
      <c r="AJ118" s="480" t="s">
        <v>1927</v>
      </c>
      <c r="AK118" s="480" t="s">
        <v>1927</v>
      </c>
      <c r="AL118" s="480" t="s">
        <v>1925</v>
      </c>
      <c r="AM118" s="487" t="s">
        <v>2000</v>
      </c>
      <c r="AN118" s="487" t="s">
        <v>1998</v>
      </c>
      <c r="AO118" s="487" t="s">
        <v>1998</v>
      </c>
      <c r="AP118" s="480" t="s">
        <v>2000</v>
      </c>
      <c r="AQ118" s="481" t="s">
        <v>1982</v>
      </c>
      <c r="AR118" s="487" t="s">
        <v>2000</v>
      </c>
      <c r="AS118" s="487" t="s">
        <v>1998</v>
      </c>
      <c r="AT118" s="487" t="s">
        <v>1998</v>
      </c>
      <c r="AU118" s="480" t="s">
        <v>2000</v>
      </c>
      <c r="AV118" s="487" t="s">
        <v>1926</v>
      </c>
      <c r="AW118" s="480" t="s">
        <v>1925</v>
      </c>
      <c r="AX118" s="480" t="s">
        <v>1925</v>
      </c>
      <c r="AY118" s="480" t="s">
        <v>1982</v>
      </c>
      <c r="AZ118" s="481" t="s">
        <v>1925</v>
      </c>
      <c r="BA118" s="480" t="s">
        <v>1967</v>
      </c>
      <c r="BB118" s="487" t="s">
        <v>1998</v>
      </c>
      <c r="BC118" s="482" t="s">
        <v>1925</v>
      </c>
      <c r="BD118" s="487" t="s">
        <v>1998</v>
      </c>
      <c r="BE118" s="487" t="s">
        <v>1998</v>
      </c>
      <c r="BF118" s="487" t="s">
        <v>1998</v>
      </c>
      <c r="BG118" s="480" t="s">
        <v>1927</v>
      </c>
      <c r="BH118" s="487" t="s">
        <v>1982</v>
      </c>
      <c r="BI118" s="487" t="s">
        <v>1968</v>
      </c>
      <c r="BJ118" s="487" t="s">
        <v>1998</v>
      </c>
      <c r="BK118" s="480" t="s">
        <v>1927</v>
      </c>
      <c r="BL118" s="480" t="s">
        <v>1927</v>
      </c>
      <c r="BM118" s="480" t="s">
        <v>1925</v>
      </c>
      <c r="BN118" s="487" t="s">
        <v>1925</v>
      </c>
      <c r="BO118" s="480" t="s">
        <v>2000</v>
      </c>
      <c r="BP118" s="480" t="s">
        <v>2000</v>
      </c>
      <c r="BQ118" s="487" t="s">
        <v>1998</v>
      </c>
      <c r="BR118" s="485" t="s">
        <v>1943</v>
      </c>
      <c r="BS118" s="480" t="s">
        <v>1999</v>
      </c>
      <c r="BT118" s="487" t="s">
        <v>1998</v>
      </c>
      <c r="BU118" s="480" t="s">
        <v>1982</v>
      </c>
      <c r="BV118" s="487" t="s">
        <v>1998</v>
      </c>
      <c r="BW118" s="479" t="s">
        <v>1998</v>
      </c>
    </row>
    <row r="119" spans="1:75" ht="12.75" customHeight="1">
      <c r="A119" s="491" t="s">
        <v>338</v>
      </c>
      <c r="B119" s="491" t="s">
        <v>316</v>
      </c>
      <c r="C119" s="491" t="s">
        <v>1981</v>
      </c>
      <c r="D119" s="487" t="s">
        <v>1982</v>
      </c>
      <c r="E119" s="480" t="s">
        <v>1932</v>
      </c>
      <c r="F119" s="487" t="s">
        <v>1982</v>
      </c>
      <c r="G119" s="480" t="s">
        <v>1922</v>
      </c>
      <c r="H119" s="487" t="s">
        <v>1982</v>
      </c>
      <c r="I119" s="480" t="s">
        <v>1924</v>
      </c>
      <c r="J119" s="481" t="s">
        <v>1942</v>
      </c>
      <c r="K119" s="480" t="s">
        <v>1924</v>
      </c>
      <c r="L119" s="485" t="s">
        <v>1922</v>
      </c>
      <c r="M119" s="480" t="s">
        <v>1922</v>
      </c>
      <c r="N119" s="480" t="s">
        <v>1941</v>
      </c>
      <c r="O119" s="480" t="s">
        <v>1924</v>
      </c>
      <c r="P119" s="487" t="s">
        <v>1925</v>
      </c>
      <c r="Q119" s="487" t="s">
        <v>1982</v>
      </c>
      <c r="R119" s="487" t="s">
        <v>1948</v>
      </c>
      <c r="S119" s="487" t="s">
        <v>1982</v>
      </c>
      <c r="T119" s="480" t="s">
        <v>1932</v>
      </c>
      <c r="U119" s="487" t="s">
        <v>1942</v>
      </c>
      <c r="V119" s="487" t="s">
        <v>1942</v>
      </c>
      <c r="W119" s="487" t="s">
        <v>1927</v>
      </c>
      <c r="X119" s="485" t="s">
        <v>1924</v>
      </c>
      <c r="Y119" s="487" t="s">
        <v>1982</v>
      </c>
      <c r="Z119" s="487" t="s">
        <v>1941</v>
      </c>
      <c r="AA119" s="480" t="s">
        <v>1922</v>
      </c>
      <c r="AB119" s="482" t="s">
        <v>1924</v>
      </c>
      <c r="AC119" s="487" t="s">
        <v>1982</v>
      </c>
      <c r="AD119" s="487" t="s">
        <v>1982</v>
      </c>
      <c r="AE119" s="480" t="s">
        <v>1932</v>
      </c>
      <c r="AF119" s="480" t="s">
        <v>1922</v>
      </c>
      <c r="AG119" s="487" t="s">
        <v>1942</v>
      </c>
      <c r="AH119" s="480" t="s">
        <v>1922</v>
      </c>
      <c r="AI119" s="487" t="s">
        <v>1982</v>
      </c>
      <c r="AJ119" s="485" t="s">
        <v>1924</v>
      </c>
      <c r="AK119" s="485" t="s">
        <v>1924</v>
      </c>
      <c r="AL119" s="480" t="s">
        <v>1928</v>
      </c>
      <c r="AM119" s="487" t="s">
        <v>1927</v>
      </c>
      <c r="AN119" s="487" t="s">
        <v>1982</v>
      </c>
      <c r="AO119" s="487" t="s">
        <v>1925</v>
      </c>
      <c r="AP119" s="480" t="s">
        <v>1927</v>
      </c>
      <c r="AQ119" s="481" t="s">
        <v>1922</v>
      </c>
      <c r="AR119" s="487" t="s">
        <v>1942</v>
      </c>
      <c r="AS119" s="487" t="s">
        <v>1982</v>
      </c>
      <c r="AT119" s="487" t="s">
        <v>1982</v>
      </c>
      <c r="AU119" s="480" t="s">
        <v>1942</v>
      </c>
      <c r="AV119" s="487" t="s">
        <v>1939</v>
      </c>
      <c r="AW119" s="480" t="s">
        <v>1922</v>
      </c>
      <c r="AX119" s="480" t="s">
        <v>1922</v>
      </c>
      <c r="AY119" s="480" t="s">
        <v>1932</v>
      </c>
      <c r="AZ119" s="481" t="s">
        <v>1922</v>
      </c>
      <c r="BA119" s="480" t="s">
        <v>1929</v>
      </c>
      <c r="BB119" s="487" t="s">
        <v>1967</v>
      </c>
      <c r="BC119" s="482" t="s">
        <v>1922</v>
      </c>
      <c r="BD119" s="487" t="s">
        <v>1936</v>
      </c>
      <c r="BE119" s="487" t="s">
        <v>1925</v>
      </c>
      <c r="BF119" s="487" t="s">
        <v>1982</v>
      </c>
      <c r="BG119" s="485" t="s">
        <v>1922</v>
      </c>
      <c r="BH119" s="487" t="s">
        <v>1925</v>
      </c>
      <c r="BI119" s="487" t="s">
        <v>1932</v>
      </c>
      <c r="BJ119" s="487" t="s">
        <v>1982</v>
      </c>
      <c r="BK119" s="485" t="s">
        <v>1924</v>
      </c>
      <c r="BL119" s="480" t="s">
        <v>1924</v>
      </c>
      <c r="BM119" s="480" t="s">
        <v>1943</v>
      </c>
      <c r="BN119" s="487" t="s">
        <v>1943</v>
      </c>
      <c r="BO119" s="485" t="s">
        <v>1931</v>
      </c>
      <c r="BP119" s="480" t="s">
        <v>1948</v>
      </c>
      <c r="BQ119" s="487" t="s">
        <v>1967</v>
      </c>
      <c r="BR119" s="480" t="s">
        <v>1929</v>
      </c>
      <c r="BS119" s="480" t="s">
        <v>1943</v>
      </c>
      <c r="BT119" s="487" t="s">
        <v>1982</v>
      </c>
      <c r="BU119" s="485" t="s">
        <v>1922</v>
      </c>
      <c r="BV119" s="487" t="s">
        <v>1967</v>
      </c>
      <c r="BW119" s="479" t="s">
        <v>1967</v>
      </c>
    </row>
    <row r="120" spans="1:75" ht="12.75" customHeight="1">
      <c r="A120" s="484" t="s">
        <v>2048</v>
      </c>
      <c r="B120" s="484" t="s">
        <v>316</v>
      </c>
      <c r="C120" s="484" t="s">
        <v>2023</v>
      </c>
      <c r="D120" s="479" t="s">
        <v>1982</v>
      </c>
      <c r="E120" s="480" t="s">
        <v>1932</v>
      </c>
      <c r="F120" s="479" t="s">
        <v>1925</v>
      </c>
      <c r="G120" s="480" t="s">
        <v>1932</v>
      </c>
      <c r="H120" s="479" t="s">
        <v>1925</v>
      </c>
      <c r="I120" s="480" t="s">
        <v>1932</v>
      </c>
      <c r="J120" s="481" t="s">
        <v>1946</v>
      </c>
      <c r="K120" s="480" t="s">
        <v>1933</v>
      </c>
      <c r="L120" s="480" t="s">
        <v>1932</v>
      </c>
      <c r="M120" s="480" t="s">
        <v>1932</v>
      </c>
      <c r="N120" s="480" t="s">
        <v>1932</v>
      </c>
      <c r="O120" s="480" t="s">
        <v>1932</v>
      </c>
      <c r="P120" s="479" t="s">
        <v>1925</v>
      </c>
      <c r="Q120" s="479" t="s">
        <v>1982</v>
      </c>
      <c r="R120" s="479" t="s">
        <v>1948</v>
      </c>
      <c r="S120" s="479" t="s">
        <v>1982</v>
      </c>
      <c r="T120" s="480" t="s">
        <v>1932</v>
      </c>
      <c r="U120" s="479" t="s">
        <v>1924</v>
      </c>
      <c r="V120" s="479" t="s">
        <v>1922</v>
      </c>
      <c r="W120" s="479" t="s">
        <v>1925</v>
      </c>
      <c r="X120" s="480" t="s">
        <v>1932</v>
      </c>
      <c r="Y120" s="479" t="s">
        <v>1925</v>
      </c>
      <c r="Z120" s="479" t="s">
        <v>1941</v>
      </c>
      <c r="AA120" s="480" t="s">
        <v>1941</v>
      </c>
      <c r="AB120" s="482" t="s">
        <v>1932</v>
      </c>
      <c r="AC120" s="479" t="s">
        <v>1982</v>
      </c>
      <c r="AD120" s="479" t="s">
        <v>1925</v>
      </c>
      <c r="AE120" s="480" t="s">
        <v>1933</v>
      </c>
      <c r="AF120" s="480" t="s">
        <v>1932</v>
      </c>
      <c r="AG120" s="479" t="s">
        <v>1946</v>
      </c>
      <c r="AH120" s="480" t="s">
        <v>1932</v>
      </c>
      <c r="AI120" s="479" t="s">
        <v>1982</v>
      </c>
      <c r="AJ120" s="480" t="s">
        <v>1928</v>
      </c>
      <c r="AK120" s="480" t="s">
        <v>1932</v>
      </c>
      <c r="AL120" s="480" t="s">
        <v>1932</v>
      </c>
      <c r="AM120" s="479" t="s">
        <v>1927</v>
      </c>
      <c r="AN120" s="479" t="s">
        <v>1982</v>
      </c>
      <c r="AO120" s="479" t="s">
        <v>1946</v>
      </c>
      <c r="AP120" s="480" t="s">
        <v>1922</v>
      </c>
      <c r="AQ120" s="481" t="s">
        <v>1946</v>
      </c>
      <c r="AR120" s="479" t="s">
        <v>1922</v>
      </c>
      <c r="AS120" s="479" t="s">
        <v>1925</v>
      </c>
      <c r="AT120" s="479" t="s">
        <v>1982</v>
      </c>
      <c r="AU120" s="480" t="s">
        <v>1932</v>
      </c>
      <c r="AV120" s="479" t="s">
        <v>1939</v>
      </c>
      <c r="AW120" s="480" t="s">
        <v>1932</v>
      </c>
      <c r="AX120" s="480" t="s">
        <v>1925</v>
      </c>
      <c r="AY120" s="480" t="s">
        <v>1948</v>
      </c>
      <c r="AZ120" s="481" t="s">
        <v>1932</v>
      </c>
      <c r="BA120" s="480" t="s">
        <v>1948</v>
      </c>
      <c r="BB120" s="479" t="s">
        <v>1948</v>
      </c>
      <c r="BC120" s="482" t="s">
        <v>1932</v>
      </c>
      <c r="BD120" s="479" t="s">
        <v>1946</v>
      </c>
      <c r="BE120" s="479" t="s">
        <v>1946</v>
      </c>
      <c r="BF120" s="479" t="s">
        <v>1967</v>
      </c>
      <c r="BG120" s="480" t="s">
        <v>1932</v>
      </c>
      <c r="BH120" s="479" t="s">
        <v>1925</v>
      </c>
      <c r="BI120" s="479" t="s">
        <v>1948</v>
      </c>
      <c r="BJ120" s="479" t="s">
        <v>1982</v>
      </c>
      <c r="BK120" s="480" t="s">
        <v>1932</v>
      </c>
      <c r="BL120" s="480" t="s">
        <v>1932</v>
      </c>
      <c r="BM120" s="480" t="s">
        <v>1932</v>
      </c>
      <c r="BN120" s="479" t="s">
        <v>1932</v>
      </c>
      <c r="BO120" s="480" t="s">
        <v>1931</v>
      </c>
      <c r="BP120" s="480" t="s">
        <v>1931</v>
      </c>
      <c r="BQ120" s="479" t="s">
        <v>1982</v>
      </c>
      <c r="BR120" s="480" t="s">
        <v>1939</v>
      </c>
      <c r="BS120" s="480" t="s">
        <v>1941</v>
      </c>
      <c r="BT120" s="479" t="s">
        <v>1967</v>
      </c>
      <c r="BU120" s="480" t="s">
        <v>1948</v>
      </c>
      <c r="BV120" s="479" t="s">
        <v>1982</v>
      </c>
      <c r="BW120" s="479" t="s">
        <v>1982</v>
      </c>
    </row>
    <row r="121" spans="1:75" ht="12.75" customHeight="1">
      <c r="A121" s="484" t="s">
        <v>2049</v>
      </c>
      <c r="B121" s="484" t="s">
        <v>316</v>
      </c>
      <c r="C121" s="484" t="s">
        <v>2023</v>
      </c>
      <c r="D121" s="479" t="s">
        <v>1968</v>
      </c>
      <c r="E121" s="480" t="s">
        <v>1923</v>
      </c>
      <c r="F121" s="479" t="s">
        <v>1968</v>
      </c>
      <c r="G121" s="480" t="s">
        <v>1923</v>
      </c>
      <c r="H121" s="479" t="s">
        <v>1968</v>
      </c>
      <c r="I121" s="480" t="s">
        <v>1924</v>
      </c>
      <c r="J121" s="481" t="s">
        <v>1942</v>
      </c>
      <c r="K121" s="480" t="s">
        <v>1924</v>
      </c>
      <c r="L121" s="480" t="s">
        <v>1942</v>
      </c>
      <c r="M121" s="480" t="s">
        <v>1923</v>
      </c>
      <c r="N121" s="480" t="s">
        <v>1923</v>
      </c>
      <c r="O121" s="480" t="s">
        <v>1924</v>
      </c>
      <c r="P121" s="479" t="s">
        <v>1968</v>
      </c>
      <c r="Q121" s="479" t="s">
        <v>1968</v>
      </c>
      <c r="R121" s="479" t="s">
        <v>1968</v>
      </c>
      <c r="S121" s="479" t="s">
        <v>1968</v>
      </c>
      <c r="T121" s="480" t="s">
        <v>1942</v>
      </c>
      <c r="U121" s="479" t="s">
        <v>1923</v>
      </c>
      <c r="V121" s="479" t="s">
        <v>1942</v>
      </c>
      <c r="W121" s="479" t="s">
        <v>1968</v>
      </c>
      <c r="X121" s="480" t="s">
        <v>1924</v>
      </c>
      <c r="Y121" s="479" t="s">
        <v>1968</v>
      </c>
      <c r="Z121" s="479" t="s">
        <v>1923</v>
      </c>
      <c r="AA121" s="480" t="s">
        <v>1923</v>
      </c>
      <c r="AB121" s="482" t="s">
        <v>1924</v>
      </c>
      <c r="AC121" s="479" t="s">
        <v>1968</v>
      </c>
      <c r="AD121" s="479" t="s">
        <v>1968</v>
      </c>
      <c r="AE121" s="480" t="s">
        <v>1923</v>
      </c>
      <c r="AF121" s="480" t="s">
        <v>1923</v>
      </c>
      <c r="AG121" s="479" t="s">
        <v>1942</v>
      </c>
      <c r="AH121" s="480" t="s">
        <v>1923</v>
      </c>
      <c r="AI121" s="479" t="s">
        <v>1968</v>
      </c>
      <c r="AJ121" s="480" t="s">
        <v>1924</v>
      </c>
      <c r="AK121" s="480" t="s">
        <v>1923</v>
      </c>
      <c r="AL121" s="480" t="s">
        <v>1924</v>
      </c>
      <c r="AM121" s="479" t="s">
        <v>1942</v>
      </c>
      <c r="AN121" s="479" t="s">
        <v>1968</v>
      </c>
      <c r="AO121" s="479" t="s">
        <v>1968</v>
      </c>
      <c r="AP121" s="480" t="s">
        <v>1942</v>
      </c>
      <c r="AQ121" s="481" t="s">
        <v>1942</v>
      </c>
      <c r="AR121" s="479" t="s">
        <v>1942</v>
      </c>
      <c r="AS121" s="479" t="s">
        <v>1968</v>
      </c>
      <c r="AT121" s="479" t="s">
        <v>1968</v>
      </c>
      <c r="AU121" s="480" t="s">
        <v>1942</v>
      </c>
      <c r="AV121" s="479" t="s">
        <v>1923</v>
      </c>
      <c r="AW121" s="480" t="s">
        <v>1923</v>
      </c>
      <c r="AX121" s="480" t="s">
        <v>1923</v>
      </c>
      <c r="AY121" s="480" t="s">
        <v>1942</v>
      </c>
      <c r="AZ121" s="481" t="s">
        <v>1924</v>
      </c>
      <c r="BA121" s="480" t="s">
        <v>1924</v>
      </c>
      <c r="BB121" s="479" t="s">
        <v>1968</v>
      </c>
      <c r="BC121" s="482" t="s">
        <v>1923</v>
      </c>
      <c r="BD121" s="479" t="s">
        <v>1923</v>
      </c>
      <c r="BE121" s="479" t="s">
        <v>1968</v>
      </c>
      <c r="BF121" s="479" t="s">
        <v>1968</v>
      </c>
      <c r="BG121" s="480" t="s">
        <v>1923</v>
      </c>
      <c r="BH121" s="479" t="s">
        <v>1968</v>
      </c>
      <c r="BI121" s="479" t="s">
        <v>1942</v>
      </c>
      <c r="BJ121" s="479" t="s">
        <v>1968</v>
      </c>
      <c r="BK121" s="480" t="s">
        <v>1924</v>
      </c>
      <c r="BL121" s="480" t="s">
        <v>1923</v>
      </c>
      <c r="BM121" s="480" t="s">
        <v>1923</v>
      </c>
      <c r="BN121" s="479" t="s">
        <v>1923</v>
      </c>
      <c r="BO121" s="480" t="s">
        <v>1924</v>
      </c>
      <c r="BP121" s="480" t="s">
        <v>1924</v>
      </c>
      <c r="BQ121" s="479" t="s">
        <v>1968</v>
      </c>
      <c r="BR121" s="480" t="s">
        <v>1924</v>
      </c>
      <c r="BS121" s="480" t="s">
        <v>1923</v>
      </c>
      <c r="BT121" s="479" t="s">
        <v>1968</v>
      </c>
      <c r="BU121" s="480" t="s">
        <v>1942</v>
      </c>
      <c r="BV121" s="479" t="s">
        <v>1968</v>
      </c>
      <c r="BW121" s="479" t="s">
        <v>1968</v>
      </c>
    </row>
    <row r="122" spans="1:75" ht="12.75" customHeight="1">
      <c r="A122" s="486" t="s">
        <v>339</v>
      </c>
      <c r="B122" s="486" t="s">
        <v>316</v>
      </c>
      <c r="C122" s="486" t="s">
        <v>1981</v>
      </c>
      <c r="D122" s="487" t="s">
        <v>1982</v>
      </c>
      <c r="E122" s="480" t="s">
        <v>1932</v>
      </c>
      <c r="F122" s="487" t="s">
        <v>1925</v>
      </c>
      <c r="G122" s="480" t="s">
        <v>1932</v>
      </c>
      <c r="H122" s="487" t="s">
        <v>1925</v>
      </c>
      <c r="I122" s="485" t="s">
        <v>1922</v>
      </c>
      <c r="J122" s="481" t="s">
        <v>1946</v>
      </c>
      <c r="K122" s="480" t="s">
        <v>1933</v>
      </c>
      <c r="L122" s="480" t="s">
        <v>1932</v>
      </c>
      <c r="M122" s="480" t="s">
        <v>1932</v>
      </c>
      <c r="N122" s="480" t="s">
        <v>1932</v>
      </c>
      <c r="O122" s="480" t="s">
        <v>1932</v>
      </c>
      <c r="P122" s="487" t="s">
        <v>1925</v>
      </c>
      <c r="Q122" s="487" t="s">
        <v>1982</v>
      </c>
      <c r="R122" s="487" t="s">
        <v>1948</v>
      </c>
      <c r="S122" s="487" t="s">
        <v>1982</v>
      </c>
      <c r="T122" s="480" t="s">
        <v>1932</v>
      </c>
      <c r="U122" s="487" t="s">
        <v>1924</v>
      </c>
      <c r="V122" s="487" t="s">
        <v>1922</v>
      </c>
      <c r="W122" s="487" t="s">
        <v>1925</v>
      </c>
      <c r="X122" s="480" t="s">
        <v>1932</v>
      </c>
      <c r="Y122" s="487" t="s">
        <v>1925</v>
      </c>
      <c r="Z122" s="487" t="s">
        <v>1941</v>
      </c>
      <c r="AA122" s="480" t="s">
        <v>1941</v>
      </c>
      <c r="AB122" s="482" t="s">
        <v>1932</v>
      </c>
      <c r="AC122" s="487" t="s">
        <v>1982</v>
      </c>
      <c r="AD122" s="487" t="s">
        <v>1925</v>
      </c>
      <c r="AE122" s="480" t="s">
        <v>1933</v>
      </c>
      <c r="AF122" s="480" t="s">
        <v>1932</v>
      </c>
      <c r="AG122" s="487" t="s">
        <v>1946</v>
      </c>
      <c r="AH122" s="480" t="s">
        <v>1932</v>
      </c>
      <c r="AI122" s="487" t="s">
        <v>1982</v>
      </c>
      <c r="AJ122" s="480" t="s">
        <v>1928</v>
      </c>
      <c r="AK122" s="480" t="s">
        <v>1932</v>
      </c>
      <c r="AL122" s="480" t="s">
        <v>1932</v>
      </c>
      <c r="AM122" s="487" t="s">
        <v>1927</v>
      </c>
      <c r="AN122" s="487" t="s">
        <v>1982</v>
      </c>
      <c r="AO122" s="487" t="s">
        <v>1946</v>
      </c>
      <c r="AP122" s="480" t="s">
        <v>1922</v>
      </c>
      <c r="AQ122" s="481" t="s">
        <v>1946</v>
      </c>
      <c r="AR122" s="488" t="s">
        <v>1932</v>
      </c>
      <c r="AS122" s="487" t="s">
        <v>1925</v>
      </c>
      <c r="AT122" s="487" t="s">
        <v>1982</v>
      </c>
      <c r="AU122" s="480" t="s">
        <v>1932</v>
      </c>
      <c r="AV122" s="487" t="s">
        <v>1939</v>
      </c>
      <c r="AW122" s="480" t="s">
        <v>1932</v>
      </c>
      <c r="AX122" s="480" t="s">
        <v>1925</v>
      </c>
      <c r="AY122" s="480" t="s">
        <v>1948</v>
      </c>
      <c r="AZ122" s="481" t="s">
        <v>1932</v>
      </c>
      <c r="BA122" s="480" t="s">
        <v>1948</v>
      </c>
      <c r="BB122" s="487" t="s">
        <v>1948</v>
      </c>
      <c r="BC122" s="482" t="s">
        <v>1932</v>
      </c>
      <c r="BD122" s="487" t="s">
        <v>1946</v>
      </c>
      <c r="BE122" s="487" t="s">
        <v>1946</v>
      </c>
      <c r="BF122" s="487" t="s">
        <v>1967</v>
      </c>
      <c r="BG122" s="485" t="s">
        <v>1922</v>
      </c>
      <c r="BH122" s="487" t="s">
        <v>1925</v>
      </c>
      <c r="BI122" s="487" t="s">
        <v>1948</v>
      </c>
      <c r="BJ122" s="487" t="s">
        <v>1982</v>
      </c>
      <c r="BK122" s="480" t="s">
        <v>1932</v>
      </c>
      <c r="BL122" s="480" t="s">
        <v>1932</v>
      </c>
      <c r="BM122" s="480" t="s">
        <v>1932</v>
      </c>
      <c r="BN122" s="487" t="s">
        <v>1932</v>
      </c>
      <c r="BO122" s="480" t="s">
        <v>1931</v>
      </c>
      <c r="BP122" s="480" t="s">
        <v>1931</v>
      </c>
      <c r="BQ122" s="487" t="s">
        <v>1982</v>
      </c>
      <c r="BR122" s="480" t="s">
        <v>1939</v>
      </c>
      <c r="BS122" s="480" t="s">
        <v>1941</v>
      </c>
      <c r="BT122" s="487" t="s">
        <v>1967</v>
      </c>
      <c r="BU122" s="480" t="s">
        <v>1948</v>
      </c>
      <c r="BV122" s="487" t="s">
        <v>1982</v>
      </c>
      <c r="BW122" s="479" t="s">
        <v>1982</v>
      </c>
    </row>
    <row r="123" spans="1:75" ht="12.75" customHeight="1">
      <c r="A123" s="484" t="s">
        <v>2050</v>
      </c>
      <c r="B123" s="484" t="s">
        <v>316</v>
      </c>
      <c r="C123" s="484" t="s">
        <v>2023</v>
      </c>
      <c r="D123" s="479" t="s">
        <v>1968</v>
      </c>
      <c r="E123" s="480" t="s">
        <v>1923</v>
      </c>
      <c r="F123" s="479" t="s">
        <v>1968</v>
      </c>
      <c r="G123" s="480" t="s">
        <v>1923</v>
      </c>
      <c r="H123" s="479" t="s">
        <v>1968</v>
      </c>
      <c r="I123" s="480" t="s">
        <v>1924</v>
      </c>
      <c r="J123" s="481" t="s">
        <v>1942</v>
      </c>
      <c r="K123" s="480" t="s">
        <v>1924</v>
      </c>
      <c r="L123" s="480" t="s">
        <v>1942</v>
      </c>
      <c r="M123" s="480" t="s">
        <v>1923</v>
      </c>
      <c r="N123" s="480" t="s">
        <v>1923</v>
      </c>
      <c r="O123" s="480" t="s">
        <v>1924</v>
      </c>
      <c r="P123" s="479" t="s">
        <v>1968</v>
      </c>
      <c r="Q123" s="479" t="s">
        <v>1968</v>
      </c>
      <c r="R123" s="479" t="s">
        <v>1968</v>
      </c>
      <c r="S123" s="479" t="s">
        <v>1968</v>
      </c>
      <c r="T123" s="480" t="s">
        <v>1942</v>
      </c>
      <c r="U123" s="479" t="s">
        <v>1923</v>
      </c>
      <c r="V123" s="479" t="s">
        <v>1942</v>
      </c>
      <c r="W123" s="479" t="s">
        <v>1968</v>
      </c>
      <c r="X123" s="480" t="s">
        <v>1924</v>
      </c>
      <c r="Y123" s="479" t="s">
        <v>1968</v>
      </c>
      <c r="Z123" s="479" t="s">
        <v>1923</v>
      </c>
      <c r="AA123" s="480" t="s">
        <v>1923</v>
      </c>
      <c r="AB123" s="482" t="s">
        <v>1924</v>
      </c>
      <c r="AC123" s="479" t="s">
        <v>1968</v>
      </c>
      <c r="AD123" s="479" t="s">
        <v>1968</v>
      </c>
      <c r="AE123" s="480" t="s">
        <v>1923</v>
      </c>
      <c r="AF123" s="480" t="s">
        <v>1923</v>
      </c>
      <c r="AG123" s="479" t="s">
        <v>1942</v>
      </c>
      <c r="AH123" s="480" t="s">
        <v>1923</v>
      </c>
      <c r="AI123" s="479" t="s">
        <v>1968</v>
      </c>
      <c r="AJ123" s="480" t="s">
        <v>1924</v>
      </c>
      <c r="AK123" s="480" t="s">
        <v>1923</v>
      </c>
      <c r="AL123" s="480" t="s">
        <v>1924</v>
      </c>
      <c r="AM123" s="479" t="s">
        <v>1942</v>
      </c>
      <c r="AN123" s="479" t="s">
        <v>1968</v>
      </c>
      <c r="AO123" s="479" t="s">
        <v>1968</v>
      </c>
      <c r="AP123" s="480" t="s">
        <v>1942</v>
      </c>
      <c r="AQ123" s="481" t="s">
        <v>1942</v>
      </c>
      <c r="AR123" s="479" t="s">
        <v>1942</v>
      </c>
      <c r="AS123" s="479" t="s">
        <v>1968</v>
      </c>
      <c r="AT123" s="479" t="s">
        <v>1968</v>
      </c>
      <c r="AU123" s="480" t="s">
        <v>1942</v>
      </c>
      <c r="AV123" s="479" t="s">
        <v>1923</v>
      </c>
      <c r="AW123" s="480" t="s">
        <v>1923</v>
      </c>
      <c r="AX123" s="480" t="s">
        <v>1923</v>
      </c>
      <c r="AY123" s="480" t="s">
        <v>1942</v>
      </c>
      <c r="AZ123" s="481" t="s">
        <v>1924</v>
      </c>
      <c r="BA123" s="480" t="s">
        <v>1924</v>
      </c>
      <c r="BB123" s="479" t="s">
        <v>1968</v>
      </c>
      <c r="BC123" s="482" t="s">
        <v>1923</v>
      </c>
      <c r="BD123" s="479" t="s">
        <v>1923</v>
      </c>
      <c r="BE123" s="479" t="s">
        <v>1968</v>
      </c>
      <c r="BF123" s="479" t="s">
        <v>1968</v>
      </c>
      <c r="BG123" s="480" t="s">
        <v>1923</v>
      </c>
      <c r="BH123" s="479" t="s">
        <v>1968</v>
      </c>
      <c r="BI123" s="479" t="s">
        <v>1942</v>
      </c>
      <c r="BJ123" s="479" t="s">
        <v>1968</v>
      </c>
      <c r="BK123" s="480" t="s">
        <v>1924</v>
      </c>
      <c r="BL123" s="480" t="s">
        <v>1923</v>
      </c>
      <c r="BM123" s="480" t="s">
        <v>1923</v>
      </c>
      <c r="BN123" s="479" t="s">
        <v>1923</v>
      </c>
      <c r="BO123" s="480" t="s">
        <v>1924</v>
      </c>
      <c r="BP123" s="480" t="s">
        <v>1924</v>
      </c>
      <c r="BQ123" s="479" t="s">
        <v>1968</v>
      </c>
      <c r="BR123" s="480" t="s">
        <v>1924</v>
      </c>
      <c r="BS123" s="480" t="s">
        <v>1923</v>
      </c>
      <c r="BT123" s="479" t="s">
        <v>1968</v>
      </c>
      <c r="BU123" s="480" t="s">
        <v>1942</v>
      </c>
      <c r="BV123" s="479" t="s">
        <v>1968</v>
      </c>
      <c r="BW123" s="479" t="s">
        <v>1968</v>
      </c>
    </row>
    <row r="124" spans="1:75" ht="12.75" customHeight="1">
      <c r="A124" s="484" t="s">
        <v>2051</v>
      </c>
      <c r="B124" s="484" t="s">
        <v>316</v>
      </c>
      <c r="C124" s="484" t="s">
        <v>2003</v>
      </c>
      <c r="D124" s="479" t="s">
        <v>1925</v>
      </c>
      <c r="E124" s="480" t="s">
        <v>1922</v>
      </c>
      <c r="F124" s="479" t="s">
        <v>1925</v>
      </c>
      <c r="G124" s="480" t="s">
        <v>1922</v>
      </c>
      <c r="H124" s="479" t="s">
        <v>1925</v>
      </c>
      <c r="I124" s="480" t="s">
        <v>1922</v>
      </c>
      <c r="J124" s="481" t="s">
        <v>1927</v>
      </c>
      <c r="K124" s="480" t="s">
        <v>1939</v>
      </c>
      <c r="L124" s="480" t="s">
        <v>1922</v>
      </c>
      <c r="M124" s="480" t="s">
        <v>1922</v>
      </c>
      <c r="N124" s="480" t="s">
        <v>1922</v>
      </c>
      <c r="O124" s="480" t="s">
        <v>1922</v>
      </c>
      <c r="P124" s="479" t="s">
        <v>1927</v>
      </c>
      <c r="Q124" s="479" t="s">
        <v>1925</v>
      </c>
      <c r="R124" s="479" t="s">
        <v>1923</v>
      </c>
      <c r="S124" s="479" t="s">
        <v>1982</v>
      </c>
      <c r="T124" s="480" t="s">
        <v>1948</v>
      </c>
      <c r="U124" s="479" t="s">
        <v>1939</v>
      </c>
      <c r="V124" s="479" t="s">
        <v>1927</v>
      </c>
      <c r="W124" s="479" t="s">
        <v>1927</v>
      </c>
      <c r="X124" s="480" t="s">
        <v>1931</v>
      </c>
      <c r="Y124" s="479" t="s">
        <v>1925</v>
      </c>
      <c r="Z124" s="479" t="s">
        <v>1941</v>
      </c>
      <c r="AA124" s="480" t="s">
        <v>1948</v>
      </c>
      <c r="AB124" s="482" t="s">
        <v>1922</v>
      </c>
      <c r="AC124" s="479" t="s">
        <v>1925</v>
      </c>
      <c r="AD124" s="479" t="s">
        <v>1926</v>
      </c>
      <c r="AE124" s="480" t="s">
        <v>1931</v>
      </c>
      <c r="AF124" s="480" t="s">
        <v>1922</v>
      </c>
      <c r="AG124" s="479" t="s">
        <v>1927</v>
      </c>
      <c r="AH124" s="480" t="s">
        <v>1922</v>
      </c>
      <c r="AI124" s="479" t="s">
        <v>1927</v>
      </c>
      <c r="AJ124" s="480" t="s">
        <v>1922</v>
      </c>
      <c r="AK124" s="480" t="s">
        <v>1922</v>
      </c>
      <c r="AL124" s="480" t="s">
        <v>1922</v>
      </c>
      <c r="AM124" s="479" t="s">
        <v>1925</v>
      </c>
      <c r="AN124" s="479" t="s">
        <v>1925</v>
      </c>
      <c r="AO124" s="479" t="s">
        <v>1925</v>
      </c>
      <c r="AP124" s="480" t="s">
        <v>1946</v>
      </c>
      <c r="AQ124" s="481" t="s">
        <v>1927</v>
      </c>
      <c r="AR124" s="479" t="s">
        <v>1927</v>
      </c>
      <c r="AS124" s="479" t="s">
        <v>1925</v>
      </c>
      <c r="AT124" s="479" t="s">
        <v>1925</v>
      </c>
      <c r="AU124" s="480" t="s">
        <v>1922</v>
      </c>
      <c r="AV124" s="479" t="s">
        <v>1923</v>
      </c>
      <c r="AW124" s="480" t="s">
        <v>1922</v>
      </c>
      <c r="AX124" s="480" t="s">
        <v>1922</v>
      </c>
      <c r="AY124" s="480" t="s">
        <v>1948</v>
      </c>
      <c r="AZ124" s="481" t="s">
        <v>1922</v>
      </c>
      <c r="BA124" s="480" t="s">
        <v>1922</v>
      </c>
      <c r="BB124" s="479" t="s">
        <v>1982</v>
      </c>
      <c r="BC124" s="482" t="s">
        <v>1922</v>
      </c>
      <c r="BD124" s="479" t="s">
        <v>1926</v>
      </c>
      <c r="BE124" s="479" t="s">
        <v>1925</v>
      </c>
      <c r="BF124" s="479" t="s">
        <v>1925</v>
      </c>
      <c r="BG124" s="480" t="s">
        <v>1922</v>
      </c>
      <c r="BH124" s="479" t="s">
        <v>1926</v>
      </c>
      <c r="BI124" s="479" t="s">
        <v>1927</v>
      </c>
      <c r="BJ124" s="479" t="s">
        <v>1925</v>
      </c>
      <c r="BK124" s="480" t="s">
        <v>1931</v>
      </c>
      <c r="BL124" s="480" t="s">
        <v>1922</v>
      </c>
      <c r="BM124" s="480" t="s">
        <v>1922</v>
      </c>
      <c r="BN124" s="479" t="s">
        <v>1948</v>
      </c>
      <c r="BO124" s="480" t="s">
        <v>1938</v>
      </c>
      <c r="BP124" s="480" t="s">
        <v>1938</v>
      </c>
      <c r="BQ124" s="479" t="s">
        <v>1927</v>
      </c>
      <c r="BR124" s="480" t="s">
        <v>1922</v>
      </c>
      <c r="BS124" s="480" t="s">
        <v>1948</v>
      </c>
      <c r="BT124" s="479" t="s">
        <v>1927</v>
      </c>
      <c r="BU124" s="480" t="s">
        <v>1948</v>
      </c>
      <c r="BV124" s="479" t="s">
        <v>1925</v>
      </c>
      <c r="BW124" s="479" t="s">
        <v>1925</v>
      </c>
    </row>
    <row r="125" spans="1:75" ht="12.75" customHeight="1">
      <c r="A125" s="484" t="s">
        <v>2052</v>
      </c>
      <c r="B125" s="484" t="s">
        <v>316</v>
      </c>
      <c r="C125" s="484" t="s">
        <v>2003</v>
      </c>
      <c r="D125" s="479" t="s">
        <v>1982</v>
      </c>
      <c r="E125" s="480" t="s">
        <v>1931</v>
      </c>
      <c r="F125" s="479" t="s">
        <v>1982</v>
      </c>
      <c r="G125" s="480" t="s">
        <v>1922</v>
      </c>
      <c r="H125" s="479" t="s">
        <v>1982</v>
      </c>
      <c r="I125" s="480" t="s">
        <v>1924</v>
      </c>
      <c r="J125" s="481" t="s">
        <v>1942</v>
      </c>
      <c r="K125" s="480" t="s">
        <v>1924</v>
      </c>
      <c r="L125" s="480" t="s">
        <v>1932</v>
      </c>
      <c r="M125" s="480" t="s">
        <v>1922</v>
      </c>
      <c r="N125" s="480" t="s">
        <v>1941</v>
      </c>
      <c r="O125" s="480" t="s">
        <v>1924</v>
      </c>
      <c r="P125" s="479" t="s">
        <v>1925</v>
      </c>
      <c r="Q125" s="479" t="s">
        <v>1982</v>
      </c>
      <c r="R125" s="479" t="s">
        <v>1948</v>
      </c>
      <c r="S125" s="479" t="s">
        <v>1982</v>
      </c>
      <c r="T125" s="480" t="s">
        <v>1932</v>
      </c>
      <c r="U125" s="479" t="s">
        <v>1942</v>
      </c>
      <c r="V125" s="479" t="s">
        <v>1942</v>
      </c>
      <c r="W125" s="479" t="s">
        <v>1927</v>
      </c>
      <c r="X125" s="480" t="s">
        <v>1931</v>
      </c>
      <c r="Y125" s="479" t="s">
        <v>1982</v>
      </c>
      <c r="Z125" s="479" t="s">
        <v>1941</v>
      </c>
      <c r="AA125" s="480" t="s">
        <v>1943</v>
      </c>
      <c r="AB125" s="482" t="s">
        <v>1924</v>
      </c>
      <c r="AC125" s="479" t="s">
        <v>1982</v>
      </c>
      <c r="AD125" s="479" t="s">
        <v>1982</v>
      </c>
      <c r="AE125" s="480" t="s">
        <v>1932</v>
      </c>
      <c r="AF125" s="480" t="s">
        <v>1922</v>
      </c>
      <c r="AG125" s="479" t="s">
        <v>1942</v>
      </c>
      <c r="AH125" s="480" t="s">
        <v>1922</v>
      </c>
      <c r="AI125" s="479" t="s">
        <v>1982</v>
      </c>
      <c r="AJ125" s="480" t="s">
        <v>1931</v>
      </c>
      <c r="AK125" s="480" t="s">
        <v>1931</v>
      </c>
      <c r="AL125" s="480" t="s">
        <v>1928</v>
      </c>
      <c r="AM125" s="479" t="s">
        <v>1927</v>
      </c>
      <c r="AN125" s="479" t="s">
        <v>1982</v>
      </c>
      <c r="AO125" s="479" t="s">
        <v>1925</v>
      </c>
      <c r="AP125" s="480" t="s">
        <v>1927</v>
      </c>
      <c r="AQ125" s="481" t="s">
        <v>1942</v>
      </c>
      <c r="AR125" s="479" t="s">
        <v>1942</v>
      </c>
      <c r="AS125" s="479" t="s">
        <v>1982</v>
      </c>
      <c r="AT125" s="479" t="s">
        <v>1982</v>
      </c>
      <c r="AU125" s="480" t="s">
        <v>1942</v>
      </c>
      <c r="AV125" s="479" t="s">
        <v>1939</v>
      </c>
      <c r="AW125" s="480" t="s">
        <v>1922</v>
      </c>
      <c r="AX125" s="480" t="s">
        <v>1922</v>
      </c>
      <c r="AY125" s="480" t="s">
        <v>1932</v>
      </c>
      <c r="AZ125" s="481" t="s">
        <v>1922</v>
      </c>
      <c r="BA125" s="480" t="s">
        <v>1929</v>
      </c>
      <c r="BB125" s="479" t="s">
        <v>1967</v>
      </c>
      <c r="BC125" s="482" t="s">
        <v>1922</v>
      </c>
      <c r="BD125" s="479" t="s">
        <v>1936</v>
      </c>
      <c r="BE125" s="479" t="s">
        <v>1925</v>
      </c>
      <c r="BF125" s="479" t="s">
        <v>1982</v>
      </c>
      <c r="BG125" s="480" t="s">
        <v>1931</v>
      </c>
      <c r="BH125" s="479" t="s">
        <v>1925</v>
      </c>
      <c r="BI125" s="479" t="s">
        <v>1932</v>
      </c>
      <c r="BJ125" s="479" t="s">
        <v>1982</v>
      </c>
      <c r="BK125" s="480" t="s">
        <v>1931</v>
      </c>
      <c r="BL125" s="480" t="s">
        <v>1924</v>
      </c>
      <c r="BM125" s="480" t="s">
        <v>1943</v>
      </c>
      <c r="BN125" s="479" t="s">
        <v>1943</v>
      </c>
      <c r="BO125" s="480" t="s">
        <v>1928</v>
      </c>
      <c r="BP125" s="480" t="s">
        <v>1948</v>
      </c>
      <c r="BQ125" s="479" t="s">
        <v>1967</v>
      </c>
      <c r="BR125" s="480" t="s">
        <v>1929</v>
      </c>
      <c r="BS125" s="480" t="s">
        <v>1943</v>
      </c>
      <c r="BT125" s="479" t="s">
        <v>1982</v>
      </c>
      <c r="BU125" s="480" t="s">
        <v>1932</v>
      </c>
      <c r="BV125" s="479" t="s">
        <v>1967</v>
      </c>
      <c r="BW125" s="479" t="s">
        <v>1967</v>
      </c>
    </row>
    <row r="126" spans="1:75" ht="12.75" customHeight="1">
      <c r="A126" s="484" t="s">
        <v>2053</v>
      </c>
      <c r="B126" s="484" t="s">
        <v>316</v>
      </c>
      <c r="C126" s="484" t="s">
        <v>2022</v>
      </c>
      <c r="D126" s="479" t="s">
        <v>1998</v>
      </c>
      <c r="E126" s="480" t="s">
        <v>1942</v>
      </c>
      <c r="F126" s="479" t="s">
        <v>1998</v>
      </c>
      <c r="G126" s="480" t="s">
        <v>1942</v>
      </c>
      <c r="H126" s="479" t="s">
        <v>1998</v>
      </c>
      <c r="I126" s="480" t="s">
        <v>1943</v>
      </c>
      <c r="J126" s="481" t="s">
        <v>1968</v>
      </c>
      <c r="K126" s="480" t="s">
        <v>1943</v>
      </c>
      <c r="L126" s="480" t="s">
        <v>1968</v>
      </c>
      <c r="M126" s="480" t="s">
        <v>1942</v>
      </c>
      <c r="N126" s="480" t="s">
        <v>1942</v>
      </c>
      <c r="O126" s="480" t="s">
        <v>1943</v>
      </c>
      <c r="P126" s="479" t="s">
        <v>1998</v>
      </c>
      <c r="Q126" s="479" t="s">
        <v>1998</v>
      </c>
      <c r="R126" s="479" t="s">
        <v>1998</v>
      </c>
      <c r="S126" s="479" t="s">
        <v>1998</v>
      </c>
      <c r="T126" s="480" t="s">
        <v>1968</v>
      </c>
      <c r="U126" s="479" t="s">
        <v>1942</v>
      </c>
      <c r="V126" s="479" t="s">
        <v>1968</v>
      </c>
      <c r="W126" s="479" t="s">
        <v>1998</v>
      </c>
      <c r="X126" s="480" t="s">
        <v>1943</v>
      </c>
      <c r="Y126" s="479" t="s">
        <v>1998</v>
      </c>
      <c r="Z126" s="479" t="s">
        <v>1942</v>
      </c>
      <c r="AA126" s="480" t="s">
        <v>1942</v>
      </c>
      <c r="AB126" s="482" t="s">
        <v>1943</v>
      </c>
      <c r="AC126" s="479" t="s">
        <v>1998</v>
      </c>
      <c r="AD126" s="479" t="s">
        <v>1998</v>
      </c>
      <c r="AE126" s="480" t="s">
        <v>1942</v>
      </c>
      <c r="AF126" s="480" t="s">
        <v>1942</v>
      </c>
      <c r="AG126" s="479" t="s">
        <v>1968</v>
      </c>
      <c r="AH126" s="480" t="s">
        <v>1942</v>
      </c>
      <c r="AI126" s="479" t="s">
        <v>1998</v>
      </c>
      <c r="AJ126" s="480" t="s">
        <v>1943</v>
      </c>
      <c r="AK126" s="480" t="s">
        <v>1942</v>
      </c>
      <c r="AL126" s="480" t="s">
        <v>1943</v>
      </c>
      <c r="AM126" s="479" t="s">
        <v>1968</v>
      </c>
      <c r="AN126" s="479" t="s">
        <v>1998</v>
      </c>
      <c r="AO126" s="479" t="s">
        <v>1998</v>
      </c>
      <c r="AP126" s="480" t="s">
        <v>1968</v>
      </c>
      <c r="AQ126" s="481" t="s">
        <v>1968</v>
      </c>
      <c r="AR126" s="479" t="s">
        <v>1968</v>
      </c>
      <c r="AS126" s="479" t="s">
        <v>1998</v>
      </c>
      <c r="AT126" s="479" t="s">
        <v>1998</v>
      </c>
      <c r="AU126" s="480" t="s">
        <v>1968</v>
      </c>
      <c r="AV126" s="479" t="s">
        <v>1942</v>
      </c>
      <c r="AW126" s="480" t="s">
        <v>1942</v>
      </c>
      <c r="AX126" s="480" t="s">
        <v>1942</v>
      </c>
      <c r="AY126" s="480" t="s">
        <v>1968</v>
      </c>
      <c r="AZ126" s="481" t="s">
        <v>1943</v>
      </c>
      <c r="BA126" s="480" t="s">
        <v>1943</v>
      </c>
      <c r="BB126" s="479" t="s">
        <v>1998</v>
      </c>
      <c r="BC126" s="482" t="s">
        <v>1942</v>
      </c>
      <c r="BD126" s="479" t="s">
        <v>1942</v>
      </c>
      <c r="BE126" s="479" t="s">
        <v>1998</v>
      </c>
      <c r="BF126" s="479" t="s">
        <v>1998</v>
      </c>
      <c r="BG126" s="480" t="s">
        <v>1942</v>
      </c>
      <c r="BH126" s="479" t="s">
        <v>1998</v>
      </c>
      <c r="BI126" s="479" t="s">
        <v>1968</v>
      </c>
      <c r="BJ126" s="479" t="s">
        <v>1998</v>
      </c>
      <c r="BK126" s="480" t="s">
        <v>1943</v>
      </c>
      <c r="BL126" s="480" t="s">
        <v>1942</v>
      </c>
      <c r="BM126" s="480" t="s">
        <v>1942</v>
      </c>
      <c r="BN126" s="479" t="s">
        <v>1942</v>
      </c>
      <c r="BO126" s="480" t="s">
        <v>1943</v>
      </c>
      <c r="BP126" s="480" t="s">
        <v>1943</v>
      </c>
      <c r="BQ126" s="479" t="s">
        <v>1998</v>
      </c>
      <c r="BR126" s="480" t="s">
        <v>1943</v>
      </c>
      <c r="BS126" s="480" t="s">
        <v>1942</v>
      </c>
      <c r="BT126" s="479" t="s">
        <v>1998</v>
      </c>
      <c r="BU126" s="480" t="s">
        <v>1968</v>
      </c>
      <c r="BV126" s="479" t="s">
        <v>1998</v>
      </c>
      <c r="BW126" s="479" t="s">
        <v>1998</v>
      </c>
    </row>
    <row r="127" spans="1:75" ht="12.75" customHeight="1">
      <c r="A127" s="484" t="s">
        <v>2054</v>
      </c>
      <c r="B127" s="484" t="s">
        <v>316</v>
      </c>
      <c r="C127" s="484" t="s">
        <v>2022</v>
      </c>
      <c r="D127" s="479" t="s">
        <v>1982</v>
      </c>
      <c r="E127" s="480" t="s">
        <v>1932</v>
      </c>
      <c r="F127" s="479" t="s">
        <v>1925</v>
      </c>
      <c r="G127" s="480" t="s">
        <v>1932</v>
      </c>
      <c r="H127" s="479" t="s">
        <v>1925</v>
      </c>
      <c r="I127" s="480" t="s">
        <v>1932</v>
      </c>
      <c r="J127" s="481" t="s">
        <v>1946</v>
      </c>
      <c r="K127" s="480" t="s">
        <v>1933</v>
      </c>
      <c r="L127" s="480" t="s">
        <v>1932</v>
      </c>
      <c r="M127" s="480" t="s">
        <v>1932</v>
      </c>
      <c r="N127" s="480" t="s">
        <v>1932</v>
      </c>
      <c r="O127" s="480" t="s">
        <v>1932</v>
      </c>
      <c r="P127" s="479" t="s">
        <v>1925</v>
      </c>
      <c r="Q127" s="479" t="s">
        <v>1982</v>
      </c>
      <c r="R127" s="479" t="s">
        <v>1948</v>
      </c>
      <c r="S127" s="479" t="s">
        <v>1982</v>
      </c>
      <c r="T127" s="480" t="s">
        <v>1932</v>
      </c>
      <c r="U127" s="479" t="s">
        <v>1924</v>
      </c>
      <c r="V127" s="479" t="s">
        <v>1922</v>
      </c>
      <c r="W127" s="479" t="s">
        <v>1925</v>
      </c>
      <c r="X127" s="480" t="s">
        <v>1932</v>
      </c>
      <c r="Y127" s="479" t="s">
        <v>1925</v>
      </c>
      <c r="Z127" s="479" t="s">
        <v>1941</v>
      </c>
      <c r="AA127" s="480" t="s">
        <v>1941</v>
      </c>
      <c r="AB127" s="482" t="s">
        <v>1932</v>
      </c>
      <c r="AC127" s="479" t="s">
        <v>1982</v>
      </c>
      <c r="AD127" s="479" t="s">
        <v>1925</v>
      </c>
      <c r="AE127" s="480" t="s">
        <v>1933</v>
      </c>
      <c r="AF127" s="480" t="s">
        <v>1932</v>
      </c>
      <c r="AG127" s="479" t="s">
        <v>1946</v>
      </c>
      <c r="AH127" s="480" t="s">
        <v>1932</v>
      </c>
      <c r="AI127" s="479" t="s">
        <v>1982</v>
      </c>
      <c r="AJ127" s="480" t="s">
        <v>1928</v>
      </c>
      <c r="AK127" s="480" t="s">
        <v>1932</v>
      </c>
      <c r="AL127" s="480" t="s">
        <v>1932</v>
      </c>
      <c r="AM127" s="479" t="s">
        <v>1927</v>
      </c>
      <c r="AN127" s="479" t="s">
        <v>1982</v>
      </c>
      <c r="AO127" s="479" t="s">
        <v>1946</v>
      </c>
      <c r="AP127" s="480" t="s">
        <v>1922</v>
      </c>
      <c r="AQ127" s="481" t="s">
        <v>1946</v>
      </c>
      <c r="AR127" s="479" t="s">
        <v>1922</v>
      </c>
      <c r="AS127" s="479" t="s">
        <v>1925</v>
      </c>
      <c r="AT127" s="479" t="s">
        <v>1982</v>
      </c>
      <c r="AU127" s="480" t="s">
        <v>1932</v>
      </c>
      <c r="AV127" s="479" t="s">
        <v>1939</v>
      </c>
      <c r="AW127" s="480" t="s">
        <v>1932</v>
      </c>
      <c r="AX127" s="480" t="s">
        <v>1925</v>
      </c>
      <c r="AY127" s="480" t="s">
        <v>1948</v>
      </c>
      <c r="AZ127" s="481" t="s">
        <v>1932</v>
      </c>
      <c r="BA127" s="480" t="s">
        <v>1948</v>
      </c>
      <c r="BB127" s="479" t="s">
        <v>1948</v>
      </c>
      <c r="BC127" s="482" t="s">
        <v>1932</v>
      </c>
      <c r="BD127" s="479" t="s">
        <v>1946</v>
      </c>
      <c r="BE127" s="479" t="s">
        <v>1946</v>
      </c>
      <c r="BF127" s="479" t="s">
        <v>1967</v>
      </c>
      <c r="BG127" s="480" t="s">
        <v>1932</v>
      </c>
      <c r="BH127" s="479" t="s">
        <v>1925</v>
      </c>
      <c r="BI127" s="479" t="s">
        <v>1948</v>
      </c>
      <c r="BJ127" s="479" t="s">
        <v>1982</v>
      </c>
      <c r="BK127" s="480" t="s">
        <v>1932</v>
      </c>
      <c r="BL127" s="480" t="s">
        <v>1932</v>
      </c>
      <c r="BM127" s="480" t="s">
        <v>1932</v>
      </c>
      <c r="BN127" s="479" t="s">
        <v>1932</v>
      </c>
      <c r="BO127" s="480" t="s">
        <v>1931</v>
      </c>
      <c r="BP127" s="480" t="s">
        <v>1931</v>
      </c>
      <c r="BQ127" s="479" t="s">
        <v>1982</v>
      </c>
      <c r="BR127" s="480" t="s">
        <v>1939</v>
      </c>
      <c r="BS127" s="480" t="s">
        <v>1941</v>
      </c>
      <c r="BT127" s="479" t="s">
        <v>1967</v>
      </c>
      <c r="BU127" s="480" t="s">
        <v>1948</v>
      </c>
      <c r="BV127" s="479" t="s">
        <v>1982</v>
      </c>
      <c r="BW127" s="479" t="s">
        <v>1982</v>
      </c>
    </row>
    <row r="128" spans="1:75" ht="12.75" customHeight="1">
      <c r="A128" s="478" t="s">
        <v>340</v>
      </c>
      <c r="B128" s="478" t="s">
        <v>316</v>
      </c>
      <c r="C128" s="478" t="s">
        <v>2003</v>
      </c>
      <c r="D128" s="479" t="s">
        <v>1925</v>
      </c>
      <c r="E128" s="480" t="s">
        <v>1923</v>
      </c>
      <c r="F128" s="479" t="s">
        <v>1925</v>
      </c>
      <c r="G128" s="480" t="s">
        <v>1939</v>
      </c>
      <c r="H128" s="479" t="s">
        <v>1926</v>
      </c>
      <c r="I128" s="480" t="s">
        <v>1939</v>
      </c>
      <c r="J128" s="481" t="s">
        <v>1927</v>
      </c>
      <c r="K128" s="480" t="s">
        <v>1927</v>
      </c>
      <c r="L128" s="480" t="s">
        <v>1939</v>
      </c>
      <c r="M128" s="480" t="s">
        <v>1923</v>
      </c>
      <c r="N128" s="480" t="s">
        <v>1939</v>
      </c>
      <c r="O128" s="480" t="s">
        <v>1932</v>
      </c>
      <c r="P128" s="479" t="s">
        <v>1927</v>
      </c>
      <c r="Q128" s="479" t="s">
        <v>1925</v>
      </c>
      <c r="R128" s="479" t="s">
        <v>1923</v>
      </c>
      <c r="S128" s="479" t="s">
        <v>1982</v>
      </c>
      <c r="T128" s="480" t="s">
        <v>1948</v>
      </c>
      <c r="U128" s="479" t="s">
        <v>1948</v>
      </c>
      <c r="V128" s="479" t="s">
        <v>1948</v>
      </c>
      <c r="W128" s="479" t="s">
        <v>1948</v>
      </c>
      <c r="X128" s="480" t="s">
        <v>1923</v>
      </c>
      <c r="Y128" s="479" t="s">
        <v>1926</v>
      </c>
      <c r="Z128" s="479" t="s">
        <v>1941</v>
      </c>
      <c r="AA128" s="480" t="s">
        <v>1932</v>
      </c>
      <c r="AB128" s="482" t="s">
        <v>1923</v>
      </c>
      <c r="AC128" s="479" t="s">
        <v>1925</v>
      </c>
      <c r="AD128" s="479" t="s">
        <v>1926</v>
      </c>
      <c r="AE128" s="480" t="s">
        <v>1922</v>
      </c>
      <c r="AF128" s="480" t="s">
        <v>1939</v>
      </c>
      <c r="AG128" s="479" t="s">
        <v>1927</v>
      </c>
      <c r="AH128" s="480" t="s">
        <v>1939</v>
      </c>
      <c r="AI128" s="479" t="s">
        <v>1925</v>
      </c>
      <c r="AJ128" s="480" t="s">
        <v>1923</v>
      </c>
      <c r="AK128" s="480" t="s">
        <v>1923</v>
      </c>
      <c r="AL128" s="480" t="s">
        <v>1923</v>
      </c>
      <c r="AM128" s="479" t="s">
        <v>1925</v>
      </c>
      <c r="AN128" s="479" t="s">
        <v>1925</v>
      </c>
      <c r="AO128" s="479" t="s">
        <v>1925</v>
      </c>
      <c r="AP128" s="480" t="s">
        <v>1939</v>
      </c>
      <c r="AQ128" s="481" t="s">
        <v>1927</v>
      </c>
      <c r="AR128" s="479" t="s">
        <v>1948</v>
      </c>
      <c r="AS128" s="479" t="s">
        <v>1926</v>
      </c>
      <c r="AT128" s="479" t="s">
        <v>1925</v>
      </c>
      <c r="AU128" s="480" t="s">
        <v>1939</v>
      </c>
      <c r="AV128" s="479" t="s">
        <v>1923</v>
      </c>
      <c r="AW128" s="480" t="s">
        <v>1939</v>
      </c>
      <c r="AX128" s="480" t="s">
        <v>1932</v>
      </c>
      <c r="AY128" s="480" t="s">
        <v>1948</v>
      </c>
      <c r="AZ128" s="481" t="s">
        <v>1939</v>
      </c>
      <c r="BA128" s="480" t="s">
        <v>1923</v>
      </c>
      <c r="BB128" s="479" t="s">
        <v>1982</v>
      </c>
      <c r="BC128" s="482" t="s">
        <v>1939</v>
      </c>
      <c r="BD128" s="479" t="s">
        <v>1926</v>
      </c>
      <c r="BE128" s="479" t="s">
        <v>1925</v>
      </c>
      <c r="BF128" s="479" t="s">
        <v>1925</v>
      </c>
      <c r="BG128" s="480" t="s">
        <v>1931</v>
      </c>
      <c r="BH128" s="479" t="s">
        <v>1927</v>
      </c>
      <c r="BI128" s="479" t="s">
        <v>1927</v>
      </c>
      <c r="BJ128" s="479" t="s">
        <v>1926</v>
      </c>
      <c r="BK128" s="480" t="s">
        <v>1923</v>
      </c>
      <c r="BL128" s="480" t="s">
        <v>1923</v>
      </c>
      <c r="BM128" s="480" t="s">
        <v>1939</v>
      </c>
      <c r="BN128" s="479" t="s">
        <v>1927</v>
      </c>
      <c r="BO128" s="480" t="s">
        <v>1939</v>
      </c>
      <c r="BP128" s="480" t="s">
        <v>1939</v>
      </c>
      <c r="BQ128" s="479" t="s">
        <v>1925</v>
      </c>
      <c r="BR128" s="480" t="s">
        <v>1923</v>
      </c>
      <c r="BS128" s="480" t="s">
        <v>1932</v>
      </c>
      <c r="BT128" s="479" t="s">
        <v>1926</v>
      </c>
      <c r="BU128" s="480" t="s">
        <v>1948</v>
      </c>
      <c r="BV128" s="479" t="s">
        <v>1925</v>
      </c>
      <c r="BW128" s="479" t="s">
        <v>1925</v>
      </c>
    </row>
    <row r="129" spans="1:75" ht="12.75" customHeight="1">
      <c r="A129" s="486" t="s">
        <v>39</v>
      </c>
      <c r="B129" s="486" t="s">
        <v>344</v>
      </c>
      <c r="C129" s="486" t="s">
        <v>183</v>
      </c>
      <c r="D129" s="487" t="s">
        <v>1998</v>
      </c>
      <c r="E129" s="480" t="s">
        <v>1998</v>
      </c>
      <c r="F129" s="487" t="s">
        <v>2000</v>
      </c>
      <c r="G129" s="485" t="s">
        <v>1968</v>
      </c>
      <c r="H129" s="487" t="s">
        <v>2000</v>
      </c>
      <c r="I129" s="480" t="s">
        <v>1925</v>
      </c>
      <c r="J129" s="481" t="s">
        <v>2000</v>
      </c>
      <c r="K129" s="485" t="s">
        <v>1999</v>
      </c>
      <c r="L129" s="480" t="s">
        <v>2000</v>
      </c>
      <c r="M129" s="480" t="s">
        <v>1998</v>
      </c>
      <c r="N129" s="480" t="s">
        <v>1926</v>
      </c>
      <c r="O129" s="480" t="s">
        <v>1998</v>
      </c>
      <c r="P129" s="487" t="s">
        <v>1998</v>
      </c>
      <c r="Q129" s="487" t="s">
        <v>1998</v>
      </c>
      <c r="R129" s="487" t="s">
        <v>1998</v>
      </c>
      <c r="S129" s="487" t="s">
        <v>1998</v>
      </c>
      <c r="T129" s="485" t="s">
        <v>2000</v>
      </c>
      <c r="U129" s="487" t="s">
        <v>1941</v>
      </c>
      <c r="V129" s="487" t="s">
        <v>1946</v>
      </c>
      <c r="W129" s="487" t="s">
        <v>1998</v>
      </c>
      <c r="X129" s="480" t="s">
        <v>1925</v>
      </c>
      <c r="Y129" s="487" t="s">
        <v>2000</v>
      </c>
      <c r="Z129" s="487" t="s">
        <v>1998</v>
      </c>
      <c r="AA129" s="480" t="s">
        <v>1999</v>
      </c>
      <c r="AB129" s="490" t="s">
        <v>1999</v>
      </c>
      <c r="AC129" s="487" t="s">
        <v>1998</v>
      </c>
      <c r="AD129" s="487" t="s">
        <v>1998</v>
      </c>
      <c r="AE129" s="480" t="s">
        <v>1923</v>
      </c>
      <c r="AF129" s="480" t="s">
        <v>1998</v>
      </c>
      <c r="AG129" s="487" t="s">
        <v>2000</v>
      </c>
      <c r="AH129" s="480" t="s">
        <v>1998</v>
      </c>
      <c r="AI129" s="487" t="s">
        <v>1998</v>
      </c>
      <c r="AJ129" s="480" t="s">
        <v>1968</v>
      </c>
      <c r="AK129" s="480" t="s">
        <v>1998</v>
      </c>
      <c r="AL129" s="480" t="s">
        <v>1998</v>
      </c>
      <c r="AM129" s="487" t="s">
        <v>1998</v>
      </c>
      <c r="AN129" s="487" t="s">
        <v>1998</v>
      </c>
      <c r="AO129" s="487" t="s">
        <v>2000</v>
      </c>
      <c r="AP129" s="480" t="s">
        <v>1925</v>
      </c>
      <c r="AQ129" s="489" t="s">
        <v>1967</v>
      </c>
      <c r="AR129" s="487" t="s">
        <v>1998</v>
      </c>
      <c r="AS129" s="487" t="s">
        <v>2000</v>
      </c>
      <c r="AT129" s="487" t="s">
        <v>1998</v>
      </c>
      <c r="AU129" s="480" t="s">
        <v>1926</v>
      </c>
      <c r="AV129" s="487" t="s">
        <v>2000</v>
      </c>
      <c r="AW129" s="480" t="s">
        <v>1998</v>
      </c>
      <c r="AX129" s="480" t="s">
        <v>1998</v>
      </c>
      <c r="AY129" s="480" t="s">
        <v>1998</v>
      </c>
      <c r="AZ129" s="489" t="s">
        <v>2000</v>
      </c>
      <c r="BA129" s="480" t="s">
        <v>1998</v>
      </c>
      <c r="BB129" s="487" t="s">
        <v>2000</v>
      </c>
      <c r="BC129" s="490" t="s">
        <v>1967</v>
      </c>
      <c r="BD129" s="487" t="s">
        <v>1997</v>
      </c>
      <c r="BE129" s="487" t="s">
        <v>2000</v>
      </c>
      <c r="BF129" s="487" t="s">
        <v>1998</v>
      </c>
      <c r="BG129" s="485" t="s">
        <v>1999</v>
      </c>
      <c r="BH129" s="487" t="s">
        <v>1998</v>
      </c>
      <c r="BI129" s="487" t="s">
        <v>1998</v>
      </c>
      <c r="BJ129" s="487" t="s">
        <v>1998</v>
      </c>
      <c r="BK129" s="480" t="s">
        <v>1998</v>
      </c>
      <c r="BL129" s="480" t="s">
        <v>1998</v>
      </c>
      <c r="BM129" s="485" t="s">
        <v>1968</v>
      </c>
      <c r="BN129" s="487" t="s">
        <v>1998</v>
      </c>
      <c r="BO129" s="480" t="s">
        <v>1932</v>
      </c>
      <c r="BP129" s="480" t="s">
        <v>1932</v>
      </c>
      <c r="BQ129" s="487" t="s">
        <v>2000</v>
      </c>
      <c r="BR129" s="480" t="s">
        <v>1998</v>
      </c>
      <c r="BS129" s="480" t="s">
        <v>1998</v>
      </c>
      <c r="BT129" s="487" t="s">
        <v>1998</v>
      </c>
      <c r="BU129" s="480" t="s">
        <v>1998</v>
      </c>
      <c r="BV129" s="487" t="s">
        <v>1998</v>
      </c>
      <c r="BW129" s="479" t="s">
        <v>1998</v>
      </c>
    </row>
    <row r="130" spans="1:75" ht="12.75" customHeight="1">
      <c r="A130" s="486" t="s">
        <v>345</v>
      </c>
      <c r="B130" s="486" t="s">
        <v>344</v>
      </c>
      <c r="C130" s="486" t="s">
        <v>1993</v>
      </c>
      <c r="D130" s="487" t="s">
        <v>1925</v>
      </c>
      <c r="E130" s="480" t="s">
        <v>1931</v>
      </c>
      <c r="F130" s="487" t="s">
        <v>1927</v>
      </c>
      <c r="G130" s="485" t="s">
        <v>1928</v>
      </c>
      <c r="H130" s="487" t="s">
        <v>1927</v>
      </c>
      <c r="I130" s="480" t="s">
        <v>1928</v>
      </c>
      <c r="J130" s="481" t="s">
        <v>1943</v>
      </c>
      <c r="K130" s="480" t="s">
        <v>1928</v>
      </c>
      <c r="L130" s="480" t="s">
        <v>1943</v>
      </c>
      <c r="M130" s="485" t="s">
        <v>1943</v>
      </c>
      <c r="N130" s="480" t="s">
        <v>1931</v>
      </c>
      <c r="O130" s="480" t="s">
        <v>1941</v>
      </c>
      <c r="P130" s="487" t="s">
        <v>1927</v>
      </c>
      <c r="Q130" s="487" t="s">
        <v>1925</v>
      </c>
      <c r="R130" s="487" t="s">
        <v>1927</v>
      </c>
      <c r="S130" s="487" t="s">
        <v>1927</v>
      </c>
      <c r="T130" s="480" t="s">
        <v>1923</v>
      </c>
      <c r="U130" s="487" t="s">
        <v>1933</v>
      </c>
      <c r="V130" s="487" t="s">
        <v>1929</v>
      </c>
      <c r="W130" s="487" t="s">
        <v>1927</v>
      </c>
      <c r="X130" s="480" t="s">
        <v>1929</v>
      </c>
      <c r="Y130" s="487" t="s">
        <v>1927</v>
      </c>
      <c r="Z130" s="487" t="s">
        <v>1927</v>
      </c>
      <c r="AA130" s="480" t="s">
        <v>1932</v>
      </c>
      <c r="AB130" s="482" t="s">
        <v>1923</v>
      </c>
      <c r="AC130" s="487" t="s">
        <v>1925</v>
      </c>
      <c r="AD130" s="487" t="s">
        <v>1927</v>
      </c>
      <c r="AE130" s="480" t="s">
        <v>1931</v>
      </c>
      <c r="AF130" s="480" t="s">
        <v>1923</v>
      </c>
      <c r="AG130" s="487" t="s">
        <v>1943</v>
      </c>
      <c r="AH130" s="480" t="s">
        <v>1923</v>
      </c>
      <c r="AI130" s="487" t="s">
        <v>1925</v>
      </c>
      <c r="AJ130" s="485" t="s">
        <v>1922</v>
      </c>
      <c r="AK130" s="480" t="s">
        <v>1931</v>
      </c>
      <c r="AL130" s="480" t="s">
        <v>1946</v>
      </c>
      <c r="AM130" s="487" t="s">
        <v>1948</v>
      </c>
      <c r="AN130" s="487" t="s">
        <v>1925</v>
      </c>
      <c r="AO130" s="487" t="s">
        <v>1946</v>
      </c>
      <c r="AP130" s="480" t="s">
        <v>1928</v>
      </c>
      <c r="AQ130" s="489" t="s">
        <v>1922</v>
      </c>
      <c r="AR130" s="487" t="s">
        <v>1932</v>
      </c>
      <c r="AS130" s="487" t="s">
        <v>1927</v>
      </c>
      <c r="AT130" s="487" t="s">
        <v>1927</v>
      </c>
      <c r="AU130" s="485" t="s">
        <v>1928</v>
      </c>
      <c r="AV130" s="487" t="s">
        <v>1923</v>
      </c>
      <c r="AW130" s="480" t="s">
        <v>1923</v>
      </c>
      <c r="AX130" s="485" t="s">
        <v>1932</v>
      </c>
      <c r="AY130" s="480" t="s">
        <v>1943</v>
      </c>
      <c r="AZ130" s="489" t="s">
        <v>1922</v>
      </c>
      <c r="BA130" s="480" t="s">
        <v>1923</v>
      </c>
      <c r="BB130" s="487" t="s">
        <v>1926</v>
      </c>
      <c r="BC130" s="482" t="s">
        <v>1929</v>
      </c>
      <c r="BD130" s="487" t="s">
        <v>1927</v>
      </c>
      <c r="BE130" s="487" t="s">
        <v>1946</v>
      </c>
      <c r="BF130" s="487" t="s">
        <v>1927</v>
      </c>
      <c r="BG130" s="480" t="s">
        <v>1923</v>
      </c>
      <c r="BH130" s="487" t="s">
        <v>1927</v>
      </c>
      <c r="BI130" s="487" t="s">
        <v>1943</v>
      </c>
      <c r="BJ130" s="487" t="s">
        <v>1927</v>
      </c>
      <c r="BK130" s="480" t="s">
        <v>1923</v>
      </c>
      <c r="BL130" s="480" t="s">
        <v>1923</v>
      </c>
      <c r="BM130" s="480" t="s">
        <v>1923</v>
      </c>
      <c r="BN130" s="487" t="s">
        <v>1923</v>
      </c>
      <c r="BO130" s="480" t="s">
        <v>1931</v>
      </c>
      <c r="BP130" s="480" t="s">
        <v>1931</v>
      </c>
      <c r="BQ130" s="487" t="s">
        <v>1927</v>
      </c>
      <c r="BR130" s="480" t="s">
        <v>1927</v>
      </c>
      <c r="BS130" s="480" t="s">
        <v>1932</v>
      </c>
      <c r="BT130" s="487" t="s">
        <v>1927</v>
      </c>
      <c r="BU130" s="480" t="s">
        <v>1943</v>
      </c>
      <c r="BV130" s="487" t="s">
        <v>1925</v>
      </c>
      <c r="BW130" s="479" t="s">
        <v>1925</v>
      </c>
    </row>
    <row r="131" spans="1:75" ht="12.75" customHeight="1">
      <c r="A131" s="486" t="s">
        <v>346</v>
      </c>
      <c r="B131" s="486" t="s">
        <v>344</v>
      </c>
      <c r="C131" s="486" t="s">
        <v>1993</v>
      </c>
      <c r="D131" s="487" t="s">
        <v>1925</v>
      </c>
      <c r="E131" s="480" t="s">
        <v>1923</v>
      </c>
      <c r="F131" s="487" t="s">
        <v>1927</v>
      </c>
      <c r="G131" s="485" t="s">
        <v>1928</v>
      </c>
      <c r="H131" s="487" t="s">
        <v>1927</v>
      </c>
      <c r="I131" s="480" t="s">
        <v>1928</v>
      </c>
      <c r="J131" s="481" t="s">
        <v>1943</v>
      </c>
      <c r="K131" s="480" t="s">
        <v>1928</v>
      </c>
      <c r="L131" s="480" t="s">
        <v>1943</v>
      </c>
      <c r="M131" s="485" t="s">
        <v>1943</v>
      </c>
      <c r="N131" s="480" t="s">
        <v>1931</v>
      </c>
      <c r="O131" s="480" t="s">
        <v>1941</v>
      </c>
      <c r="P131" s="487" t="s">
        <v>1927</v>
      </c>
      <c r="Q131" s="487" t="s">
        <v>1925</v>
      </c>
      <c r="R131" s="487" t="s">
        <v>1927</v>
      </c>
      <c r="S131" s="487" t="s">
        <v>1927</v>
      </c>
      <c r="T131" s="480" t="s">
        <v>1923</v>
      </c>
      <c r="U131" s="487" t="s">
        <v>1933</v>
      </c>
      <c r="V131" s="487" t="s">
        <v>1929</v>
      </c>
      <c r="W131" s="487" t="s">
        <v>1927</v>
      </c>
      <c r="X131" s="480" t="s">
        <v>1929</v>
      </c>
      <c r="Y131" s="487" t="s">
        <v>1927</v>
      </c>
      <c r="Z131" s="487" t="s">
        <v>1927</v>
      </c>
      <c r="AA131" s="480" t="s">
        <v>1932</v>
      </c>
      <c r="AB131" s="482" t="s">
        <v>1923</v>
      </c>
      <c r="AC131" s="487" t="s">
        <v>1925</v>
      </c>
      <c r="AD131" s="487" t="s">
        <v>1927</v>
      </c>
      <c r="AE131" s="480" t="s">
        <v>1931</v>
      </c>
      <c r="AF131" s="480" t="s">
        <v>1923</v>
      </c>
      <c r="AG131" s="487" t="s">
        <v>1943</v>
      </c>
      <c r="AH131" s="480" t="s">
        <v>1923</v>
      </c>
      <c r="AI131" s="487" t="s">
        <v>1925</v>
      </c>
      <c r="AJ131" s="485" t="s">
        <v>1922</v>
      </c>
      <c r="AK131" s="480" t="s">
        <v>1923</v>
      </c>
      <c r="AL131" s="480" t="s">
        <v>1946</v>
      </c>
      <c r="AM131" s="487" t="s">
        <v>1948</v>
      </c>
      <c r="AN131" s="487" t="s">
        <v>1925</v>
      </c>
      <c r="AO131" s="487" t="s">
        <v>1946</v>
      </c>
      <c r="AP131" s="480" t="s">
        <v>1928</v>
      </c>
      <c r="AQ131" s="489" t="s">
        <v>1922</v>
      </c>
      <c r="AR131" s="487" t="s">
        <v>1932</v>
      </c>
      <c r="AS131" s="487" t="s">
        <v>1927</v>
      </c>
      <c r="AT131" s="487" t="s">
        <v>1927</v>
      </c>
      <c r="AU131" s="480" t="s">
        <v>1928</v>
      </c>
      <c r="AV131" s="487" t="s">
        <v>1923</v>
      </c>
      <c r="AW131" s="480" t="s">
        <v>1923</v>
      </c>
      <c r="AX131" s="485" t="s">
        <v>1932</v>
      </c>
      <c r="AY131" s="480" t="s">
        <v>1943</v>
      </c>
      <c r="AZ131" s="489" t="s">
        <v>1922</v>
      </c>
      <c r="BA131" s="480" t="s">
        <v>1923</v>
      </c>
      <c r="BB131" s="487" t="s">
        <v>1926</v>
      </c>
      <c r="BC131" s="482" t="s">
        <v>1923</v>
      </c>
      <c r="BD131" s="487" t="s">
        <v>1927</v>
      </c>
      <c r="BE131" s="487" t="s">
        <v>1946</v>
      </c>
      <c r="BF131" s="487" t="s">
        <v>1927</v>
      </c>
      <c r="BG131" s="480" t="s">
        <v>1923</v>
      </c>
      <c r="BH131" s="487" t="s">
        <v>1927</v>
      </c>
      <c r="BI131" s="487" t="s">
        <v>1943</v>
      </c>
      <c r="BJ131" s="487" t="s">
        <v>1927</v>
      </c>
      <c r="BK131" s="480" t="s">
        <v>1923</v>
      </c>
      <c r="BL131" s="480" t="s">
        <v>1923</v>
      </c>
      <c r="BM131" s="480" t="s">
        <v>1923</v>
      </c>
      <c r="BN131" s="487" t="s">
        <v>1923</v>
      </c>
      <c r="BO131" s="480" t="s">
        <v>1931</v>
      </c>
      <c r="BP131" s="480" t="s">
        <v>1931</v>
      </c>
      <c r="BQ131" s="487" t="s">
        <v>1927</v>
      </c>
      <c r="BR131" s="480" t="s">
        <v>1927</v>
      </c>
      <c r="BS131" s="480" t="s">
        <v>1932</v>
      </c>
      <c r="BT131" s="487" t="s">
        <v>1927</v>
      </c>
      <c r="BU131" s="480" t="s">
        <v>1943</v>
      </c>
      <c r="BV131" s="487" t="s">
        <v>1925</v>
      </c>
      <c r="BW131" s="479" t="s">
        <v>1925</v>
      </c>
    </row>
    <row r="132" spans="1:75" ht="12.75" customHeight="1">
      <c r="A132" s="486" t="s">
        <v>347</v>
      </c>
      <c r="B132" s="486" t="s">
        <v>344</v>
      </c>
      <c r="C132" s="486" t="s">
        <v>1993</v>
      </c>
      <c r="D132" s="487" t="s">
        <v>1925</v>
      </c>
      <c r="E132" s="480" t="s">
        <v>1923</v>
      </c>
      <c r="F132" s="487" t="s">
        <v>1927</v>
      </c>
      <c r="G132" s="485" t="s">
        <v>1928</v>
      </c>
      <c r="H132" s="487" t="s">
        <v>1927</v>
      </c>
      <c r="I132" s="480" t="s">
        <v>1928</v>
      </c>
      <c r="J132" s="481" t="s">
        <v>1943</v>
      </c>
      <c r="K132" s="480" t="s">
        <v>1928</v>
      </c>
      <c r="L132" s="480" t="s">
        <v>1943</v>
      </c>
      <c r="M132" s="485" t="s">
        <v>1943</v>
      </c>
      <c r="N132" s="480" t="s">
        <v>1931</v>
      </c>
      <c r="O132" s="480" t="s">
        <v>1941</v>
      </c>
      <c r="P132" s="487" t="s">
        <v>1927</v>
      </c>
      <c r="Q132" s="487" t="s">
        <v>1925</v>
      </c>
      <c r="R132" s="487" t="s">
        <v>1927</v>
      </c>
      <c r="S132" s="487" t="s">
        <v>1927</v>
      </c>
      <c r="T132" s="480" t="s">
        <v>1923</v>
      </c>
      <c r="U132" s="487" t="s">
        <v>1931</v>
      </c>
      <c r="V132" s="487" t="s">
        <v>1929</v>
      </c>
      <c r="W132" s="487" t="s">
        <v>1927</v>
      </c>
      <c r="X132" s="480" t="s">
        <v>1929</v>
      </c>
      <c r="Y132" s="487" t="s">
        <v>1927</v>
      </c>
      <c r="Z132" s="487" t="s">
        <v>1927</v>
      </c>
      <c r="AA132" s="480" t="s">
        <v>1932</v>
      </c>
      <c r="AB132" s="482" t="s">
        <v>1923</v>
      </c>
      <c r="AC132" s="487" t="s">
        <v>1925</v>
      </c>
      <c r="AD132" s="487" t="s">
        <v>1927</v>
      </c>
      <c r="AE132" s="480" t="s">
        <v>1931</v>
      </c>
      <c r="AF132" s="480" t="s">
        <v>1923</v>
      </c>
      <c r="AG132" s="487" t="s">
        <v>1943</v>
      </c>
      <c r="AH132" s="480" t="s">
        <v>1923</v>
      </c>
      <c r="AI132" s="487" t="s">
        <v>1925</v>
      </c>
      <c r="AJ132" s="485" t="s">
        <v>1922</v>
      </c>
      <c r="AK132" s="480" t="s">
        <v>1923</v>
      </c>
      <c r="AL132" s="480" t="s">
        <v>1946</v>
      </c>
      <c r="AM132" s="487" t="s">
        <v>1948</v>
      </c>
      <c r="AN132" s="487" t="s">
        <v>1925</v>
      </c>
      <c r="AO132" s="487" t="s">
        <v>1946</v>
      </c>
      <c r="AP132" s="480" t="s">
        <v>1928</v>
      </c>
      <c r="AQ132" s="489" t="s">
        <v>1922</v>
      </c>
      <c r="AR132" s="487" t="s">
        <v>1932</v>
      </c>
      <c r="AS132" s="487" t="s">
        <v>1927</v>
      </c>
      <c r="AT132" s="487" t="s">
        <v>1927</v>
      </c>
      <c r="AU132" s="480" t="s">
        <v>1928</v>
      </c>
      <c r="AV132" s="487" t="s">
        <v>1923</v>
      </c>
      <c r="AW132" s="480" t="s">
        <v>1923</v>
      </c>
      <c r="AX132" s="485" t="s">
        <v>1932</v>
      </c>
      <c r="AY132" s="480" t="s">
        <v>1943</v>
      </c>
      <c r="AZ132" s="489" t="s">
        <v>1922</v>
      </c>
      <c r="BA132" s="480" t="s">
        <v>1923</v>
      </c>
      <c r="BB132" s="487" t="s">
        <v>1967</v>
      </c>
      <c r="BC132" s="490" t="s">
        <v>1928</v>
      </c>
      <c r="BD132" s="487" t="s">
        <v>1927</v>
      </c>
      <c r="BE132" s="487" t="s">
        <v>1946</v>
      </c>
      <c r="BF132" s="487" t="s">
        <v>1927</v>
      </c>
      <c r="BG132" s="480" t="s">
        <v>1923</v>
      </c>
      <c r="BH132" s="487" t="s">
        <v>1927</v>
      </c>
      <c r="BI132" s="487" t="s">
        <v>1943</v>
      </c>
      <c r="BJ132" s="487" t="s">
        <v>1927</v>
      </c>
      <c r="BK132" s="480" t="s">
        <v>1923</v>
      </c>
      <c r="BL132" s="480" t="s">
        <v>1923</v>
      </c>
      <c r="BM132" s="480" t="s">
        <v>1923</v>
      </c>
      <c r="BN132" s="487" t="s">
        <v>1923</v>
      </c>
      <c r="BO132" s="480" t="s">
        <v>1931</v>
      </c>
      <c r="BP132" s="480" t="s">
        <v>1931</v>
      </c>
      <c r="BQ132" s="487" t="s">
        <v>1927</v>
      </c>
      <c r="BR132" s="480" t="s">
        <v>1927</v>
      </c>
      <c r="BS132" s="480" t="s">
        <v>1932</v>
      </c>
      <c r="BT132" s="487" t="s">
        <v>1927</v>
      </c>
      <c r="BU132" s="480" t="s">
        <v>1943</v>
      </c>
      <c r="BV132" s="487" t="s">
        <v>1925</v>
      </c>
      <c r="BW132" s="479" t="s">
        <v>1925</v>
      </c>
    </row>
    <row r="133" spans="1:75" ht="12.75" customHeight="1">
      <c r="A133" s="486" t="s">
        <v>348</v>
      </c>
      <c r="B133" s="486" t="s">
        <v>344</v>
      </c>
      <c r="C133" s="486" t="s">
        <v>2004</v>
      </c>
      <c r="D133" s="487" t="s">
        <v>1948</v>
      </c>
      <c r="E133" s="485" t="s">
        <v>1931</v>
      </c>
      <c r="F133" s="487" t="s">
        <v>1927</v>
      </c>
      <c r="G133" s="485" t="s">
        <v>1929</v>
      </c>
      <c r="H133" s="487" t="s">
        <v>1946</v>
      </c>
      <c r="I133" s="480" t="s">
        <v>1929</v>
      </c>
      <c r="J133" s="481" t="s">
        <v>1928</v>
      </c>
      <c r="K133" s="480" t="s">
        <v>1928</v>
      </c>
      <c r="L133" s="480" t="s">
        <v>1929</v>
      </c>
      <c r="M133" s="480" t="s">
        <v>1928</v>
      </c>
      <c r="N133" s="480" t="s">
        <v>1933</v>
      </c>
      <c r="O133" s="480" t="s">
        <v>1928</v>
      </c>
      <c r="P133" s="487" t="s">
        <v>1946</v>
      </c>
      <c r="Q133" s="487" t="s">
        <v>1948</v>
      </c>
      <c r="R133" s="487" t="s">
        <v>1927</v>
      </c>
      <c r="S133" s="487" t="s">
        <v>1946</v>
      </c>
      <c r="T133" s="480" t="s">
        <v>1923</v>
      </c>
      <c r="U133" s="487" t="s">
        <v>1929</v>
      </c>
      <c r="V133" s="487" t="s">
        <v>1929</v>
      </c>
      <c r="W133" s="487" t="s">
        <v>1946</v>
      </c>
      <c r="X133" s="480" t="s">
        <v>1929</v>
      </c>
      <c r="Y133" s="487" t="s">
        <v>1946</v>
      </c>
      <c r="Z133" s="487" t="s">
        <v>1928</v>
      </c>
      <c r="AA133" s="480" t="s">
        <v>1928</v>
      </c>
      <c r="AB133" s="482" t="s">
        <v>1928</v>
      </c>
      <c r="AC133" s="487" t="s">
        <v>1925</v>
      </c>
      <c r="AD133" s="487" t="s">
        <v>1946</v>
      </c>
      <c r="AE133" s="480" t="s">
        <v>1933</v>
      </c>
      <c r="AF133" s="480" t="s">
        <v>1928</v>
      </c>
      <c r="AG133" s="487" t="s">
        <v>1943</v>
      </c>
      <c r="AH133" s="480" t="s">
        <v>1928</v>
      </c>
      <c r="AI133" s="487" t="s">
        <v>1948</v>
      </c>
      <c r="AJ133" s="480" t="s">
        <v>1931</v>
      </c>
      <c r="AK133" s="480" t="s">
        <v>1928</v>
      </c>
      <c r="AL133" s="485" t="s">
        <v>1923</v>
      </c>
      <c r="AM133" s="487" t="s">
        <v>1948</v>
      </c>
      <c r="AN133" s="487" t="s">
        <v>1948</v>
      </c>
      <c r="AO133" s="487" t="s">
        <v>1946</v>
      </c>
      <c r="AP133" s="480" t="s">
        <v>1929</v>
      </c>
      <c r="AQ133" s="481" t="s">
        <v>1928</v>
      </c>
      <c r="AR133" s="487" t="s">
        <v>1932</v>
      </c>
      <c r="AS133" s="487" t="s">
        <v>1946</v>
      </c>
      <c r="AT133" s="487" t="s">
        <v>1946</v>
      </c>
      <c r="AU133" s="480" t="s">
        <v>1929</v>
      </c>
      <c r="AV133" s="487" t="s">
        <v>1928</v>
      </c>
      <c r="AW133" s="485" t="s">
        <v>1923</v>
      </c>
      <c r="AX133" s="480" t="s">
        <v>1928</v>
      </c>
      <c r="AY133" s="480" t="s">
        <v>1928</v>
      </c>
      <c r="AZ133" s="481" t="s">
        <v>1928</v>
      </c>
      <c r="BA133" s="480" t="s">
        <v>1928</v>
      </c>
      <c r="BB133" s="487" t="s">
        <v>1926</v>
      </c>
      <c r="BC133" s="482" t="s">
        <v>1928</v>
      </c>
      <c r="BD133" s="487" t="s">
        <v>1948</v>
      </c>
      <c r="BE133" s="487" t="s">
        <v>1946</v>
      </c>
      <c r="BF133" s="487" t="s">
        <v>1946</v>
      </c>
      <c r="BG133" s="485" t="s">
        <v>1931</v>
      </c>
      <c r="BH133" s="487" t="s">
        <v>1946</v>
      </c>
      <c r="BI133" s="487" t="s">
        <v>1928</v>
      </c>
      <c r="BJ133" s="487" t="s">
        <v>1946</v>
      </c>
      <c r="BK133" s="480" t="s">
        <v>1933</v>
      </c>
      <c r="BL133" s="480" t="s">
        <v>1928</v>
      </c>
      <c r="BM133" s="480" t="s">
        <v>1928</v>
      </c>
      <c r="BN133" s="487" t="s">
        <v>1928</v>
      </c>
      <c r="BO133" s="480" t="s">
        <v>1933</v>
      </c>
      <c r="BP133" s="480" t="s">
        <v>1933</v>
      </c>
      <c r="BQ133" s="487" t="s">
        <v>1946</v>
      </c>
      <c r="BR133" s="480" t="s">
        <v>1928</v>
      </c>
      <c r="BS133" s="480" t="s">
        <v>1928</v>
      </c>
      <c r="BT133" s="487" t="s">
        <v>1946</v>
      </c>
      <c r="BU133" s="480" t="s">
        <v>1928</v>
      </c>
      <c r="BV133" s="487" t="s">
        <v>1925</v>
      </c>
      <c r="BW133" s="479" t="s">
        <v>1925</v>
      </c>
    </row>
    <row r="134" spans="1:75" ht="12.75" customHeight="1">
      <c r="A134" s="486" t="s">
        <v>32</v>
      </c>
      <c r="B134" s="486" t="s">
        <v>344</v>
      </c>
      <c r="C134" s="486" t="s">
        <v>1993</v>
      </c>
      <c r="D134" s="487" t="s">
        <v>1925</v>
      </c>
      <c r="E134" s="480" t="s">
        <v>1923</v>
      </c>
      <c r="F134" s="487" t="s">
        <v>1927</v>
      </c>
      <c r="G134" s="485" t="s">
        <v>1928</v>
      </c>
      <c r="H134" s="487" t="s">
        <v>1927</v>
      </c>
      <c r="I134" s="480" t="s">
        <v>1928</v>
      </c>
      <c r="J134" s="481" t="s">
        <v>1943</v>
      </c>
      <c r="K134" s="480" t="s">
        <v>1928</v>
      </c>
      <c r="L134" s="480" t="s">
        <v>1943</v>
      </c>
      <c r="M134" s="485" t="s">
        <v>1943</v>
      </c>
      <c r="N134" s="480" t="s">
        <v>1931</v>
      </c>
      <c r="O134" s="480" t="s">
        <v>1941</v>
      </c>
      <c r="P134" s="487" t="s">
        <v>1927</v>
      </c>
      <c r="Q134" s="487" t="s">
        <v>1925</v>
      </c>
      <c r="R134" s="487" t="s">
        <v>1927</v>
      </c>
      <c r="S134" s="487" t="s">
        <v>1927</v>
      </c>
      <c r="T134" s="480" t="s">
        <v>1923</v>
      </c>
      <c r="U134" s="487" t="s">
        <v>1931</v>
      </c>
      <c r="V134" s="487" t="s">
        <v>1931</v>
      </c>
      <c r="W134" s="487" t="s">
        <v>1927</v>
      </c>
      <c r="X134" s="480" t="s">
        <v>1929</v>
      </c>
      <c r="Y134" s="487" t="s">
        <v>1927</v>
      </c>
      <c r="Z134" s="487" t="s">
        <v>1927</v>
      </c>
      <c r="AA134" s="480" t="s">
        <v>1932</v>
      </c>
      <c r="AB134" s="482" t="s">
        <v>1923</v>
      </c>
      <c r="AC134" s="487" t="s">
        <v>1925</v>
      </c>
      <c r="AD134" s="487" t="s">
        <v>1927</v>
      </c>
      <c r="AE134" s="480" t="s">
        <v>1931</v>
      </c>
      <c r="AF134" s="480" t="s">
        <v>1923</v>
      </c>
      <c r="AG134" s="487" t="s">
        <v>1943</v>
      </c>
      <c r="AH134" s="480" t="s">
        <v>1923</v>
      </c>
      <c r="AI134" s="487" t="s">
        <v>1925</v>
      </c>
      <c r="AJ134" s="485" t="s">
        <v>1922</v>
      </c>
      <c r="AK134" s="480" t="s">
        <v>1923</v>
      </c>
      <c r="AL134" s="485" t="s">
        <v>1923</v>
      </c>
      <c r="AM134" s="487" t="s">
        <v>1948</v>
      </c>
      <c r="AN134" s="487" t="s">
        <v>1925</v>
      </c>
      <c r="AO134" s="487" t="s">
        <v>1946</v>
      </c>
      <c r="AP134" s="480" t="s">
        <v>1928</v>
      </c>
      <c r="AQ134" s="489" t="s">
        <v>1922</v>
      </c>
      <c r="AR134" s="487" t="s">
        <v>1932</v>
      </c>
      <c r="AS134" s="487" t="s">
        <v>1927</v>
      </c>
      <c r="AT134" s="487" t="s">
        <v>1927</v>
      </c>
      <c r="AU134" s="480" t="s">
        <v>1928</v>
      </c>
      <c r="AV134" s="487" t="s">
        <v>1923</v>
      </c>
      <c r="AW134" s="480" t="s">
        <v>1923</v>
      </c>
      <c r="AX134" s="485" t="s">
        <v>1932</v>
      </c>
      <c r="AY134" s="480" t="s">
        <v>1943</v>
      </c>
      <c r="AZ134" s="489" t="s">
        <v>1922</v>
      </c>
      <c r="BA134" s="480" t="s">
        <v>1923</v>
      </c>
      <c r="BB134" s="487" t="s">
        <v>1926</v>
      </c>
      <c r="BC134" s="490" t="s">
        <v>1928</v>
      </c>
      <c r="BD134" s="487" t="s">
        <v>1927</v>
      </c>
      <c r="BE134" s="487" t="s">
        <v>1946</v>
      </c>
      <c r="BF134" s="487" t="s">
        <v>1927</v>
      </c>
      <c r="BG134" s="480" t="s">
        <v>1923</v>
      </c>
      <c r="BH134" s="487" t="s">
        <v>1927</v>
      </c>
      <c r="BI134" s="487" t="s">
        <v>1943</v>
      </c>
      <c r="BJ134" s="487" t="s">
        <v>1927</v>
      </c>
      <c r="BK134" s="480" t="s">
        <v>1923</v>
      </c>
      <c r="BL134" s="480" t="s">
        <v>1923</v>
      </c>
      <c r="BM134" s="480" t="s">
        <v>1923</v>
      </c>
      <c r="BN134" s="487" t="s">
        <v>1923</v>
      </c>
      <c r="BO134" s="480" t="s">
        <v>1931</v>
      </c>
      <c r="BP134" s="480" t="s">
        <v>1931</v>
      </c>
      <c r="BQ134" s="487" t="s">
        <v>1927</v>
      </c>
      <c r="BR134" s="485" t="s">
        <v>1923</v>
      </c>
      <c r="BS134" s="480" t="s">
        <v>1932</v>
      </c>
      <c r="BT134" s="487" t="s">
        <v>1927</v>
      </c>
      <c r="BU134" s="480" t="s">
        <v>1943</v>
      </c>
      <c r="BV134" s="487" t="s">
        <v>1925</v>
      </c>
      <c r="BW134" s="479" t="s">
        <v>1925</v>
      </c>
    </row>
    <row r="135" spans="1:75" ht="12.75" customHeight="1">
      <c r="A135" s="486" t="s">
        <v>36</v>
      </c>
      <c r="B135" s="486" t="s">
        <v>344</v>
      </c>
      <c r="C135" s="486" t="s">
        <v>1993</v>
      </c>
      <c r="D135" s="487" t="s">
        <v>1925</v>
      </c>
      <c r="E135" s="480" t="s">
        <v>1923</v>
      </c>
      <c r="F135" s="487" t="s">
        <v>1927</v>
      </c>
      <c r="G135" s="480" t="s">
        <v>1941</v>
      </c>
      <c r="H135" s="487" t="s">
        <v>1927</v>
      </c>
      <c r="I135" s="480" t="s">
        <v>1928</v>
      </c>
      <c r="J135" s="481" t="s">
        <v>1943</v>
      </c>
      <c r="K135" s="480" t="s">
        <v>1928</v>
      </c>
      <c r="L135" s="480" t="s">
        <v>1943</v>
      </c>
      <c r="M135" s="485" t="s">
        <v>1943</v>
      </c>
      <c r="N135" s="480" t="s">
        <v>1931</v>
      </c>
      <c r="O135" s="485" t="s">
        <v>1922</v>
      </c>
      <c r="P135" s="487" t="s">
        <v>1927</v>
      </c>
      <c r="Q135" s="487" t="s">
        <v>1925</v>
      </c>
      <c r="R135" s="487" t="s">
        <v>1927</v>
      </c>
      <c r="S135" s="487" t="s">
        <v>1927</v>
      </c>
      <c r="T135" s="480" t="s">
        <v>1923</v>
      </c>
      <c r="U135" s="487" t="s">
        <v>1924</v>
      </c>
      <c r="V135" s="487" t="s">
        <v>1924</v>
      </c>
      <c r="W135" s="487" t="s">
        <v>1927</v>
      </c>
      <c r="X135" s="480" t="s">
        <v>1929</v>
      </c>
      <c r="Y135" s="487" t="s">
        <v>1927</v>
      </c>
      <c r="Z135" s="487" t="s">
        <v>1927</v>
      </c>
      <c r="AA135" s="480" t="s">
        <v>1932</v>
      </c>
      <c r="AB135" s="482" t="s">
        <v>1923</v>
      </c>
      <c r="AC135" s="487" t="s">
        <v>1925</v>
      </c>
      <c r="AD135" s="487" t="s">
        <v>1927</v>
      </c>
      <c r="AE135" s="480" t="s">
        <v>1931</v>
      </c>
      <c r="AF135" s="480" t="s">
        <v>1923</v>
      </c>
      <c r="AG135" s="487" t="s">
        <v>1943</v>
      </c>
      <c r="AH135" s="480" t="s">
        <v>1923</v>
      </c>
      <c r="AI135" s="487" t="s">
        <v>1925</v>
      </c>
      <c r="AJ135" s="480" t="s">
        <v>1931</v>
      </c>
      <c r="AK135" s="480" t="s">
        <v>1923</v>
      </c>
      <c r="AL135" s="485" t="s">
        <v>1923</v>
      </c>
      <c r="AM135" s="487" t="s">
        <v>1948</v>
      </c>
      <c r="AN135" s="487" t="s">
        <v>1925</v>
      </c>
      <c r="AO135" s="487" t="s">
        <v>1946</v>
      </c>
      <c r="AP135" s="480" t="s">
        <v>1928</v>
      </c>
      <c r="AQ135" s="489" t="s">
        <v>1922</v>
      </c>
      <c r="AR135" s="487" t="s">
        <v>1932</v>
      </c>
      <c r="AS135" s="487" t="s">
        <v>1927</v>
      </c>
      <c r="AT135" s="487" t="s">
        <v>1927</v>
      </c>
      <c r="AU135" s="480" t="s">
        <v>1928</v>
      </c>
      <c r="AV135" s="487" t="s">
        <v>1923</v>
      </c>
      <c r="AW135" s="480" t="s">
        <v>1923</v>
      </c>
      <c r="AX135" s="485" t="s">
        <v>1932</v>
      </c>
      <c r="AY135" s="480" t="s">
        <v>1943</v>
      </c>
      <c r="AZ135" s="489" t="s">
        <v>1922</v>
      </c>
      <c r="BA135" s="480" t="s">
        <v>1923</v>
      </c>
      <c r="BB135" s="487" t="s">
        <v>1967</v>
      </c>
      <c r="BC135" s="482" t="s">
        <v>1923</v>
      </c>
      <c r="BD135" s="487" t="s">
        <v>1927</v>
      </c>
      <c r="BE135" s="487" t="s">
        <v>1946</v>
      </c>
      <c r="BF135" s="487" t="s">
        <v>1927</v>
      </c>
      <c r="BG135" s="480" t="s">
        <v>1923</v>
      </c>
      <c r="BH135" s="487" t="s">
        <v>1927</v>
      </c>
      <c r="BI135" s="487" t="s">
        <v>1943</v>
      </c>
      <c r="BJ135" s="487" t="s">
        <v>1927</v>
      </c>
      <c r="BK135" s="480" t="s">
        <v>1923</v>
      </c>
      <c r="BL135" s="480" t="s">
        <v>1923</v>
      </c>
      <c r="BM135" s="480" t="s">
        <v>1923</v>
      </c>
      <c r="BN135" s="487" t="s">
        <v>1923</v>
      </c>
      <c r="BO135" s="480" t="s">
        <v>1931</v>
      </c>
      <c r="BP135" s="480" t="s">
        <v>1931</v>
      </c>
      <c r="BQ135" s="487" t="s">
        <v>1927</v>
      </c>
      <c r="BR135" s="485" t="s">
        <v>1931</v>
      </c>
      <c r="BS135" s="480" t="s">
        <v>1932</v>
      </c>
      <c r="BT135" s="487" t="s">
        <v>1927</v>
      </c>
      <c r="BU135" s="480" t="s">
        <v>1943</v>
      </c>
      <c r="BV135" s="487" t="s">
        <v>1925</v>
      </c>
      <c r="BW135" s="479" t="s">
        <v>1925</v>
      </c>
    </row>
    <row r="136" spans="1:75" ht="12.75" customHeight="1">
      <c r="A136" s="491" t="s">
        <v>1736</v>
      </c>
      <c r="B136" s="491" t="s">
        <v>344</v>
      </c>
      <c r="C136" s="491" t="s">
        <v>183</v>
      </c>
      <c r="D136" s="487" t="s">
        <v>1998</v>
      </c>
      <c r="E136" s="480" t="s">
        <v>1998</v>
      </c>
      <c r="F136" s="487" t="s">
        <v>2000</v>
      </c>
      <c r="G136" s="485" t="s">
        <v>1968</v>
      </c>
      <c r="H136" s="487" t="s">
        <v>2000</v>
      </c>
      <c r="I136" s="480" t="s">
        <v>1925</v>
      </c>
      <c r="J136" s="481" t="s">
        <v>2000</v>
      </c>
      <c r="K136" s="485" t="s">
        <v>1999</v>
      </c>
      <c r="L136" s="480" t="s">
        <v>2000</v>
      </c>
      <c r="M136" s="480" t="s">
        <v>1998</v>
      </c>
      <c r="N136" s="480" t="s">
        <v>1926</v>
      </c>
      <c r="O136" s="480" t="s">
        <v>1998</v>
      </c>
      <c r="P136" s="487" t="s">
        <v>1998</v>
      </c>
      <c r="Q136" s="487" t="s">
        <v>1998</v>
      </c>
      <c r="R136" s="487" t="s">
        <v>1998</v>
      </c>
      <c r="S136" s="487" t="s">
        <v>1998</v>
      </c>
      <c r="T136" s="485" t="s">
        <v>2000</v>
      </c>
      <c r="U136" s="487" t="s">
        <v>1941</v>
      </c>
      <c r="V136" s="487" t="s">
        <v>1946</v>
      </c>
      <c r="W136" s="487" t="s">
        <v>1998</v>
      </c>
      <c r="X136" s="480" t="s">
        <v>1925</v>
      </c>
      <c r="Y136" s="487" t="s">
        <v>2000</v>
      </c>
      <c r="Z136" s="487" t="s">
        <v>1998</v>
      </c>
      <c r="AA136" s="480" t="s">
        <v>1999</v>
      </c>
      <c r="AB136" s="490" t="s">
        <v>1999</v>
      </c>
      <c r="AC136" s="487" t="s">
        <v>1998</v>
      </c>
      <c r="AD136" s="487" t="s">
        <v>1998</v>
      </c>
      <c r="AE136" s="480" t="s">
        <v>1923</v>
      </c>
      <c r="AF136" s="480" t="s">
        <v>1998</v>
      </c>
      <c r="AG136" s="487" t="s">
        <v>2000</v>
      </c>
      <c r="AH136" s="480" t="s">
        <v>1998</v>
      </c>
      <c r="AI136" s="487" t="s">
        <v>1998</v>
      </c>
      <c r="AJ136" s="480" t="s">
        <v>1968</v>
      </c>
      <c r="AK136" s="480" t="s">
        <v>1998</v>
      </c>
      <c r="AL136" s="480" t="s">
        <v>1998</v>
      </c>
      <c r="AM136" s="487" t="s">
        <v>1998</v>
      </c>
      <c r="AN136" s="487" t="s">
        <v>1998</v>
      </c>
      <c r="AO136" s="487" t="s">
        <v>2000</v>
      </c>
      <c r="AP136" s="480" t="s">
        <v>1925</v>
      </c>
      <c r="AQ136" s="481" t="s">
        <v>2000</v>
      </c>
      <c r="AR136" s="487" t="s">
        <v>1998</v>
      </c>
      <c r="AS136" s="487" t="s">
        <v>2000</v>
      </c>
      <c r="AT136" s="487" t="s">
        <v>1998</v>
      </c>
      <c r="AU136" s="480" t="s">
        <v>1926</v>
      </c>
      <c r="AV136" s="487" t="s">
        <v>2000</v>
      </c>
      <c r="AW136" s="480" t="s">
        <v>1998</v>
      </c>
      <c r="AX136" s="480" t="s">
        <v>1998</v>
      </c>
      <c r="AY136" s="480" t="s">
        <v>1998</v>
      </c>
      <c r="AZ136" s="481" t="s">
        <v>1998</v>
      </c>
      <c r="BA136" s="480" t="s">
        <v>1998</v>
      </c>
      <c r="BB136" s="487" t="s">
        <v>2000</v>
      </c>
      <c r="BC136" s="490" t="s">
        <v>1967</v>
      </c>
      <c r="BD136" s="487" t="s">
        <v>1997</v>
      </c>
      <c r="BE136" s="487" t="s">
        <v>2000</v>
      </c>
      <c r="BF136" s="487" t="s">
        <v>1998</v>
      </c>
      <c r="BG136" s="480" t="s">
        <v>1998</v>
      </c>
      <c r="BH136" s="487" t="s">
        <v>1998</v>
      </c>
      <c r="BI136" s="487" t="s">
        <v>1998</v>
      </c>
      <c r="BJ136" s="487" t="s">
        <v>1998</v>
      </c>
      <c r="BK136" s="480" t="s">
        <v>1998</v>
      </c>
      <c r="BL136" s="480" t="s">
        <v>1998</v>
      </c>
      <c r="BM136" s="480" t="s">
        <v>1998</v>
      </c>
      <c r="BN136" s="487" t="s">
        <v>1998</v>
      </c>
      <c r="BO136" s="480" t="s">
        <v>1932</v>
      </c>
      <c r="BP136" s="480" t="s">
        <v>1932</v>
      </c>
      <c r="BQ136" s="487" t="s">
        <v>2000</v>
      </c>
      <c r="BR136" s="480" t="s">
        <v>1998</v>
      </c>
      <c r="BS136" s="480" t="s">
        <v>1998</v>
      </c>
      <c r="BT136" s="487" t="s">
        <v>1998</v>
      </c>
      <c r="BU136" s="480" t="s">
        <v>1998</v>
      </c>
      <c r="BV136" s="487" t="s">
        <v>1998</v>
      </c>
      <c r="BW136" s="479" t="s">
        <v>1998</v>
      </c>
    </row>
    <row r="137" spans="1:75" ht="12.75" customHeight="1">
      <c r="A137" s="484" t="s">
        <v>2055</v>
      </c>
      <c r="B137" s="484" t="s">
        <v>344</v>
      </c>
      <c r="C137" s="484" t="s">
        <v>2056</v>
      </c>
      <c r="D137" s="479" t="s">
        <v>1925</v>
      </c>
      <c r="E137" s="480" t="s">
        <v>1923</v>
      </c>
      <c r="F137" s="479" t="s">
        <v>1927</v>
      </c>
      <c r="G137" s="480" t="s">
        <v>1941</v>
      </c>
      <c r="H137" s="479" t="s">
        <v>1927</v>
      </c>
      <c r="I137" s="480" t="s">
        <v>1928</v>
      </c>
      <c r="J137" s="481" t="s">
        <v>1943</v>
      </c>
      <c r="K137" s="480" t="s">
        <v>1928</v>
      </c>
      <c r="L137" s="480" t="s">
        <v>1943</v>
      </c>
      <c r="M137" s="480" t="s">
        <v>1939</v>
      </c>
      <c r="N137" s="480" t="s">
        <v>1931</v>
      </c>
      <c r="O137" s="480" t="s">
        <v>1941</v>
      </c>
      <c r="P137" s="479" t="s">
        <v>1927</v>
      </c>
      <c r="Q137" s="479" t="s">
        <v>1925</v>
      </c>
      <c r="R137" s="479" t="s">
        <v>1927</v>
      </c>
      <c r="S137" s="479" t="s">
        <v>1927</v>
      </c>
      <c r="T137" s="480" t="s">
        <v>1923</v>
      </c>
      <c r="U137" s="479" t="s">
        <v>1931</v>
      </c>
      <c r="V137" s="479" t="s">
        <v>1931</v>
      </c>
      <c r="W137" s="479" t="s">
        <v>1927</v>
      </c>
      <c r="X137" s="480" t="s">
        <v>1929</v>
      </c>
      <c r="Y137" s="479" t="s">
        <v>1927</v>
      </c>
      <c r="Z137" s="479" t="s">
        <v>1927</v>
      </c>
      <c r="AA137" s="480" t="s">
        <v>1932</v>
      </c>
      <c r="AB137" s="482" t="s">
        <v>1923</v>
      </c>
      <c r="AC137" s="479" t="s">
        <v>1925</v>
      </c>
      <c r="AD137" s="479" t="s">
        <v>1927</v>
      </c>
      <c r="AE137" s="480" t="s">
        <v>1931</v>
      </c>
      <c r="AF137" s="480" t="s">
        <v>1923</v>
      </c>
      <c r="AG137" s="479" t="s">
        <v>1943</v>
      </c>
      <c r="AH137" s="480" t="s">
        <v>1923</v>
      </c>
      <c r="AI137" s="479" t="s">
        <v>1925</v>
      </c>
      <c r="AJ137" s="480" t="s">
        <v>1931</v>
      </c>
      <c r="AK137" s="480" t="s">
        <v>1923</v>
      </c>
      <c r="AL137" s="480" t="s">
        <v>1946</v>
      </c>
      <c r="AM137" s="479" t="s">
        <v>1948</v>
      </c>
      <c r="AN137" s="479" t="s">
        <v>1925</v>
      </c>
      <c r="AO137" s="479" t="s">
        <v>1946</v>
      </c>
      <c r="AP137" s="480" t="s">
        <v>1928</v>
      </c>
      <c r="AQ137" s="481" t="s">
        <v>1943</v>
      </c>
      <c r="AR137" s="479" t="s">
        <v>1932</v>
      </c>
      <c r="AS137" s="479" t="s">
        <v>1927</v>
      </c>
      <c r="AT137" s="479" t="s">
        <v>1927</v>
      </c>
      <c r="AU137" s="480" t="s">
        <v>1928</v>
      </c>
      <c r="AV137" s="479" t="s">
        <v>1923</v>
      </c>
      <c r="AW137" s="480" t="s">
        <v>1923</v>
      </c>
      <c r="AX137" s="480" t="s">
        <v>1942</v>
      </c>
      <c r="AY137" s="480" t="s">
        <v>1943</v>
      </c>
      <c r="AZ137" s="481" t="s">
        <v>1923</v>
      </c>
      <c r="BA137" s="480" t="s">
        <v>1923</v>
      </c>
      <c r="BB137" s="479" t="s">
        <v>1926</v>
      </c>
      <c r="BC137" s="482" t="s">
        <v>1923</v>
      </c>
      <c r="BD137" s="479" t="s">
        <v>1927</v>
      </c>
      <c r="BE137" s="479" t="s">
        <v>1946</v>
      </c>
      <c r="BF137" s="479" t="s">
        <v>1927</v>
      </c>
      <c r="BG137" s="480" t="s">
        <v>1923</v>
      </c>
      <c r="BH137" s="479" t="s">
        <v>1927</v>
      </c>
      <c r="BI137" s="479" t="s">
        <v>1943</v>
      </c>
      <c r="BJ137" s="479" t="s">
        <v>1927</v>
      </c>
      <c r="BK137" s="480" t="s">
        <v>1923</v>
      </c>
      <c r="BL137" s="480" t="s">
        <v>1923</v>
      </c>
      <c r="BM137" s="480" t="s">
        <v>1923</v>
      </c>
      <c r="BN137" s="479" t="s">
        <v>1923</v>
      </c>
      <c r="BO137" s="480" t="s">
        <v>1931</v>
      </c>
      <c r="BP137" s="480" t="s">
        <v>1931</v>
      </c>
      <c r="BQ137" s="479" t="s">
        <v>1927</v>
      </c>
      <c r="BR137" s="480" t="s">
        <v>1927</v>
      </c>
      <c r="BS137" s="480" t="s">
        <v>1932</v>
      </c>
      <c r="BT137" s="479" t="s">
        <v>1927</v>
      </c>
      <c r="BU137" s="480" t="s">
        <v>1943</v>
      </c>
      <c r="BV137" s="479" t="s">
        <v>1925</v>
      </c>
      <c r="BW137" s="479" t="s">
        <v>1925</v>
      </c>
    </row>
    <row r="138" spans="1:75" ht="12.75" customHeight="1">
      <c r="A138" s="484" t="s">
        <v>2057</v>
      </c>
      <c r="B138" s="484" t="s">
        <v>344</v>
      </c>
      <c r="C138" s="484" t="s">
        <v>2058</v>
      </c>
      <c r="D138" s="479" t="s">
        <v>2059</v>
      </c>
      <c r="E138" s="480" t="s">
        <v>2000</v>
      </c>
      <c r="F138" s="479" t="s">
        <v>2059</v>
      </c>
      <c r="G138" s="480" t="s">
        <v>2000</v>
      </c>
      <c r="H138" s="479" t="s">
        <v>2059</v>
      </c>
      <c r="I138" s="480" t="s">
        <v>1967</v>
      </c>
      <c r="J138" s="481" t="s">
        <v>2059</v>
      </c>
      <c r="K138" s="480" t="s">
        <v>1967</v>
      </c>
      <c r="L138" s="480" t="s">
        <v>2059</v>
      </c>
      <c r="M138" s="480" t="s">
        <v>2000</v>
      </c>
      <c r="N138" s="480" t="s">
        <v>2000</v>
      </c>
      <c r="O138" s="480" t="s">
        <v>1967</v>
      </c>
      <c r="P138" s="479" t="s">
        <v>2059</v>
      </c>
      <c r="Q138" s="479" t="s">
        <v>2059</v>
      </c>
      <c r="R138" s="479" t="s">
        <v>2059</v>
      </c>
      <c r="S138" s="479" t="s">
        <v>2059</v>
      </c>
      <c r="T138" s="480" t="s">
        <v>2059</v>
      </c>
      <c r="U138" s="479" t="s">
        <v>2000</v>
      </c>
      <c r="V138" s="479" t="s">
        <v>2059</v>
      </c>
      <c r="W138" s="479" t="s">
        <v>2059</v>
      </c>
      <c r="X138" s="480" t="s">
        <v>1967</v>
      </c>
      <c r="Y138" s="479" t="s">
        <v>2059</v>
      </c>
      <c r="Z138" s="479" t="s">
        <v>2000</v>
      </c>
      <c r="AA138" s="480" t="s">
        <v>2000</v>
      </c>
      <c r="AB138" s="482" t="s">
        <v>1967</v>
      </c>
      <c r="AC138" s="479" t="s">
        <v>2059</v>
      </c>
      <c r="AD138" s="479" t="s">
        <v>2059</v>
      </c>
      <c r="AE138" s="480" t="s">
        <v>2000</v>
      </c>
      <c r="AF138" s="480" t="s">
        <v>2000</v>
      </c>
      <c r="AG138" s="479" t="s">
        <v>2059</v>
      </c>
      <c r="AH138" s="480" t="s">
        <v>2000</v>
      </c>
      <c r="AI138" s="479" t="s">
        <v>2059</v>
      </c>
      <c r="AJ138" s="480" t="s">
        <v>1967</v>
      </c>
      <c r="AK138" s="480" t="s">
        <v>2000</v>
      </c>
      <c r="AL138" s="480" t="s">
        <v>1967</v>
      </c>
      <c r="AM138" s="479" t="s">
        <v>2059</v>
      </c>
      <c r="AN138" s="479" t="s">
        <v>2059</v>
      </c>
      <c r="AO138" s="479" t="s">
        <v>2059</v>
      </c>
      <c r="AP138" s="480" t="s">
        <v>2059</v>
      </c>
      <c r="AQ138" s="481" t="s">
        <v>1968</v>
      </c>
      <c r="AR138" s="479" t="s">
        <v>2059</v>
      </c>
      <c r="AS138" s="479" t="s">
        <v>2059</v>
      </c>
      <c r="AT138" s="479" t="s">
        <v>2059</v>
      </c>
      <c r="AU138" s="480" t="s">
        <v>2059</v>
      </c>
      <c r="AV138" s="479" t="s">
        <v>2000</v>
      </c>
      <c r="AW138" s="480" t="s">
        <v>2000</v>
      </c>
      <c r="AX138" s="480" t="s">
        <v>2000</v>
      </c>
      <c r="AY138" s="480" t="s">
        <v>2059</v>
      </c>
      <c r="AZ138" s="481" t="s">
        <v>1967</v>
      </c>
      <c r="BA138" s="480" t="s">
        <v>1967</v>
      </c>
      <c r="BB138" s="479" t="s">
        <v>2059</v>
      </c>
      <c r="BC138" s="482" t="s">
        <v>2000</v>
      </c>
      <c r="BD138" s="479" t="s">
        <v>2000</v>
      </c>
      <c r="BE138" s="479" t="s">
        <v>2059</v>
      </c>
      <c r="BF138" s="479" t="s">
        <v>2059</v>
      </c>
      <c r="BG138" s="480" t="s">
        <v>2000</v>
      </c>
      <c r="BH138" s="479" t="s">
        <v>2059</v>
      </c>
      <c r="BI138" s="479" t="s">
        <v>2059</v>
      </c>
      <c r="BJ138" s="479" t="s">
        <v>2059</v>
      </c>
      <c r="BK138" s="480" t="s">
        <v>1967</v>
      </c>
      <c r="BL138" s="480" t="s">
        <v>2000</v>
      </c>
      <c r="BM138" s="480" t="s">
        <v>2000</v>
      </c>
      <c r="BN138" s="479" t="s">
        <v>2000</v>
      </c>
      <c r="BO138" s="480" t="s">
        <v>1967</v>
      </c>
      <c r="BP138" s="480" t="s">
        <v>1967</v>
      </c>
      <c r="BQ138" s="479" t="s">
        <v>2059</v>
      </c>
      <c r="BR138" s="480" t="s">
        <v>1967</v>
      </c>
      <c r="BS138" s="480" t="s">
        <v>2000</v>
      </c>
      <c r="BT138" s="479" t="s">
        <v>2059</v>
      </c>
      <c r="BU138" s="480" t="s">
        <v>2059</v>
      </c>
      <c r="BV138" s="479" t="s">
        <v>2059</v>
      </c>
      <c r="BW138" s="479" t="s">
        <v>2059</v>
      </c>
    </row>
    <row r="139" spans="1:75" ht="12.75" customHeight="1">
      <c r="A139" s="484" t="s">
        <v>2060</v>
      </c>
      <c r="B139" s="484" t="s">
        <v>344</v>
      </c>
      <c r="C139" s="484" t="s">
        <v>1961</v>
      </c>
      <c r="D139" s="479" t="s">
        <v>1998</v>
      </c>
      <c r="E139" s="480" t="s">
        <v>1942</v>
      </c>
      <c r="F139" s="479" t="s">
        <v>1998</v>
      </c>
      <c r="G139" s="480" t="s">
        <v>1942</v>
      </c>
      <c r="H139" s="479" t="s">
        <v>1998</v>
      </c>
      <c r="I139" s="480" t="s">
        <v>1943</v>
      </c>
      <c r="J139" s="481" t="s">
        <v>1968</v>
      </c>
      <c r="K139" s="480" t="s">
        <v>1943</v>
      </c>
      <c r="L139" s="480" t="s">
        <v>1968</v>
      </c>
      <c r="M139" s="480" t="s">
        <v>1942</v>
      </c>
      <c r="N139" s="480" t="s">
        <v>1942</v>
      </c>
      <c r="O139" s="480" t="s">
        <v>1943</v>
      </c>
      <c r="P139" s="479" t="s">
        <v>1998</v>
      </c>
      <c r="Q139" s="479" t="s">
        <v>1998</v>
      </c>
      <c r="R139" s="479" t="s">
        <v>1998</v>
      </c>
      <c r="S139" s="479" t="s">
        <v>1998</v>
      </c>
      <c r="T139" s="480" t="s">
        <v>1968</v>
      </c>
      <c r="U139" s="479" t="s">
        <v>1942</v>
      </c>
      <c r="V139" s="479" t="s">
        <v>1968</v>
      </c>
      <c r="W139" s="479" t="s">
        <v>1998</v>
      </c>
      <c r="X139" s="480" t="s">
        <v>1943</v>
      </c>
      <c r="Y139" s="479" t="s">
        <v>1998</v>
      </c>
      <c r="Z139" s="479" t="s">
        <v>1942</v>
      </c>
      <c r="AA139" s="480" t="s">
        <v>1942</v>
      </c>
      <c r="AB139" s="482" t="s">
        <v>1943</v>
      </c>
      <c r="AC139" s="479" t="s">
        <v>1998</v>
      </c>
      <c r="AD139" s="479" t="s">
        <v>1998</v>
      </c>
      <c r="AE139" s="480" t="s">
        <v>1942</v>
      </c>
      <c r="AF139" s="480" t="s">
        <v>1942</v>
      </c>
      <c r="AG139" s="479" t="s">
        <v>1968</v>
      </c>
      <c r="AH139" s="480" t="s">
        <v>1942</v>
      </c>
      <c r="AI139" s="479" t="s">
        <v>1998</v>
      </c>
      <c r="AJ139" s="480" t="s">
        <v>1943</v>
      </c>
      <c r="AK139" s="480" t="s">
        <v>1942</v>
      </c>
      <c r="AL139" s="480" t="s">
        <v>1943</v>
      </c>
      <c r="AM139" s="479" t="s">
        <v>1968</v>
      </c>
      <c r="AN139" s="479" t="s">
        <v>1998</v>
      </c>
      <c r="AO139" s="479" t="s">
        <v>1998</v>
      </c>
      <c r="AP139" s="480" t="s">
        <v>1968</v>
      </c>
      <c r="AQ139" s="481" t="s">
        <v>1968</v>
      </c>
      <c r="AR139" s="479" t="s">
        <v>1968</v>
      </c>
      <c r="AS139" s="479" t="s">
        <v>1998</v>
      </c>
      <c r="AT139" s="479" t="s">
        <v>1998</v>
      </c>
      <c r="AU139" s="480" t="s">
        <v>1968</v>
      </c>
      <c r="AV139" s="479" t="s">
        <v>1942</v>
      </c>
      <c r="AW139" s="480" t="s">
        <v>1942</v>
      </c>
      <c r="AX139" s="480" t="s">
        <v>1942</v>
      </c>
      <c r="AY139" s="480" t="s">
        <v>1968</v>
      </c>
      <c r="AZ139" s="481" t="s">
        <v>1943</v>
      </c>
      <c r="BA139" s="480" t="s">
        <v>1943</v>
      </c>
      <c r="BB139" s="479" t="s">
        <v>1998</v>
      </c>
      <c r="BC139" s="482" t="s">
        <v>1942</v>
      </c>
      <c r="BD139" s="479" t="s">
        <v>1942</v>
      </c>
      <c r="BE139" s="479" t="s">
        <v>1998</v>
      </c>
      <c r="BF139" s="479" t="s">
        <v>1998</v>
      </c>
      <c r="BG139" s="480" t="s">
        <v>1942</v>
      </c>
      <c r="BH139" s="479" t="s">
        <v>1998</v>
      </c>
      <c r="BI139" s="479" t="s">
        <v>1968</v>
      </c>
      <c r="BJ139" s="479" t="s">
        <v>1998</v>
      </c>
      <c r="BK139" s="480" t="s">
        <v>1943</v>
      </c>
      <c r="BL139" s="480" t="s">
        <v>1942</v>
      </c>
      <c r="BM139" s="480" t="s">
        <v>1942</v>
      </c>
      <c r="BN139" s="479" t="s">
        <v>1942</v>
      </c>
      <c r="BO139" s="480" t="s">
        <v>1943</v>
      </c>
      <c r="BP139" s="480" t="s">
        <v>1943</v>
      </c>
      <c r="BQ139" s="479" t="s">
        <v>1998</v>
      </c>
      <c r="BR139" s="480" t="s">
        <v>1943</v>
      </c>
      <c r="BS139" s="480" t="s">
        <v>1942</v>
      </c>
      <c r="BT139" s="479" t="s">
        <v>1998</v>
      </c>
      <c r="BU139" s="480" t="s">
        <v>1968</v>
      </c>
      <c r="BV139" s="479" t="s">
        <v>1998</v>
      </c>
      <c r="BW139" s="479" t="s">
        <v>1998</v>
      </c>
    </row>
    <row r="140" spans="1:75" ht="12.75" customHeight="1">
      <c r="A140" s="484" t="s">
        <v>2061</v>
      </c>
      <c r="B140" s="484" t="s">
        <v>344</v>
      </c>
      <c r="C140" s="484" t="s">
        <v>1947</v>
      </c>
      <c r="D140" s="479" t="s">
        <v>2059</v>
      </c>
      <c r="E140" s="493">
        <v>6</v>
      </c>
      <c r="F140" s="479" t="s">
        <v>2059</v>
      </c>
      <c r="G140" s="493">
        <v>6</v>
      </c>
      <c r="H140" s="479" t="s">
        <v>2059</v>
      </c>
      <c r="I140" s="480" t="s">
        <v>1954</v>
      </c>
      <c r="J140" s="481" t="s">
        <v>1998</v>
      </c>
      <c r="K140" s="480" t="s">
        <v>1954</v>
      </c>
      <c r="L140" s="480" t="s">
        <v>1998</v>
      </c>
      <c r="M140" s="493">
        <v>6</v>
      </c>
      <c r="N140" s="493">
        <v>6</v>
      </c>
      <c r="O140" s="480" t="s">
        <v>1954</v>
      </c>
      <c r="P140" s="479" t="s">
        <v>2059</v>
      </c>
      <c r="Q140" s="479" t="s">
        <v>2059</v>
      </c>
      <c r="R140" s="479" t="s">
        <v>2059</v>
      </c>
      <c r="S140" s="479" t="s">
        <v>2059</v>
      </c>
      <c r="T140" s="480" t="s">
        <v>1998</v>
      </c>
      <c r="U140" s="54">
        <v>6</v>
      </c>
      <c r="V140" s="479" t="s">
        <v>1998</v>
      </c>
      <c r="W140" s="479" t="s">
        <v>2059</v>
      </c>
      <c r="X140" s="480" t="s">
        <v>1954</v>
      </c>
      <c r="Y140" s="479" t="s">
        <v>2059</v>
      </c>
      <c r="Z140" s="54">
        <v>6</v>
      </c>
      <c r="AA140" s="494">
        <v>6</v>
      </c>
      <c r="AB140" s="482" t="s">
        <v>1954</v>
      </c>
      <c r="AC140" s="479" t="s">
        <v>2059</v>
      </c>
      <c r="AD140" s="479" t="s">
        <v>2059</v>
      </c>
      <c r="AE140" s="493">
        <v>6</v>
      </c>
      <c r="AF140" s="493">
        <v>6</v>
      </c>
      <c r="AG140" s="479" t="s">
        <v>1998</v>
      </c>
      <c r="AH140" s="493">
        <v>6</v>
      </c>
      <c r="AI140" s="479" t="s">
        <v>2059</v>
      </c>
      <c r="AJ140" s="480" t="s">
        <v>1930</v>
      </c>
      <c r="AK140" s="493">
        <v>6</v>
      </c>
      <c r="AL140" s="480" t="s">
        <v>1954</v>
      </c>
      <c r="AM140" s="479" t="s">
        <v>1998</v>
      </c>
      <c r="AN140" s="479" t="s">
        <v>2059</v>
      </c>
      <c r="AO140" s="479" t="s">
        <v>2059</v>
      </c>
      <c r="AP140" s="480" t="s">
        <v>1998</v>
      </c>
      <c r="AQ140" s="481" t="s">
        <v>1968</v>
      </c>
      <c r="AR140" s="479" t="s">
        <v>1998</v>
      </c>
      <c r="AS140" s="479" t="s">
        <v>2059</v>
      </c>
      <c r="AT140" s="479" t="s">
        <v>2059</v>
      </c>
      <c r="AU140" s="480" t="s">
        <v>1998</v>
      </c>
      <c r="AV140" s="54">
        <v>6</v>
      </c>
      <c r="AW140" s="493">
        <v>6</v>
      </c>
      <c r="AX140" s="493">
        <v>6</v>
      </c>
      <c r="AY140" s="480" t="s">
        <v>1998</v>
      </c>
      <c r="AZ140" s="481" t="s">
        <v>1954</v>
      </c>
      <c r="BA140" s="480" t="s">
        <v>1954</v>
      </c>
      <c r="BB140" s="479" t="s">
        <v>2059</v>
      </c>
      <c r="BC140" s="495">
        <v>6</v>
      </c>
      <c r="BD140" s="54">
        <v>6</v>
      </c>
      <c r="BE140" s="479" t="s">
        <v>2059</v>
      </c>
      <c r="BF140" s="479" t="s">
        <v>2059</v>
      </c>
      <c r="BG140" s="493">
        <v>6</v>
      </c>
      <c r="BH140" s="479" t="s">
        <v>2059</v>
      </c>
      <c r="BI140" s="479" t="s">
        <v>1998</v>
      </c>
      <c r="BJ140" s="479" t="s">
        <v>2059</v>
      </c>
      <c r="BK140" s="480" t="s">
        <v>1954</v>
      </c>
      <c r="BL140" s="493">
        <v>6</v>
      </c>
      <c r="BM140" s="493">
        <v>6</v>
      </c>
      <c r="BN140" s="54">
        <v>6</v>
      </c>
      <c r="BO140" s="480" t="s">
        <v>1954</v>
      </c>
      <c r="BP140" s="480" t="s">
        <v>1954</v>
      </c>
      <c r="BQ140" s="479" t="s">
        <v>2059</v>
      </c>
      <c r="BR140" s="480" t="s">
        <v>1954</v>
      </c>
      <c r="BS140" s="493">
        <v>6</v>
      </c>
      <c r="BT140" s="479" t="s">
        <v>2059</v>
      </c>
      <c r="BU140" s="480" t="s">
        <v>1998</v>
      </c>
      <c r="BV140" s="479" t="s">
        <v>2059</v>
      </c>
      <c r="BW140" s="479" t="s">
        <v>2059</v>
      </c>
    </row>
    <row r="141" spans="1:75" ht="12.75" customHeight="1">
      <c r="A141" s="484" t="s">
        <v>349</v>
      </c>
      <c r="B141" s="484" t="s">
        <v>344</v>
      </c>
      <c r="C141" s="484" t="s">
        <v>1947</v>
      </c>
      <c r="D141" s="479" t="s">
        <v>1968</v>
      </c>
      <c r="E141" s="480" t="s">
        <v>1923</v>
      </c>
      <c r="F141" s="479" t="s">
        <v>1968</v>
      </c>
      <c r="G141" s="480" t="s">
        <v>1923</v>
      </c>
      <c r="H141" s="479" t="s">
        <v>1968</v>
      </c>
      <c r="I141" s="480" t="s">
        <v>1924</v>
      </c>
      <c r="J141" s="481" t="s">
        <v>1942</v>
      </c>
      <c r="K141" s="480" t="s">
        <v>1924</v>
      </c>
      <c r="L141" s="480" t="s">
        <v>1942</v>
      </c>
      <c r="M141" s="480" t="s">
        <v>1923</v>
      </c>
      <c r="N141" s="480" t="s">
        <v>1923</v>
      </c>
      <c r="O141" s="480" t="s">
        <v>1924</v>
      </c>
      <c r="P141" s="479" t="s">
        <v>1968</v>
      </c>
      <c r="Q141" s="479" t="s">
        <v>1968</v>
      </c>
      <c r="R141" s="479" t="s">
        <v>1968</v>
      </c>
      <c r="S141" s="479" t="s">
        <v>1968</v>
      </c>
      <c r="T141" s="480" t="s">
        <v>1942</v>
      </c>
      <c r="U141" s="479" t="s">
        <v>1923</v>
      </c>
      <c r="V141" s="479" t="s">
        <v>1942</v>
      </c>
      <c r="W141" s="479" t="s">
        <v>1968</v>
      </c>
      <c r="X141" s="480" t="s">
        <v>1924</v>
      </c>
      <c r="Y141" s="479" t="s">
        <v>1968</v>
      </c>
      <c r="Z141" s="479" t="s">
        <v>1923</v>
      </c>
      <c r="AA141" s="480" t="s">
        <v>1923</v>
      </c>
      <c r="AB141" s="482" t="s">
        <v>1924</v>
      </c>
      <c r="AC141" s="479" t="s">
        <v>1968</v>
      </c>
      <c r="AD141" s="479" t="s">
        <v>1968</v>
      </c>
      <c r="AE141" s="480" t="s">
        <v>1923</v>
      </c>
      <c r="AF141" s="480" t="s">
        <v>1923</v>
      </c>
      <c r="AG141" s="479" t="s">
        <v>1942</v>
      </c>
      <c r="AH141" s="480" t="s">
        <v>1923</v>
      </c>
      <c r="AI141" s="479" t="s">
        <v>1968</v>
      </c>
      <c r="AJ141" s="480" t="s">
        <v>1924</v>
      </c>
      <c r="AK141" s="480" t="s">
        <v>1923</v>
      </c>
      <c r="AL141" s="480" t="s">
        <v>1924</v>
      </c>
      <c r="AM141" s="479" t="s">
        <v>1942</v>
      </c>
      <c r="AN141" s="479" t="s">
        <v>1968</v>
      </c>
      <c r="AO141" s="479" t="s">
        <v>1968</v>
      </c>
      <c r="AP141" s="480" t="s">
        <v>1942</v>
      </c>
      <c r="AQ141" s="481" t="s">
        <v>1943</v>
      </c>
      <c r="AR141" s="479" t="s">
        <v>1942</v>
      </c>
      <c r="AS141" s="479" t="s">
        <v>1968</v>
      </c>
      <c r="AT141" s="479" t="s">
        <v>1968</v>
      </c>
      <c r="AU141" s="480" t="s">
        <v>1942</v>
      </c>
      <c r="AV141" s="479" t="s">
        <v>1923</v>
      </c>
      <c r="AW141" s="480" t="s">
        <v>1923</v>
      </c>
      <c r="AX141" s="480" t="s">
        <v>1923</v>
      </c>
      <c r="AY141" s="480" t="s">
        <v>1942</v>
      </c>
      <c r="AZ141" s="481" t="s">
        <v>1924</v>
      </c>
      <c r="BA141" s="480" t="s">
        <v>1924</v>
      </c>
      <c r="BB141" s="479" t="s">
        <v>1968</v>
      </c>
      <c r="BC141" s="482" t="s">
        <v>1923</v>
      </c>
      <c r="BD141" s="479" t="s">
        <v>1923</v>
      </c>
      <c r="BE141" s="479" t="s">
        <v>1968</v>
      </c>
      <c r="BF141" s="479" t="s">
        <v>1968</v>
      </c>
      <c r="BG141" s="480" t="s">
        <v>1923</v>
      </c>
      <c r="BH141" s="479" t="s">
        <v>1968</v>
      </c>
      <c r="BI141" s="479" t="s">
        <v>1942</v>
      </c>
      <c r="BJ141" s="479" t="s">
        <v>1968</v>
      </c>
      <c r="BK141" s="480" t="s">
        <v>1924</v>
      </c>
      <c r="BL141" s="480" t="s">
        <v>1923</v>
      </c>
      <c r="BM141" s="480" t="s">
        <v>1923</v>
      </c>
      <c r="BN141" s="479" t="s">
        <v>1923</v>
      </c>
      <c r="BO141" s="480" t="s">
        <v>1924</v>
      </c>
      <c r="BP141" s="480" t="s">
        <v>1924</v>
      </c>
      <c r="BQ141" s="479" t="s">
        <v>1968</v>
      </c>
      <c r="BR141" s="480" t="s">
        <v>1924</v>
      </c>
      <c r="BS141" s="480" t="s">
        <v>1923</v>
      </c>
      <c r="BT141" s="479" t="s">
        <v>1968</v>
      </c>
      <c r="BU141" s="480" t="s">
        <v>1942</v>
      </c>
      <c r="BV141" s="479" t="s">
        <v>1968</v>
      </c>
      <c r="BW141" s="479" t="s">
        <v>1968</v>
      </c>
    </row>
    <row r="142" spans="1:75" ht="12.75" customHeight="1">
      <c r="A142" s="478" t="s">
        <v>350</v>
      </c>
      <c r="B142" s="478" t="s">
        <v>344</v>
      </c>
      <c r="C142" s="478" t="s">
        <v>2062</v>
      </c>
      <c r="D142" s="479" t="s">
        <v>1940</v>
      </c>
      <c r="E142" s="480" t="s">
        <v>1941</v>
      </c>
      <c r="F142" s="479" t="s">
        <v>1946</v>
      </c>
      <c r="G142" s="480" t="s">
        <v>1932</v>
      </c>
      <c r="H142" s="479" t="s">
        <v>1922</v>
      </c>
      <c r="I142" s="480" t="s">
        <v>1939</v>
      </c>
      <c r="J142" s="481" t="s">
        <v>1922</v>
      </c>
      <c r="K142" s="480" t="s">
        <v>1923</v>
      </c>
      <c r="L142" s="480" t="s">
        <v>1922</v>
      </c>
      <c r="M142" s="480" t="s">
        <v>1929</v>
      </c>
      <c r="N142" s="480" t="s">
        <v>1922</v>
      </c>
      <c r="O142" s="480" t="s">
        <v>1929</v>
      </c>
      <c r="P142" s="479" t="s">
        <v>1929</v>
      </c>
      <c r="Q142" s="479" t="s">
        <v>1923</v>
      </c>
      <c r="R142" s="479" t="s">
        <v>1939</v>
      </c>
      <c r="S142" s="479" t="s">
        <v>1932</v>
      </c>
      <c r="T142" s="480" t="s">
        <v>1929</v>
      </c>
      <c r="U142" s="479" t="s">
        <v>1939</v>
      </c>
      <c r="V142" s="479" t="s">
        <v>1924</v>
      </c>
      <c r="W142" s="479" t="s">
        <v>1928</v>
      </c>
      <c r="X142" s="480" t="s">
        <v>1929</v>
      </c>
      <c r="Y142" s="479" t="s">
        <v>1939</v>
      </c>
      <c r="Z142" s="479" t="s">
        <v>1939</v>
      </c>
      <c r="AA142" s="480" t="s">
        <v>1939</v>
      </c>
      <c r="AB142" s="490" t="s">
        <v>1932</v>
      </c>
      <c r="AC142" s="479" t="s">
        <v>1940</v>
      </c>
      <c r="AD142" s="479" t="s">
        <v>1933</v>
      </c>
      <c r="AE142" s="480" t="s">
        <v>1929</v>
      </c>
      <c r="AF142" s="480" t="s">
        <v>1932</v>
      </c>
      <c r="AG142" s="479" t="s">
        <v>1922</v>
      </c>
      <c r="AH142" s="480" t="s">
        <v>1932</v>
      </c>
      <c r="AI142" s="479" t="s">
        <v>1940</v>
      </c>
      <c r="AJ142" s="480" t="s">
        <v>1941</v>
      </c>
      <c r="AK142" s="480" t="s">
        <v>1941</v>
      </c>
      <c r="AL142" s="480" t="s">
        <v>1941</v>
      </c>
      <c r="AM142" s="479" t="s">
        <v>1922</v>
      </c>
      <c r="AN142" s="479" t="s">
        <v>1940</v>
      </c>
      <c r="AO142" s="479" t="s">
        <v>1929</v>
      </c>
      <c r="AP142" s="480" t="s">
        <v>1931</v>
      </c>
      <c r="AQ142" s="481" t="s">
        <v>1932</v>
      </c>
      <c r="AR142" s="479" t="s">
        <v>1923</v>
      </c>
      <c r="AS142" s="479" t="s">
        <v>1931</v>
      </c>
      <c r="AT142" s="479" t="s">
        <v>1922</v>
      </c>
      <c r="AU142" s="480" t="s">
        <v>1931</v>
      </c>
      <c r="AV142" s="479" t="s">
        <v>1939</v>
      </c>
      <c r="AW142" s="480" t="s">
        <v>1932</v>
      </c>
      <c r="AX142" s="480" t="s">
        <v>1924</v>
      </c>
      <c r="AY142" s="480" t="s">
        <v>1929</v>
      </c>
      <c r="AZ142" s="481" t="s">
        <v>1932</v>
      </c>
      <c r="BA142" s="480" t="s">
        <v>1941</v>
      </c>
      <c r="BB142" s="479" t="s">
        <v>1940</v>
      </c>
      <c r="BC142" s="482" t="s">
        <v>1932</v>
      </c>
      <c r="BD142" s="479" t="s">
        <v>1939</v>
      </c>
      <c r="BE142" s="479" t="s">
        <v>1931</v>
      </c>
      <c r="BF142" s="479" t="s">
        <v>1922</v>
      </c>
      <c r="BG142" s="480" t="s">
        <v>1941</v>
      </c>
      <c r="BH142" s="479" t="s">
        <v>1933</v>
      </c>
      <c r="BI142" s="479" t="s">
        <v>1922</v>
      </c>
      <c r="BJ142" s="479" t="s">
        <v>1922</v>
      </c>
      <c r="BK142" s="480" t="s">
        <v>1941</v>
      </c>
      <c r="BL142" s="480" t="s">
        <v>1941</v>
      </c>
      <c r="BM142" s="480" t="s">
        <v>1939</v>
      </c>
      <c r="BN142" s="479" t="s">
        <v>1941</v>
      </c>
      <c r="BO142" s="480" t="s">
        <v>1929</v>
      </c>
      <c r="BP142" s="480" t="s">
        <v>1929</v>
      </c>
      <c r="BQ142" s="479" t="s">
        <v>1929</v>
      </c>
      <c r="BR142" s="485" t="s">
        <v>1943</v>
      </c>
      <c r="BS142" s="480" t="s">
        <v>1939</v>
      </c>
      <c r="BT142" s="479" t="s">
        <v>1928</v>
      </c>
      <c r="BU142" s="480" t="s">
        <v>1929</v>
      </c>
      <c r="BV142" s="479" t="s">
        <v>1940</v>
      </c>
      <c r="BW142" s="479" t="s">
        <v>1940</v>
      </c>
    </row>
    <row r="143" spans="1:75" ht="12.75" customHeight="1">
      <c r="A143" s="484" t="s">
        <v>2063</v>
      </c>
      <c r="B143" s="484" t="s">
        <v>344</v>
      </c>
      <c r="C143" s="484" t="s">
        <v>2033</v>
      </c>
      <c r="D143" s="479" t="s">
        <v>1998</v>
      </c>
      <c r="E143" s="480" t="s">
        <v>1998</v>
      </c>
      <c r="F143" s="479" t="s">
        <v>2000</v>
      </c>
      <c r="G143" s="480" t="s">
        <v>2000</v>
      </c>
      <c r="H143" s="479" t="s">
        <v>2000</v>
      </c>
      <c r="I143" s="480" t="s">
        <v>1925</v>
      </c>
      <c r="J143" s="481" t="s">
        <v>2000</v>
      </c>
      <c r="K143" s="480" t="s">
        <v>2000</v>
      </c>
      <c r="L143" s="480" t="s">
        <v>2000</v>
      </c>
      <c r="M143" s="480" t="s">
        <v>1998</v>
      </c>
      <c r="N143" s="480" t="s">
        <v>1926</v>
      </c>
      <c r="O143" s="480" t="s">
        <v>1998</v>
      </c>
      <c r="P143" s="479" t="s">
        <v>1998</v>
      </c>
      <c r="Q143" s="479" t="s">
        <v>1998</v>
      </c>
      <c r="R143" s="479" t="s">
        <v>1998</v>
      </c>
      <c r="S143" s="479" t="s">
        <v>1998</v>
      </c>
      <c r="T143" s="480" t="s">
        <v>1998</v>
      </c>
      <c r="U143" s="479" t="s">
        <v>1941</v>
      </c>
      <c r="V143" s="479" t="s">
        <v>1946</v>
      </c>
      <c r="W143" s="479" t="s">
        <v>1998</v>
      </c>
      <c r="X143" s="480" t="s">
        <v>1925</v>
      </c>
      <c r="Y143" s="479" t="s">
        <v>2000</v>
      </c>
      <c r="Z143" s="479" t="s">
        <v>1998</v>
      </c>
      <c r="AA143" s="480" t="s">
        <v>1998</v>
      </c>
      <c r="AB143" s="482" t="s">
        <v>1998</v>
      </c>
      <c r="AC143" s="479" t="s">
        <v>1998</v>
      </c>
      <c r="AD143" s="479" t="s">
        <v>1998</v>
      </c>
      <c r="AE143" s="480" t="s">
        <v>1923</v>
      </c>
      <c r="AF143" s="480" t="s">
        <v>1998</v>
      </c>
      <c r="AG143" s="479" t="s">
        <v>2000</v>
      </c>
      <c r="AH143" s="480" t="s">
        <v>1998</v>
      </c>
      <c r="AI143" s="479" t="s">
        <v>1998</v>
      </c>
      <c r="AJ143" s="480" t="s">
        <v>1968</v>
      </c>
      <c r="AK143" s="480" t="s">
        <v>1998</v>
      </c>
      <c r="AL143" s="480" t="s">
        <v>1998</v>
      </c>
      <c r="AM143" s="479" t="s">
        <v>1998</v>
      </c>
      <c r="AN143" s="479" t="s">
        <v>1998</v>
      </c>
      <c r="AO143" s="479" t="s">
        <v>2000</v>
      </c>
      <c r="AP143" s="480" t="s">
        <v>1925</v>
      </c>
      <c r="AQ143" s="481" t="s">
        <v>2000</v>
      </c>
      <c r="AR143" s="479" t="s">
        <v>1998</v>
      </c>
      <c r="AS143" s="479" t="s">
        <v>2000</v>
      </c>
      <c r="AT143" s="479" t="s">
        <v>1998</v>
      </c>
      <c r="AU143" s="480" t="s">
        <v>1926</v>
      </c>
      <c r="AV143" s="479" t="s">
        <v>2000</v>
      </c>
      <c r="AW143" s="480" t="s">
        <v>1998</v>
      </c>
      <c r="AX143" s="480" t="s">
        <v>1998</v>
      </c>
      <c r="AY143" s="480" t="s">
        <v>1998</v>
      </c>
      <c r="AZ143" s="481" t="s">
        <v>1998</v>
      </c>
      <c r="BA143" s="480" t="s">
        <v>1998</v>
      </c>
      <c r="BB143" s="479" t="s">
        <v>2000</v>
      </c>
      <c r="BC143" s="482" t="s">
        <v>1998</v>
      </c>
      <c r="BD143" s="479" t="s">
        <v>1997</v>
      </c>
      <c r="BE143" s="479" t="s">
        <v>2000</v>
      </c>
      <c r="BF143" s="479" t="s">
        <v>1998</v>
      </c>
      <c r="BG143" s="480" t="s">
        <v>1998</v>
      </c>
      <c r="BH143" s="479" t="s">
        <v>1998</v>
      </c>
      <c r="BI143" s="479" t="s">
        <v>1998</v>
      </c>
      <c r="BJ143" s="479" t="s">
        <v>1998</v>
      </c>
      <c r="BK143" s="480" t="s">
        <v>1998</v>
      </c>
      <c r="BL143" s="480" t="s">
        <v>1998</v>
      </c>
      <c r="BM143" s="480" t="s">
        <v>1998</v>
      </c>
      <c r="BN143" s="479" t="s">
        <v>1998</v>
      </c>
      <c r="BO143" s="480" t="s">
        <v>1932</v>
      </c>
      <c r="BP143" s="480" t="s">
        <v>1932</v>
      </c>
      <c r="BQ143" s="479" t="s">
        <v>2000</v>
      </c>
      <c r="BR143" s="480" t="s">
        <v>1998</v>
      </c>
      <c r="BS143" s="480" t="s">
        <v>1998</v>
      </c>
      <c r="BT143" s="479" t="s">
        <v>1998</v>
      </c>
      <c r="BU143" s="480" t="s">
        <v>1998</v>
      </c>
      <c r="BV143" s="479" t="s">
        <v>1998</v>
      </c>
      <c r="BW143" s="479" t="s">
        <v>1998</v>
      </c>
    </row>
    <row r="144" spans="1:75" ht="12.75" customHeight="1">
      <c r="A144" s="478" t="s">
        <v>351</v>
      </c>
      <c r="B144" s="478" t="s">
        <v>344</v>
      </c>
      <c r="C144" s="478" t="s">
        <v>2033</v>
      </c>
      <c r="D144" s="479" t="s">
        <v>1939</v>
      </c>
      <c r="E144" s="480" t="s">
        <v>1923</v>
      </c>
      <c r="F144" s="479" t="s">
        <v>1931</v>
      </c>
      <c r="G144" s="480" t="s">
        <v>1923</v>
      </c>
      <c r="H144" s="479" t="s">
        <v>1922</v>
      </c>
      <c r="I144" s="480" t="s">
        <v>1928</v>
      </c>
      <c r="J144" s="481" t="s">
        <v>1923</v>
      </c>
      <c r="K144" s="480" t="s">
        <v>1923</v>
      </c>
      <c r="L144" s="480" t="s">
        <v>1923</v>
      </c>
      <c r="M144" s="480" t="s">
        <v>1923</v>
      </c>
      <c r="N144" s="480" t="s">
        <v>1931</v>
      </c>
      <c r="O144" s="480" t="s">
        <v>1923</v>
      </c>
      <c r="P144" s="479" t="s">
        <v>1929</v>
      </c>
      <c r="Q144" s="479" t="s">
        <v>1924</v>
      </c>
      <c r="R144" s="479" t="s">
        <v>1923</v>
      </c>
      <c r="S144" s="479" t="s">
        <v>1923</v>
      </c>
      <c r="T144" s="480" t="s">
        <v>1929</v>
      </c>
      <c r="U144" s="479" t="s">
        <v>1923</v>
      </c>
      <c r="V144" s="479" t="s">
        <v>1931</v>
      </c>
      <c r="W144" s="479" t="s">
        <v>1928</v>
      </c>
      <c r="X144" s="480" t="s">
        <v>1923</v>
      </c>
      <c r="Y144" s="479" t="s">
        <v>1931</v>
      </c>
      <c r="Z144" s="479" t="s">
        <v>1923</v>
      </c>
      <c r="AA144" s="480" t="s">
        <v>1923</v>
      </c>
      <c r="AB144" s="482" t="s">
        <v>1923</v>
      </c>
      <c r="AC144" s="479" t="s">
        <v>1929</v>
      </c>
      <c r="AD144" s="479" t="s">
        <v>1933</v>
      </c>
      <c r="AE144" s="480" t="s">
        <v>1931</v>
      </c>
      <c r="AF144" s="480" t="s">
        <v>1958</v>
      </c>
      <c r="AG144" s="479" t="s">
        <v>1923</v>
      </c>
      <c r="AH144" s="480" t="s">
        <v>1923</v>
      </c>
      <c r="AI144" s="479" t="s">
        <v>1928</v>
      </c>
      <c r="AJ144" s="480" t="s">
        <v>1923</v>
      </c>
      <c r="AK144" s="480" t="s">
        <v>1923</v>
      </c>
      <c r="AL144" s="480" t="s">
        <v>1923</v>
      </c>
      <c r="AM144" s="479" t="s">
        <v>1928</v>
      </c>
      <c r="AN144" s="479" t="s">
        <v>1929</v>
      </c>
      <c r="AO144" s="479" t="s">
        <v>1929</v>
      </c>
      <c r="AP144" s="480" t="s">
        <v>1923</v>
      </c>
      <c r="AQ144" s="481" t="s">
        <v>1923</v>
      </c>
      <c r="AR144" s="479" t="s">
        <v>1931</v>
      </c>
      <c r="AS144" s="479" t="s">
        <v>1931</v>
      </c>
      <c r="AT144" s="479" t="s">
        <v>1928</v>
      </c>
      <c r="AU144" s="480" t="s">
        <v>1923</v>
      </c>
      <c r="AV144" s="479" t="s">
        <v>1923</v>
      </c>
      <c r="AW144" s="480" t="s">
        <v>1958</v>
      </c>
      <c r="AX144" s="480" t="s">
        <v>1929</v>
      </c>
      <c r="AY144" s="480" t="s">
        <v>1923</v>
      </c>
      <c r="AZ144" s="481" t="s">
        <v>1923</v>
      </c>
      <c r="BA144" s="480" t="s">
        <v>1923</v>
      </c>
      <c r="BB144" s="479" t="s">
        <v>1932</v>
      </c>
      <c r="BC144" s="482" t="s">
        <v>1923</v>
      </c>
      <c r="BD144" s="479" t="s">
        <v>1932</v>
      </c>
      <c r="BE144" s="479" t="s">
        <v>1933</v>
      </c>
      <c r="BF144" s="479" t="s">
        <v>1928</v>
      </c>
      <c r="BG144" s="480" t="s">
        <v>1923</v>
      </c>
      <c r="BH144" s="479" t="s">
        <v>1933</v>
      </c>
      <c r="BI144" s="479" t="s">
        <v>1923</v>
      </c>
      <c r="BJ144" s="479" t="s">
        <v>1922</v>
      </c>
      <c r="BK144" s="480" t="s">
        <v>1923</v>
      </c>
      <c r="BL144" s="480" t="s">
        <v>1923</v>
      </c>
      <c r="BM144" s="480" t="s">
        <v>1923</v>
      </c>
      <c r="BN144" s="479" t="s">
        <v>1923</v>
      </c>
      <c r="BO144" s="480" t="s">
        <v>1931</v>
      </c>
      <c r="BP144" s="480" t="s">
        <v>1931</v>
      </c>
      <c r="BQ144" s="479" t="s">
        <v>1933</v>
      </c>
      <c r="BR144" s="480" t="s">
        <v>1925</v>
      </c>
      <c r="BS144" s="480" t="s">
        <v>1923</v>
      </c>
      <c r="BT144" s="479" t="s">
        <v>1928</v>
      </c>
      <c r="BU144" s="480" t="s">
        <v>1923</v>
      </c>
      <c r="BV144" s="479" t="s">
        <v>1928</v>
      </c>
      <c r="BW144" s="479" t="s">
        <v>1928</v>
      </c>
    </row>
    <row r="145" spans="1:75" ht="12.75" customHeight="1">
      <c r="A145" s="484" t="s">
        <v>2064</v>
      </c>
      <c r="B145" s="484" t="s">
        <v>344</v>
      </c>
      <c r="C145" s="484" t="s">
        <v>2033</v>
      </c>
      <c r="D145" s="479" t="s">
        <v>1925</v>
      </c>
      <c r="E145" s="480" t="s">
        <v>1923</v>
      </c>
      <c r="F145" s="479" t="s">
        <v>1925</v>
      </c>
      <c r="G145" s="480" t="s">
        <v>1939</v>
      </c>
      <c r="H145" s="479" t="s">
        <v>1926</v>
      </c>
      <c r="I145" s="480" t="s">
        <v>1939</v>
      </c>
      <c r="J145" s="481" t="s">
        <v>1927</v>
      </c>
      <c r="K145" s="480" t="s">
        <v>1927</v>
      </c>
      <c r="L145" s="480" t="s">
        <v>1939</v>
      </c>
      <c r="M145" s="480" t="s">
        <v>1923</v>
      </c>
      <c r="N145" s="480" t="s">
        <v>1939</v>
      </c>
      <c r="O145" s="480" t="s">
        <v>1932</v>
      </c>
      <c r="P145" s="479" t="s">
        <v>1927</v>
      </c>
      <c r="Q145" s="479" t="s">
        <v>1925</v>
      </c>
      <c r="R145" s="479" t="s">
        <v>1923</v>
      </c>
      <c r="S145" s="479" t="s">
        <v>1982</v>
      </c>
      <c r="T145" s="480" t="s">
        <v>1948</v>
      </c>
      <c r="U145" s="479" t="s">
        <v>1948</v>
      </c>
      <c r="V145" s="479" t="s">
        <v>1948</v>
      </c>
      <c r="W145" s="479" t="s">
        <v>1948</v>
      </c>
      <c r="X145" s="480" t="s">
        <v>1923</v>
      </c>
      <c r="Y145" s="479" t="s">
        <v>1926</v>
      </c>
      <c r="Z145" s="479" t="s">
        <v>1941</v>
      </c>
      <c r="AA145" s="480" t="s">
        <v>1932</v>
      </c>
      <c r="AB145" s="482" t="s">
        <v>1923</v>
      </c>
      <c r="AC145" s="479" t="s">
        <v>1925</v>
      </c>
      <c r="AD145" s="479" t="s">
        <v>1926</v>
      </c>
      <c r="AE145" s="480" t="s">
        <v>1922</v>
      </c>
      <c r="AF145" s="480" t="s">
        <v>1939</v>
      </c>
      <c r="AG145" s="479" t="s">
        <v>1927</v>
      </c>
      <c r="AH145" s="480" t="s">
        <v>1939</v>
      </c>
      <c r="AI145" s="479" t="s">
        <v>1925</v>
      </c>
      <c r="AJ145" s="480" t="s">
        <v>1923</v>
      </c>
      <c r="AK145" s="480" t="s">
        <v>1923</v>
      </c>
      <c r="AL145" s="480" t="s">
        <v>1923</v>
      </c>
      <c r="AM145" s="479" t="s">
        <v>1925</v>
      </c>
      <c r="AN145" s="479" t="s">
        <v>1925</v>
      </c>
      <c r="AO145" s="479" t="s">
        <v>1925</v>
      </c>
      <c r="AP145" s="480" t="s">
        <v>1939</v>
      </c>
      <c r="AQ145" s="481" t="s">
        <v>1927</v>
      </c>
      <c r="AR145" s="479" t="s">
        <v>1948</v>
      </c>
      <c r="AS145" s="479" t="s">
        <v>1926</v>
      </c>
      <c r="AT145" s="479" t="s">
        <v>1925</v>
      </c>
      <c r="AU145" s="480" t="s">
        <v>1939</v>
      </c>
      <c r="AV145" s="479" t="s">
        <v>1923</v>
      </c>
      <c r="AW145" s="480" t="s">
        <v>1939</v>
      </c>
      <c r="AX145" s="480" t="s">
        <v>1932</v>
      </c>
      <c r="AY145" s="480" t="s">
        <v>1948</v>
      </c>
      <c r="AZ145" s="481" t="s">
        <v>1939</v>
      </c>
      <c r="BA145" s="480" t="s">
        <v>1923</v>
      </c>
      <c r="BB145" s="479" t="s">
        <v>1982</v>
      </c>
      <c r="BC145" s="482" t="s">
        <v>1939</v>
      </c>
      <c r="BD145" s="479" t="s">
        <v>1926</v>
      </c>
      <c r="BE145" s="479" t="s">
        <v>1925</v>
      </c>
      <c r="BF145" s="479" t="s">
        <v>1925</v>
      </c>
      <c r="BG145" s="480" t="s">
        <v>1931</v>
      </c>
      <c r="BH145" s="479" t="s">
        <v>1927</v>
      </c>
      <c r="BI145" s="479" t="s">
        <v>1927</v>
      </c>
      <c r="BJ145" s="479" t="s">
        <v>1926</v>
      </c>
      <c r="BK145" s="480" t="s">
        <v>1923</v>
      </c>
      <c r="BL145" s="480" t="s">
        <v>1923</v>
      </c>
      <c r="BM145" s="480" t="s">
        <v>1939</v>
      </c>
      <c r="BN145" s="479" t="s">
        <v>1927</v>
      </c>
      <c r="BO145" s="480" t="s">
        <v>1939</v>
      </c>
      <c r="BP145" s="480" t="s">
        <v>1939</v>
      </c>
      <c r="BQ145" s="479" t="s">
        <v>1925</v>
      </c>
      <c r="BR145" s="480" t="s">
        <v>1923</v>
      </c>
      <c r="BS145" s="480" t="s">
        <v>1932</v>
      </c>
      <c r="BT145" s="479" t="s">
        <v>1926</v>
      </c>
      <c r="BU145" s="480" t="s">
        <v>1948</v>
      </c>
      <c r="BV145" s="479" t="s">
        <v>1925</v>
      </c>
      <c r="BW145" s="479" t="s">
        <v>1925</v>
      </c>
    </row>
    <row r="146" spans="1:75" ht="12.75" customHeight="1">
      <c r="A146" s="478" t="s">
        <v>352</v>
      </c>
      <c r="B146" s="478" t="s">
        <v>344</v>
      </c>
      <c r="C146" s="478" t="s">
        <v>2065</v>
      </c>
      <c r="D146" s="479" t="s">
        <v>1922</v>
      </c>
      <c r="E146" s="480" t="s">
        <v>1932</v>
      </c>
      <c r="F146" s="479" t="s">
        <v>1931</v>
      </c>
      <c r="G146" s="480" t="s">
        <v>1939</v>
      </c>
      <c r="H146" s="479" t="s">
        <v>1922</v>
      </c>
      <c r="I146" s="480" t="s">
        <v>1922</v>
      </c>
      <c r="J146" s="481" t="s">
        <v>1922</v>
      </c>
      <c r="K146" s="480" t="s">
        <v>1923</v>
      </c>
      <c r="L146" s="480" t="s">
        <v>1932</v>
      </c>
      <c r="M146" s="480" t="s">
        <v>1928</v>
      </c>
      <c r="N146" s="480" t="s">
        <v>1939</v>
      </c>
      <c r="O146" s="480" t="s">
        <v>1932</v>
      </c>
      <c r="P146" s="479" t="s">
        <v>1928</v>
      </c>
      <c r="Q146" s="479" t="s">
        <v>1922</v>
      </c>
      <c r="R146" s="479" t="s">
        <v>1923</v>
      </c>
      <c r="S146" s="479" t="s">
        <v>1929</v>
      </c>
      <c r="T146" s="480" t="s">
        <v>1928</v>
      </c>
      <c r="U146" s="479" t="s">
        <v>1939</v>
      </c>
      <c r="V146" s="479" t="s">
        <v>1928</v>
      </c>
      <c r="W146" s="479" t="s">
        <v>1933</v>
      </c>
      <c r="X146" s="480" t="s">
        <v>1932</v>
      </c>
      <c r="Y146" s="479" t="s">
        <v>1932</v>
      </c>
      <c r="Z146" s="479" t="s">
        <v>1923</v>
      </c>
      <c r="AA146" s="480" t="s">
        <v>1932</v>
      </c>
      <c r="AB146" s="482" t="s">
        <v>1932</v>
      </c>
      <c r="AC146" s="479" t="s">
        <v>1931</v>
      </c>
      <c r="AD146" s="479" t="s">
        <v>1922</v>
      </c>
      <c r="AE146" s="480" t="s">
        <v>1922</v>
      </c>
      <c r="AF146" s="480" t="s">
        <v>1925</v>
      </c>
      <c r="AG146" s="479" t="s">
        <v>1922</v>
      </c>
      <c r="AH146" s="480" t="s">
        <v>1939</v>
      </c>
      <c r="AI146" s="479" t="s">
        <v>1922</v>
      </c>
      <c r="AJ146" s="480" t="s">
        <v>1932</v>
      </c>
      <c r="AK146" s="480" t="s">
        <v>1932</v>
      </c>
      <c r="AL146" s="480" t="s">
        <v>1932</v>
      </c>
      <c r="AM146" s="479" t="s">
        <v>1922</v>
      </c>
      <c r="AN146" s="479" t="s">
        <v>1931</v>
      </c>
      <c r="AO146" s="479" t="s">
        <v>1928</v>
      </c>
      <c r="AP146" s="480" t="s">
        <v>1928</v>
      </c>
      <c r="AQ146" s="481" t="s">
        <v>1939</v>
      </c>
      <c r="AR146" s="479" t="s">
        <v>1943</v>
      </c>
      <c r="AS146" s="479" t="s">
        <v>1929</v>
      </c>
      <c r="AT146" s="479" t="s">
        <v>1922</v>
      </c>
      <c r="AU146" s="480" t="s">
        <v>1940</v>
      </c>
      <c r="AV146" s="479" t="s">
        <v>1923</v>
      </c>
      <c r="AW146" s="480" t="s">
        <v>1939</v>
      </c>
      <c r="AX146" s="480" t="s">
        <v>1939</v>
      </c>
      <c r="AY146" s="480" t="s">
        <v>1928</v>
      </c>
      <c r="AZ146" s="481" t="s">
        <v>1939</v>
      </c>
      <c r="BA146" s="480" t="s">
        <v>1932</v>
      </c>
      <c r="BB146" s="479" t="s">
        <v>1939</v>
      </c>
      <c r="BC146" s="482" t="s">
        <v>1939</v>
      </c>
      <c r="BD146" s="479" t="s">
        <v>1939</v>
      </c>
      <c r="BE146" s="479" t="s">
        <v>1929</v>
      </c>
      <c r="BF146" s="479" t="s">
        <v>1922</v>
      </c>
      <c r="BG146" s="480" t="s">
        <v>1932</v>
      </c>
      <c r="BH146" s="479" t="s">
        <v>1924</v>
      </c>
      <c r="BI146" s="479" t="s">
        <v>1922</v>
      </c>
      <c r="BJ146" s="479" t="s">
        <v>1929</v>
      </c>
      <c r="BK146" s="480" t="s">
        <v>1932</v>
      </c>
      <c r="BL146" s="480" t="s">
        <v>1932</v>
      </c>
      <c r="BM146" s="480" t="s">
        <v>1940</v>
      </c>
      <c r="BN146" s="479" t="s">
        <v>1940</v>
      </c>
      <c r="BO146" s="480" t="s">
        <v>1922</v>
      </c>
      <c r="BP146" s="480" t="s">
        <v>1922</v>
      </c>
      <c r="BQ146" s="479" t="s">
        <v>1939</v>
      </c>
      <c r="BR146" s="480" t="s">
        <v>1925</v>
      </c>
      <c r="BS146" s="480" t="s">
        <v>1932</v>
      </c>
      <c r="BT146" s="479" t="s">
        <v>1923</v>
      </c>
      <c r="BU146" s="480" t="s">
        <v>1928</v>
      </c>
      <c r="BV146" s="479" t="s">
        <v>1931</v>
      </c>
      <c r="BW146" s="479" t="s">
        <v>1931</v>
      </c>
    </row>
    <row r="147" spans="1:75" ht="12.75" customHeight="1">
      <c r="A147" s="484" t="s">
        <v>2066</v>
      </c>
      <c r="B147" s="484" t="s">
        <v>344</v>
      </c>
      <c r="C147" s="484" t="s">
        <v>2033</v>
      </c>
      <c r="D147" s="479" t="s">
        <v>1997</v>
      </c>
      <c r="E147" s="480" t="s">
        <v>1923</v>
      </c>
      <c r="F147" s="479" t="s">
        <v>1997</v>
      </c>
      <c r="G147" s="480" t="s">
        <v>1939</v>
      </c>
      <c r="H147" s="479" t="s">
        <v>1998</v>
      </c>
      <c r="I147" s="480" t="s">
        <v>1939</v>
      </c>
      <c r="J147" s="481" t="s">
        <v>1939</v>
      </c>
      <c r="K147" s="480" t="s">
        <v>1939</v>
      </c>
      <c r="L147" s="480" t="s">
        <v>1939</v>
      </c>
      <c r="M147" s="480" t="s">
        <v>1923</v>
      </c>
      <c r="N147" s="480" t="s">
        <v>1939</v>
      </c>
      <c r="O147" s="480" t="s">
        <v>1923</v>
      </c>
      <c r="P147" s="479" t="s">
        <v>1998</v>
      </c>
      <c r="Q147" s="479" t="s">
        <v>1997</v>
      </c>
      <c r="R147" s="479" t="s">
        <v>1923</v>
      </c>
      <c r="S147" s="479" t="s">
        <v>1998</v>
      </c>
      <c r="T147" s="480" t="s">
        <v>1939</v>
      </c>
      <c r="U147" s="479" t="s">
        <v>1925</v>
      </c>
      <c r="V147" s="479" t="s">
        <v>1999</v>
      </c>
      <c r="W147" s="479" t="s">
        <v>1998</v>
      </c>
      <c r="X147" s="480" t="s">
        <v>1948</v>
      </c>
      <c r="Y147" s="479" t="s">
        <v>1998</v>
      </c>
      <c r="Z147" s="479" t="s">
        <v>1941</v>
      </c>
      <c r="AA147" s="480" t="s">
        <v>1939</v>
      </c>
      <c r="AB147" s="482" t="s">
        <v>1923</v>
      </c>
      <c r="AC147" s="479" t="s">
        <v>1997</v>
      </c>
      <c r="AD147" s="479" t="s">
        <v>1998</v>
      </c>
      <c r="AE147" s="480" t="s">
        <v>1939</v>
      </c>
      <c r="AF147" s="480" t="s">
        <v>1938</v>
      </c>
      <c r="AG147" s="479" t="s">
        <v>1939</v>
      </c>
      <c r="AH147" s="480" t="s">
        <v>1939</v>
      </c>
      <c r="AI147" s="479" t="s">
        <v>1997</v>
      </c>
      <c r="AJ147" s="480" t="s">
        <v>1958</v>
      </c>
      <c r="AK147" s="480" t="s">
        <v>1931</v>
      </c>
      <c r="AL147" s="480" t="s">
        <v>1923</v>
      </c>
      <c r="AM147" s="479" t="s">
        <v>1997</v>
      </c>
      <c r="AN147" s="479" t="s">
        <v>1997</v>
      </c>
      <c r="AO147" s="479" t="s">
        <v>1967</v>
      </c>
      <c r="AP147" s="480" t="s">
        <v>1939</v>
      </c>
      <c r="AQ147" s="481" t="s">
        <v>1939</v>
      </c>
      <c r="AR147" s="479" t="s">
        <v>1999</v>
      </c>
      <c r="AS147" s="479" t="s">
        <v>1998</v>
      </c>
      <c r="AT147" s="479" t="s">
        <v>1997</v>
      </c>
      <c r="AU147" s="480" t="s">
        <v>1997</v>
      </c>
      <c r="AV147" s="479" t="s">
        <v>1923</v>
      </c>
      <c r="AW147" s="480" t="s">
        <v>1927</v>
      </c>
      <c r="AX147" s="480" t="s">
        <v>1939</v>
      </c>
      <c r="AY147" s="480" t="s">
        <v>1939</v>
      </c>
      <c r="AZ147" s="481" t="s">
        <v>1939</v>
      </c>
      <c r="BA147" s="480" t="s">
        <v>1923</v>
      </c>
      <c r="BB147" s="479" t="s">
        <v>1998</v>
      </c>
      <c r="BC147" s="482" t="s">
        <v>1939</v>
      </c>
      <c r="BD147" s="479" t="s">
        <v>1998</v>
      </c>
      <c r="BE147" s="479" t="s">
        <v>2000</v>
      </c>
      <c r="BF147" s="479" t="s">
        <v>1997</v>
      </c>
      <c r="BG147" s="480" t="s">
        <v>1923</v>
      </c>
      <c r="BH147" s="479" t="s">
        <v>1998</v>
      </c>
      <c r="BI147" s="479" t="s">
        <v>1939</v>
      </c>
      <c r="BJ147" s="479" t="s">
        <v>1998</v>
      </c>
      <c r="BK147" s="480" t="s">
        <v>1923</v>
      </c>
      <c r="BL147" s="480" t="s">
        <v>1923</v>
      </c>
      <c r="BM147" s="480" t="s">
        <v>1939</v>
      </c>
      <c r="BN147" s="479" t="s">
        <v>1927</v>
      </c>
      <c r="BO147" s="480" t="s">
        <v>1939</v>
      </c>
      <c r="BP147" s="480" t="s">
        <v>1939</v>
      </c>
      <c r="BQ147" s="479" t="s">
        <v>1998</v>
      </c>
      <c r="BR147" s="480" t="s">
        <v>1923</v>
      </c>
      <c r="BS147" s="480" t="s">
        <v>1939</v>
      </c>
      <c r="BT147" s="479" t="s">
        <v>1998</v>
      </c>
      <c r="BU147" s="480" t="s">
        <v>1939</v>
      </c>
      <c r="BV147" s="479" t="s">
        <v>1997</v>
      </c>
      <c r="BW147" s="479" t="s">
        <v>1997</v>
      </c>
    </row>
    <row r="148" spans="1:75" ht="12.75" customHeight="1">
      <c r="A148" s="486" t="s">
        <v>353</v>
      </c>
      <c r="B148" s="486" t="s">
        <v>344</v>
      </c>
      <c r="C148" s="486" t="s">
        <v>2067</v>
      </c>
      <c r="D148" s="487" t="s">
        <v>1925</v>
      </c>
      <c r="E148" s="480" t="s">
        <v>1925</v>
      </c>
      <c r="F148" s="487" t="s">
        <v>1982</v>
      </c>
      <c r="G148" s="480" t="s">
        <v>1923</v>
      </c>
      <c r="H148" s="487" t="s">
        <v>1982</v>
      </c>
      <c r="I148" s="485" t="s">
        <v>1924</v>
      </c>
      <c r="J148" s="481" t="s">
        <v>1925</v>
      </c>
      <c r="K148" s="480" t="s">
        <v>1933</v>
      </c>
      <c r="L148" s="480" t="s">
        <v>1941</v>
      </c>
      <c r="M148" s="480" t="s">
        <v>1925</v>
      </c>
      <c r="N148" s="480" t="s">
        <v>1941</v>
      </c>
      <c r="O148" s="480" t="s">
        <v>1923</v>
      </c>
      <c r="P148" s="487" t="s">
        <v>1925</v>
      </c>
      <c r="Q148" s="487" t="s">
        <v>1982</v>
      </c>
      <c r="R148" s="487" t="s">
        <v>1925</v>
      </c>
      <c r="S148" s="487" t="s">
        <v>1982</v>
      </c>
      <c r="T148" s="480" t="s">
        <v>1923</v>
      </c>
      <c r="U148" s="487" t="s">
        <v>1923</v>
      </c>
      <c r="V148" s="487" t="s">
        <v>1931</v>
      </c>
      <c r="W148" s="487" t="s">
        <v>1925</v>
      </c>
      <c r="X148" s="480" t="s">
        <v>1925</v>
      </c>
      <c r="Y148" s="487" t="s">
        <v>1925</v>
      </c>
      <c r="Z148" s="487" t="s">
        <v>1925</v>
      </c>
      <c r="AA148" s="480" t="s">
        <v>1925</v>
      </c>
      <c r="AB148" s="482" t="s">
        <v>1923</v>
      </c>
      <c r="AC148" s="487" t="s">
        <v>1982</v>
      </c>
      <c r="AD148" s="487" t="s">
        <v>1982</v>
      </c>
      <c r="AE148" s="480" t="s">
        <v>1922</v>
      </c>
      <c r="AF148" s="480" t="s">
        <v>1923</v>
      </c>
      <c r="AG148" s="487" t="s">
        <v>1923</v>
      </c>
      <c r="AH148" s="485" t="s">
        <v>1925</v>
      </c>
      <c r="AI148" s="487" t="s">
        <v>1982</v>
      </c>
      <c r="AJ148" s="480" t="s">
        <v>1923</v>
      </c>
      <c r="AK148" s="480" t="s">
        <v>1941</v>
      </c>
      <c r="AL148" s="480" t="s">
        <v>1941</v>
      </c>
      <c r="AM148" s="487" t="s">
        <v>1925</v>
      </c>
      <c r="AN148" s="487" t="s">
        <v>1982</v>
      </c>
      <c r="AO148" s="487" t="s">
        <v>1925</v>
      </c>
      <c r="AP148" s="480" t="s">
        <v>1941</v>
      </c>
      <c r="AQ148" s="481" t="s">
        <v>1941</v>
      </c>
      <c r="AR148" s="487" t="s">
        <v>1925</v>
      </c>
      <c r="AS148" s="487" t="s">
        <v>1982</v>
      </c>
      <c r="AT148" s="487" t="s">
        <v>1982</v>
      </c>
      <c r="AU148" s="485" t="s">
        <v>1923</v>
      </c>
      <c r="AV148" s="487" t="s">
        <v>1925</v>
      </c>
      <c r="AW148" s="485" t="s">
        <v>1941</v>
      </c>
      <c r="AX148" s="485" t="s">
        <v>1925</v>
      </c>
      <c r="AY148" s="480" t="s">
        <v>1941</v>
      </c>
      <c r="AZ148" s="481" t="s">
        <v>1923</v>
      </c>
      <c r="BA148" s="480" t="s">
        <v>1923</v>
      </c>
      <c r="BB148" s="487" t="s">
        <v>1999</v>
      </c>
      <c r="BC148" s="482" t="s">
        <v>1923</v>
      </c>
      <c r="BD148" s="487" t="s">
        <v>1999</v>
      </c>
      <c r="BE148" s="487" t="s">
        <v>1982</v>
      </c>
      <c r="BF148" s="487" t="s">
        <v>1982</v>
      </c>
      <c r="BG148" s="480" t="s">
        <v>1923</v>
      </c>
      <c r="BH148" s="487" t="s">
        <v>1925</v>
      </c>
      <c r="BI148" s="487" t="s">
        <v>1925</v>
      </c>
      <c r="BJ148" s="487" t="s">
        <v>1925</v>
      </c>
      <c r="BK148" s="480" t="s">
        <v>1923</v>
      </c>
      <c r="BL148" s="485" t="s">
        <v>1930</v>
      </c>
      <c r="BM148" s="485" t="s">
        <v>1941</v>
      </c>
      <c r="BN148" s="487" t="s">
        <v>1925</v>
      </c>
      <c r="BO148" s="480" t="s">
        <v>1923</v>
      </c>
      <c r="BP148" s="480" t="s">
        <v>1923</v>
      </c>
      <c r="BQ148" s="487" t="s">
        <v>1925</v>
      </c>
      <c r="BR148" s="485" t="s">
        <v>1924</v>
      </c>
      <c r="BS148" s="480" t="s">
        <v>1925</v>
      </c>
      <c r="BT148" s="487" t="s">
        <v>1982</v>
      </c>
      <c r="BU148" s="480" t="s">
        <v>1941</v>
      </c>
      <c r="BV148" s="487" t="s">
        <v>1927</v>
      </c>
      <c r="BW148" s="479" t="s">
        <v>1982</v>
      </c>
    </row>
    <row r="149" spans="1:75" ht="12.75" customHeight="1">
      <c r="A149" s="478" t="s">
        <v>354</v>
      </c>
      <c r="B149" s="478" t="s">
        <v>344</v>
      </c>
      <c r="C149" s="478" t="s">
        <v>2062</v>
      </c>
      <c r="D149" s="479" t="s">
        <v>1928</v>
      </c>
      <c r="E149" s="480" t="s">
        <v>1941</v>
      </c>
      <c r="F149" s="479" t="s">
        <v>1933</v>
      </c>
      <c r="G149" s="480" t="s">
        <v>1928</v>
      </c>
      <c r="H149" s="479" t="s">
        <v>1928</v>
      </c>
      <c r="I149" s="480" t="s">
        <v>1940</v>
      </c>
      <c r="J149" s="481" t="s">
        <v>1923</v>
      </c>
      <c r="K149" s="480" t="s">
        <v>1923</v>
      </c>
      <c r="L149" s="480" t="s">
        <v>1939</v>
      </c>
      <c r="M149" s="480" t="s">
        <v>1929</v>
      </c>
      <c r="N149" s="480" t="s">
        <v>1939</v>
      </c>
      <c r="O149" s="480" t="s">
        <v>1941</v>
      </c>
      <c r="P149" s="479" t="s">
        <v>1933</v>
      </c>
      <c r="Q149" s="479" t="s">
        <v>1928</v>
      </c>
      <c r="R149" s="479" t="s">
        <v>1923</v>
      </c>
      <c r="S149" s="479" t="s">
        <v>1929</v>
      </c>
      <c r="T149" s="480" t="s">
        <v>1933</v>
      </c>
      <c r="U149" s="479" t="s">
        <v>1939</v>
      </c>
      <c r="V149" s="479" t="s">
        <v>1931</v>
      </c>
      <c r="W149" s="479" t="s">
        <v>1928</v>
      </c>
      <c r="X149" s="480" t="s">
        <v>1941</v>
      </c>
      <c r="Y149" s="479" t="s">
        <v>1928</v>
      </c>
      <c r="Z149" s="479" t="s">
        <v>1923</v>
      </c>
      <c r="AA149" s="480" t="s">
        <v>1929</v>
      </c>
      <c r="AB149" s="482" t="s">
        <v>1941</v>
      </c>
      <c r="AC149" s="479" t="s">
        <v>1928</v>
      </c>
      <c r="AD149" s="479" t="s">
        <v>1933</v>
      </c>
      <c r="AE149" s="480" t="s">
        <v>1922</v>
      </c>
      <c r="AF149" s="480" t="s">
        <v>1932</v>
      </c>
      <c r="AG149" s="479" t="s">
        <v>1923</v>
      </c>
      <c r="AH149" s="480" t="s">
        <v>1932</v>
      </c>
      <c r="AI149" s="479" t="s">
        <v>1928</v>
      </c>
      <c r="AJ149" s="480" t="s">
        <v>1925</v>
      </c>
      <c r="AK149" s="480" t="s">
        <v>1941</v>
      </c>
      <c r="AL149" s="480" t="s">
        <v>1941</v>
      </c>
      <c r="AM149" s="479" t="s">
        <v>1928</v>
      </c>
      <c r="AN149" s="479" t="s">
        <v>1928</v>
      </c>
      <c r="AO149" s="479" t="s">
        <v>1931</v>
      </c>
      <c r="AP149" s="480" t="s">
        <v>1933</v>
      </c>
      <c r="AQ149" s="481" t="s">
        <v>1932</v>
      </c>
      <c r="AR149" s="479" t="s">
        <v>1931</v>
      </c>
      <c r="AS149" s="479" t="s">
        <v>1928</v>
      </c>
      <c r="AT149" s="479" t="s">
        <v>1928</v>
      </c>
      <c r="AU149" s="480" t="s">
        <v>1939</v>
      </c>
      <c r="AV149" s="479" t="s">
        <v>1923</v>
      </c>
      <c r="AW149" s="480" t="s">
        <v>1932</v>
      </c>
      <c r="AX149" s="480" t="s">
        <v>1933</v>
      </c>
      <c r="AY149" s="480" t="s">
        <v>1929</v>
      </c>
      <c r="AZ149" s="481" t="s">
        <v>1932</v>
      </c>
      <c r="BA149" s="480" t="s">
        <v>1941</v>
      </c>
      <c r="BB149" s="479" t="s">
        <v>1929</v>
      </c>
      <c r="BC149" s="482" t="s">
        <v>1932</v>
      </c>
      <c r="BD149" s="479" t="s">
        <v>1928</v>
      </c>
      <c r="BE149" s="479" t="s">
        <v>1933</v>
      </c>
      <c r="BF149" s="479" t="s">
        <v>1928</v>
      </c>
      <c r="BG149" s="480" t="s">
        <v>1941</v>
      </c>
      <c r="BH149" s="479" t="s">
        <v>1931</v>
      </c>
      <c r="BI149" s="479" t="s">
        <v>1923</v>
      </c>
      <c r="BJ149" s="479" t="s">
        <v>1928</v>
      </c>
      <c r="BK149" s="480" t="s">
        <v>1941</v>
      </c>
      <c r="BL149" s="480" t="s">
        <v>1928</v>
      </c>
      <c r="BM149" s="480" t="s">
        <v>1939</v>
      </c>
      <c r="BN149" s="479" t="s">
        <v>1948</v>
      </c>
      <c r="BO149" s="480" t="s">
        <v>1922</v>
      </c>
      <c r="BP149" s="480" t="s">
        <v>1922</v>
      </c>
      <c r="BQ149" s="479" t="s">
        <v>1928</v>
      </c>
      <c r="BR149" s="480" t="s">
        <v>1925</v>
      </c>
      <c r="BS149" s="480" t="s">
        <v>1929</v>
      </c>
      <c r="BT149" s="479" t="s">
        <v>1929</v>
      </c>
      <c r="BU149" s="480" t="s">
        <v>1929</v>
      </c>
      <c r="BV149" s="479" t="s">
        <v>1928</v>
      </c>
      <c r="BW149" s="479" t="s">
        <v>1928</v>
      </c>
    </row>
    <row r="150" spans="1:75" ht="12.75" customHeight="1">
      <c r="A150" s="478" t="s">
        <v>355</v>
      </c>
      <c r="B150" s="478" t="s">
        <v>344</v>
      </c>
      <c r="C150" s="478" t="s">
        <v>2068</v>
      </c>
      <c r="D150" s="479" t="s">
        <v>1924</v>
      </c>
      <c r="E150" s="480" t="s">
        <v>1948</v>
      </c>
      <c r="F150" s="479" t="s">
        <v>1931</v>
      </c>
      <c r="G150" s="480" t="s">
        <v>1928</v>
      </c>
      <c r="H150" s="479" t="s">
        <v>1939</v>
      </c>
      <c r="I150" s="480" t="s">
        <v>1948</v>
      </c>
      <c r="J150" s="481" t="s">
        <v>1928</v>
      </c>
      <c r="K150" s="480" t="s">
        <v>1923</v>
      </c>
      <c r="L150" s="480" t="s">
        <v>1928</v>
      </c>
      <c r="M150" s="480" t="s">
        <v>1928</v>
      </c>
      <c r="N150" s="480" t="s">
        <v>1948</v>
      </c>
      <c r="O150" s="480" t="s">
        <v>1948</v>
      </c>
      <c r="P150" s="479" t="s">
        <v>1939</v>
      </c>
      <c r="Q150" s="479" t="s">
        <v>1924</v>
      </c>
      <c r="R150" s="479" t="s">
        <v>1932</v>
      </c>
      <c r="S150" s="479" t="s">
        <v>1923</v>
      </c>
      <c r="T150" s="480" t="s">
        <v>1939</v>
      </c>
      <c r="U150" s="479" t="s">
        <v>1948</v>
      </c>
      <c r="V150" s="479" t="s">
        <v>1923</v>
      </c>
      <c r="W150" s="479" t="s">
        <v>1939</v>
      </c>
      <c r="X150" s="480" t="s">
        <v>1948</v>
      </c>
      <c r="Y150" s="479" t="s">
        <v>1928</v>
      </c>
      <c r="Z150" s="479" t="s">
        <v>1932</v>
      </c>
      <c r="AA150" s="480" t="s">
        <v>1932</v>
      </c>
      <c r="AB150" s="482" t="s">
        <v>1948</v>
      </c>
      <c r="AC150" s="479" t="s">
        <v>1924</v>
      </c>
      <c r="AD150" s="479" t="s">
        <v>1939</v>
      </c>
      <c r="AE150" s="480" t="s">
        <v>1924</v>
      </c>
      <c r="AF150" s="480" t="s">
        <v>1948</v>
      </c>
      <c r="AG150" s="479" t="s">
        <v>1928</v>
      </c>
      <c r="AH150" s="480" t="s">
        <v>1948</v>
      </c>
      <c r="AI150" s="479" t="s">
        <v>1924</v>
      </c>
      <c r="AJ150" s="480" t="s">
        <v>1925</v>
      </c>
      <c r="AK150" s="480" t="s">
        <v>1948</v>
      </c>
      <c r="AL150" s="480" t="s">
        <v>1948</v>
      </c>
      <c r="AM150" s="479" t="s">
        <v>1933</v>
      </c>
      <c r="AN150" s="479" t="s">
        <v>1924</v>
      </c>
      <c r="AO150" s="479" t="s">
        <v>1929</v>
      </c>
      <c r="AP150" s="480" t="s">
        <v>1929</v>
      </c>
      <c r="AQ150" s="481" t="s">
        <v>1948</v>
      </c>
      <c r="AR150" s="479" t="s">
        <v>1923</v>
      </c>
      <c r="AS150" s="479" t="s">
        <v>1928</v>
      </c>
      <c r="AT150" s="479" t="s">
        <v>1933</v>
      </c>
      <c r="AU150" s="480" t="s">
        <v>1923</v>
      </c>
      <c r="AV150" s="479" t="s">
        <v>1932</v>
      </c>
      <c r="AW150" s="480" t="s">
        <v>1948</v>
      </c>
      <c r="AX150" s="480" t="s">
        <v>1928</v>
      </c>
      <c r="AY150" s="480" t="s">
        <v>1928</v>
      </c>
      <c r="AZ150" s="481" t="s">
        <v>1948</v>
      </c>
      <c r="BA150" s="480" t="s">
        <v>1948</v>
      </c>
      <c r="BB150" s="479" t="s">
        <v>1922</v>
      </c>
      <c r="BC150" s="482" t="s">
        <v>1948</v>
      </c>
      <c r="BD150" s="479" t="s">
        <v>1948</v>
      </c>
      <c r="BE150" s="479" t="s">
        <v>1929</v>
      </c>
      <c r="BF150" s="479" t="s">
        <v>1933</v>
      </c>
      <c r="BG150" s="480" t="s">
        <v>1948</v>
      </c>
      <c r="BH150" s="479" t="s">
        <v>1928</v>
      </c>
      <c r="BI150" s="479" t="s">
        <v>1928</v>
      </c>
      <c r="BJ150" s="479" t="s">
        <v>1941</v>
      </c>
      <c r="BK150" s="480" t="s">
        <v>1948</v>
      </c>
      <c r="BL150" s="480" t="s">
        <v>1925</v>
      </c>
      <c r="BM150" s="480" t="s">
        <v>1948</v>
      </c>
      <c r="BN150" s="479" t="s">
        <v>1927</v>
      </c>
      <c r="BO150" s="480" t="s">
        <v>1923</v>
      </c>
      <c r="BP150" s="480" t="s">
        <v>1923</v>
      </c>
      <c r="BQ150" s="479" t="s">
        <v>1939</v>
      </c>
      <c r="BR150" s="480" t="s">
        <v>1925</v>
      </c>
      <c r="BS150" s="480" t="s">
        <v>1932</v>
      </c>
      <c r="BT150" s="479" t="s">
        <v>1939</v>
      </c>
      <c r="BU150" s="480" t="s">
        <v>1928</v>
      </c>
      <c r="BV150" s="479" t="s">
        <v>1924</v>
      </c>
      <c r="BW150" s="479" t="s">
        <v>1924</v>
      </c>
    </row>
    <row r="151" spans="1:75" ht="12.75" customHeight="1">
      <c r="A151" s="478" t="s">
        <v>356</v>
      </c>
      <c r="B151" s="478" t="s">
        <v>344</v>
      </c>
      <c r="C151" s="478" t="s">
        <v>2062</v>
      </c>
      <c r="D151" s="479" t="s">
        <v>1928</v>
      </c>
      <c r="E151" s="480" t="s">
        <v>1932</v>
      </c>
      <c r="F151" s="479" t="s">
        <v>1924</v>
      </c>
      <c r="G151" s="480" t="s">
        <v>1928</v>
      </c>
      <c r="H151" s="479" t="s">
        <v>1928</v>
      </c>
      <c r="I151" s="480" t="s">
        <v>1932</v>
      </c>
      <c r="J151" s="481" t="s">
        <v>1928</v>
      </c>
      <c r="K151" s="480" t="s">
        <v>1923</v>
      </c>
      <c r="L151" s="480" t="s">
        <v>1922</v>
      </c>
      <c r="M151" s="480" t="s">
        <v>1928</v>
      </c>
      <c r="N151" s="480" t="s">
        <v>1939</v>
      </c>
      <c r="O151" s="480" t="s">
        <v>1932</v>
      </c>
      <c r="P151" s="479" t="s">
        <v>1933</v>
      </c>
      <c r="Q151" s="479" t="s">
        <v>1928</v>
      </c>
      <c r="R151" s="479" t="s">
        <v>1923</v>
      </c>
      <c r="S151" s="479" t="s">
        <v>1929</v>
      </c>
      <c r="T151" s="480" t="s">
        <v>1933</v>
      </c>
      <c r="U151" s="479" t="s">
        <v>1923</v>
      </c>
      <c r="V151" s="479" t="s">
        <v>1929</v>
      </c>
      <c r="W151" s="479" t="s">
        <v>1931</v>
      </c>
      <c r="X151" s="480" t="s">
        <v>1932</v>
      </c>
      <c r="Y151" s="479" t="s">
        <v>1931</v>
      </c>
      <c r="Z151" s="479" t="s">
        <v>1923</v>
      </c>
      <c r="AA151" s="480" t="s">
        <v>1932</v>
      </c>
      <c r="AB151" s="482" t="s">
        <v>1932</v>
      </c>
      <c r="AC151" s="479" t="s">
        <v>1928</v>
      </c>
      <c r="AD151" s="479" t="s">
        <v>1933</v>
      </c>
      <c r="AE151" s="480" t="s">
        <v>1922</v>
      </c>
      <c r="AF151" s="480" t="s">
        <v>1939</v>
      </c>
      <c r="AG151" s="479" t="s">
        <v>1928</v>
      </c>
      <c r="AH151" s="480" t="s">
        <v>1939</v>
      </c>
      <c r="AI151" s="479" t="s">
        <v>1928</v>
      </c>
      <c r="AJ151" s="480" t="s">
        <v>1925</v>
      </c>
      <c r="AK151" s="480" t="s">
        <v>1932</v>
      </c>
      <c r="AL151" s="480" t="s">
        <v>1932</v>
      </c>
      <c r="AM151" s="479" t="s">
        <v>1932</v>
      </c>
      <c r="AN151" s="479" t="s">
        <v>1928</v>
      </c>
      <c r="AO151" s="479" t="s">
        <v>1931</v>
      </c>
      <c r="AP151" s="480" t="s">
        <v>1929</v>
      </c>
      <c r="AQ151" s="481" t="s">
        <v>1939</v>
      </c>
      <c r="AR151" s="479" t="s">
        <v>1929</v>
      </c>
      <c r="AS151" s="479" t="s">
        <v>1931</v>
      </c>
      <c r="AT151" s="479" t="s">
        <v>1932</v>
      </c>
      <c r="AU151" s="480" t="s">
        <v>1939</v>
      </c>
      <c r="AV151" s="479" t="s">
        <v>1923</v>
      </c>
      <c r="AW151" s="480" t="s">
        <v>1939</v>
      </c>
      <c r="AX151" s="480" t="s">
        <v>1928</v>
      </c>
      <c r="AY151" s="480" t="s">
        <v>1928</v>
      </c>
      <c r="AZ151" s="481" t="s">
        <v>1939</v>
      </c>
      <c r="BA151" s="480" t="s">
        <v>1932</v>
      </c>
      <c r="BB151" s="479" t="s">
        <v>1929</v>
      </c>
      <c r="BC151" s="482" t="s">
        <v>1939</v>
      </c>
      <c r="BD151" s="479" t="s">
        <v>1922</v>
      </c>
      <c r="BE151" s="479" t="s">
        <v>1931</v>
      </c>
      <c r="BF151" s="479" t="s">
        <v>1932</v>
      </c>
      <c r="BG151" s="480" t="s">
        <v>1932</v>
      </c>
      <c r="BH151" s="479" t="s">
        <v>1933</v>
      </c>
      <c r="BI151" s="479" t="s">
        <v>1928</v>
      </c>
      <c r="BJ151" s="479" t="s">
        <v>1928</v>
      </c>
      <c r="BK151" s="480" t="s">
        <v>1932</v>
      </c>
      <c r="BL151" s="480" t="s">
        <v>1932</v>
      </c>
      <c r="BM151" s="480" t="s">
        <v>1939</v>
      </c>
      <c r="BN151" s="479" t="s">
        <v>1923</v>
      </c>
      <c r="BO151" s="480" t="s">
        <v>1928</v>
      </c>
      <c r="BP151" s="480" t="s">
        <v>1928</v>
      </c>
      <c r="BQ151" s="479" t="s">
        <v>1929</v>
      </c>
      <c r="BR151" s="480" t="s">
        <v>1925</v>
      </c>
      <c r="BS151" s="480" t="s">
        <v>1932</v>
      </c>
      <c r="BT151" s="479" t="s">
        <v>1928</v>
      </c>
      <c r="BU151" s="480" t="s">
        <v>1928</v>
      </c>
      <c r="BV151" s="479" t="s">
        <v>1928</v>
      </c>
      <c r="BW151" s="479" t="s">
        <v>1928</v>
      </c>
    </row>
    <row r="152" spans="1:75" ht="12.75" customHeight="1">
      <c r="A152" s="478" t="s">
        <v>357</v>
      </c>
      <c r="B152" s="478" t="s">
        <v>344</v>
      </c>
      <c r="C152" s="478" t="s">
        <v>2068</v>
      </c>
      <c r="D152" s="479" t="s">
        <v>1940</v>
      </c>
      <c r="E152" s="480" t="s">
        <v>1950</v>
      </c>
      <c r="F152" s="479" t="s">
        <v>1940</v>
      </c>
      <c r="G152" s="480" t="s">
        <v>1928</v>
      </c>
      <c r="H152" s="479" t="s">
        <v>1928</v>
      </c>
      <c r="I152" s="480" t="s">
        <v>1932</v>
      </c>
      <c r="J152" s="481" t="s">
        <v>1922</v>
      </c>
      <c r="K152" s="480" t="s">
        <v>1923</v>
      </c>
      <c r="L152" s="480" t="s">
        <v>1923</v>
      </c>
      <c r="M152" s="480" t="s">
        <v>1922</v>
      </c>
      <c r="N152" s="480" t="s">
        <v>1939</v>
      </c>
      <c r="O152" s="480" t="s">
        <v>1950</v>
      </c>
      <c r="P152" s="479" t="s">
        <v>1928</v>
      </c>
      <c r="Q152" s="479" t="s">
        <v>1923</v>
      </c>
      <c r="R152" s="479" t="s">
        <v>1923</v>
      </c>
      <c r="S152" s="479" t="s">
        <v>1922</v>
      </c>
      <c r="T152" s="480" t="s">
        <v>1928</v>
      </c>
      <c r="U152" s="479" t="s">
        <v>1943</v>
      </c>
      <c r="V152" s="479" t="s">
        <v>1932</v>
      </c>
      <c r="W152" s="479" t="s">
        <v>1923</v>
      </c>
      <c r="X152" s="480" t="s">
        <v>1950</v>
      </c>
      <c r="Y152" s="479" t="s">
        <v>1923</v>
      </c>
      <c r="Z152" s="479" t="s">
        <v>1923</v>
      </c>
      <c r="AA152" s="480" t="s">
        <v>1932</v>
      </c>
      <c r="AB152" s="482" t="s">
        <v>1950</v>
      </c>
      <c r="AC152" s="479" t="s">
        <v>1940</v>
      </c>
      <c r="AD152" s="479" t="s">
        <v>1928</v>
      </c>
      <c r="AE152" s="480" t="s">
        <v>1929</v>
      </c>
      <c r="AF152" s="480" t="s">
        <v>1932</v>
      </c>
      <c r="AG152" s="479" t="s">
        <v>1922</v>
      </c>
      <c r="AH152" s="480" t="s">
        <v>1932</v>
      </c>
      <c r="AI152" s="479" t="s">
        <v>1940</v>
      </c>
      <c r="AJ152" s="480" t="s">
        <v>1925</v>
      </c>
      <c r="AK152" s="480" t="s">
        <v>1950</v>
      </c>
      <c r="AL152" s="480" t="s">
        <v>1950</v>
      </c>
      <c r="AM152" s="479" t="s">
        <v>1922</v>
      </c>
      <c r="AN152" s="479" t="s">
        <v>1940</v>
      </c>
      <c r="AO152" s="479" t="s">
        <v>1929</v>
      </c>
      <c r="AP152" s="480" t="s">
        <v>1931</v>
      </c>
      <c r="AQ152" s="481" t="s">
        <v>1932</v>
      </c>
      <c r="AR152" s="479" t="s">
        <v>1932</v>
      </c>
      <c r="AS152" s="479" t="s">
        <v>1923</v>
      </c>
      <c r="AT152" s="479" t="s">
        <v>1922</v>
      </c>
      <c r="AU152" s="480" t="s">
        <v>1939</v>
      </c>
      <c r="AV152" s="479" t="s">
        <v>1923</v>
      </c>
      <c r="AW152" s="480" t="s">
        <v>1932</v>
      </c>
      <c r="AX152" s="480" t="s">
        <v>1924</v>
      </c>
      <c r="AY152" s="480" t="s">
        <v>1922</v>
      </c>
      <c r="AZ152" s="481" t="s">
        <v>1932</v>
      </c>
      <c r="BA152" s="480" t="s">
        <v>1950</v>
      </c>
      <c r="BB152" s="479" t="s">
        <v>1922</v>
      </c>
      <c r="BC152" s="482" t="s">
        <v>1932</v>
      </c>
      <c r="BD152" s="479" t="s">
        <v>1922</v>
      </c>
      <c r="BE152" s="479" t="s">
        <v>1931</v>
      </c>
      <c r="BF152" s="479" t="s">
        <v>1922</v>
      </c>
      <c r="BG152" s="480" t="s">
        <v>1950</v>
      </c>
      <c r="BH152" s="479" t="s">
        <v>1928</v>
      </c>
      <c r="BI152" s="479" t="s">
        <v>1922</v>
      </c>
      <c r="BJ152" s="479" t="s">
        <v>1941</v>
      </c>
      <c r="BK152" s="480" t="s">
        <v>1950</v>
      </c>
      <c r="BL152" s="480" t="s">
        <v>1950</v>
      </c>
      <c r="BM152" s="480" t="s">
        <v>1939</v>
      </c>
      <c r="BN152" s="479" t="s">
        <v>1948</v>
      </c>
      <c r="BO152" s="480" t="s">
        <v>1924</v>
      </c>
      <c r="BP152" s="480" t="s">
        <v>1924</v>
      </c>
      <c r="BQ152" s="479" t="s">
        <v>1922</v>
      </c>
      <c r="BR152" s="480" t="s">
        <v>1925</v>
      </c>
      <c r="BS152" s="480" t="s">
        <v>1932</v>
      </c>
      <c r="BT152" s="479" t="s">
        <v>1928</v>
      </c>
      <c r="BU152" s="480" t="s">
        <v>1922</v>
      </c>
      <c r="BV152" s="479" t="s">
        <v>1940</v>
      </c>
      <c r="BW152" s="479" t="s">
        <v>1940</v>
      </c>
    </row>
    <row r="153" spans="1:75" ht="12.75" customHeight="1">
      <c r="A153" s="478" t="s">
        <v>358</v>
      </c>
      <c r="B153" s="478" t="s">
        <v>344</v>
      </c>
      <c r="C153" s="478" t="s">
        <v>2069</v>
      </c>
      <c r="D153" s="479" t="s">
        <v>1929</v>
      </c>
      <c r="E153" s="480" t="s">
        <v>1932</v>
      </c>
      <c r="F153" s="479" t="s">
        <v>1924</v>
      </c>
      <c r="G153" s="480" t="s">
        <v>1928</v>
      </c>
      <c r="H153" s="479" t="s">
        <v>1922</v>
      </c>
      <c r="I153" s="480" t="s">
        <v>1932</v>
      </c>
      <c r="J153" s="481" t="s">
        <v>1928</v>
      </c>
      <c r="K153" s="480" t="s">
        <v>1923</v>
      </c>
      <c r="L153" s="480" t="s">
        <v>1943</v>
      </c>
      <c r="M153" s="480" t="s">
        <v>1928</v>
      </c>
      <c r="N153" s="480" t="s">
        <v>1939</v>
      </c>
      <c r="O153" s="480" t="s">
        <v>1932</v>
      </c>
      <c r="P153" s="479" t="s">
        <v>1929</v>
      </c>
      <c r="Q153" s="479" t="s">
        <v>1929</v>
      </c>
      <c r="R153" s="479" t="s">
        <v>1923</v>
      </c>
      <c r="S153" s="479" t="s">
        <v>1929</v>
      </c>
      <c r="T153" s="480" t="s">
        <v>1929</v>
      </c>
      <c r="U153" s="479" t="s">
        <v>1932</v>
      </c>
      <c r="V153" s="479" t="s">
        <v>1939</v>
      </c>
      <c r="W153" s="479" t="s">
        <v>1929</v>
      </c>
      <c r="X153" s="480" t="s">
        <v>1932</v>
      </c>
      <c r="Y153" s="479" t="s">
        <v>1931</v>
      </c>
      <c r="Z153" s="479" t="s">
        <v>1923</v>
      </c>
      <c r="AA153" s="480" t="s">
        <v>1923</v>
      </c>
      <c r="AB153" s="482" t="s">
        <v>1932</v>
      </c>
      <c r="AC153" s="479" t="s">
        <v>1929</v>
      </c>
      <c r="AD153" s="479" t="s">
        <v>1933</v>
      </c>
      <c r="AE153" s="480" t="s">
        <v>1922</v>
      </c>
      <c r="AF153" s="480" t="s">
        <v>1939</v>
      </c>
      <c r="AG153" s="479" t="s">
        <v>1928</v>
      </c>
      <c r="AH153" s="480" t="s">
        <v>1939</v>
      </c>
      <c r="AI153" s="479" t="s">
        <v>1929</v>
      </c>
      <c r="AJ153" s="480" t="s">
        <v>1925</v>
      </c>
      <c r="AK153" s="480" t="s">
        <v>1932</v>
      </c>
      <c r="AL153" s="480" t="s">
        <v>1932</v>
      </c>
      <c r="AM153" s="479" t="s">
        <v>1929</v>
      </c>
      <c r="AN153" s="479" t="s">
        <v>1929</v>
      </c>
      <c r="AO153" s="479" t="s">
        <v>1933</v>
      </c>
      <c r="AP153" s="480" t="s">
        <v>1924</v>
      </c>
      <c r="AQ153" s="481" t="s">
        <v>1939</v>
      </c>
      <c r="AR153" s="479" t="s">
        <v>1939</v>
      </c>
      <c r="AS153" s="479" t="s">
        <v>1931</v>
      </c>
      <c r="AT153" s="479" t="s">
        <v>1929</v>
      </c>
      <c r="AU153" s="480" t="s">
        <v>1939</v>
      </c>
      <c r="AV153" s="479" t="s">
        <v>1923</v>
      </c>
      <c r="AW153" s="480" t="s">
        <v>1939</v>
      </c>
      <c r="AX153" s="480" t="s">
        <v>1928</v>
      </c>
      <c r="AY153" s="480" t="s">
        <v>1928</v>
      </c>
      <c r="AZ153" s="481" t="s">
        <v>1939</v>
      </c>
      <c r="BA153" s="480" t="s">
        <v>1932</v>
      </c>
      <c r="BB153" s="479" t="s">
        <v>1931</v>
      </c>
      <c r="BC153" s="482" t="s">
        <v>1939</v>
      </c>
      <c r="BD153" s="479" t="s">
        <v>1929</v>
      </c>
      <c r="BE153" s="479" t="s">
        <v>1933</v>
      </c>
      <c r="BF153" s="479" t="s">
        <v>1929</v>
      </c>
      <c r="BG153" s="480" t="s">
        <v>1932</v>
      </c>
      <c r="BH153" s="479" t="s">
        <v>1933</v>
      </c>
      <c r="BI153" s="479" t="s">
        <v>1928</v>
      </c>
      <c r="BJ153" s="479" t="s">
        <v>1928</v>
      </c>
      <c r="BK153" s="480" t="s">
        <v>1932</v>
      </c>
      <c r="BL153" s="480" t="s">
        <v>1932</v>
      </c>
      <c r="BM153" s="480" t="s">
        <v>1939</v>
      </c>
      <c r="BN153" s="479" t="s">
        <v>1923</v>
      </c>
      <c r="BO153" s="480" t="s">
        <v>1928</v>
      </c>
      <c r="BP153" s="480" t="s">
        <v>1928</v>
      </c>
      <c r="BQ153" s="479" t="s">
        <v>1933</v>
      </c>
      <c r="BR153" s="480" t="s">
        <v>1925</v>
      </c>
      <c r="BS153" s="480" t="s">
        <v>1923</v>
      </c>
      <c r="BT153" s="479" t="s">
        <v>1922</v>
      </c>
      <c r="BU153" s="480" t="s">
        <v>1928</v>
      </c>
      <c r="BV153" s="479" t="s">
        <v>1931</v>
      </c>
      <c r="BW153" s="479" t="s">
        <v>1931</v>
      </c>
    </row>
    <row r="154" spans="1:75" ht="12.75" customHeight="1">
      <c r="A154" s="478" t="s">
        <v>359</v>
      </c>
      <c r="B154" s="478" t="s">
        <v>344</v>
      </c>
      <c r="C154" s="478" t="s">
        <v>2068</v>
      </c>
      <c r="D154" s="479" t="s">
        <v>1929</v>
      </c>
      <c r="E154" s="480" t="s">
        <v>1932</v>
      </c>
      <c r="F154" s="479" t="s">
        <v>1924</v>
      </c>
      <c r="G154" s="480" t="s">
        <v>1928</v>
      </c>
      <c r="H154" s="479" t="s">
        <v>1928</v>
      </c>
      <c r="I154" s="480" t="s">
        <v>1932</v>
      </c>
      <c r="J154" s="481" t="s">
        <v>1928</v>
      </c>
      <c r="K154" s="480" t="s">
        <v>1923</v>
      </c>
      <c r="L154" s="480" t="s">
        <v>1932</v>
      </c>
      <c r="M154" s="480" t="s">
        <v>1928</v>
      </c>
      <c r="N154" s="480" t="s">
        <v>1939</v>
      </c>
      <c r="O154" s="480" t="s">
        <v>1932</v>
      </c>
      <c r="P154" s="479" t="s">
        <v>1928</v>
      </c>
      <c r="Q154" s="479" t="s">
        <v>1929</v>
      </c>
      <c r="R154" s="479" t="s">
        <v>1923</v>
      </c>
      <c r="S154" s="479" t="s">
        <v>1929</v>
      </c>
      <c r="T154" s="480" t="s">
        <v>1928</v>
      </c>
      <c r="U154" s="479" t="s">
        <v>1942</v>
      </c>
      <c r="V154" s="479" t="s">
        <v>1939</v>
      </c>
      <c r="W154" s="479" t="s">
        <v>1928</v>
      </c>
      <c r="X154" s="480" t="s">
        <v>1932</v>
      </c>
      <c r="Y154" s="479" t="s">
        <v>1931</v>
      </c>
      <c r="Z154" s="479" t="s">
        <v>1923</v>
      </c>
      <c r="AA154" s="480" t="s">
        <v>1939</v>
      </c>
      <c r="AB154" s="482" t="s">
        <v>1932</v>
      </c>
      <c r="AC154" s="479" t="s">
        <v>1931</v>
      </c>
      <c r="AD154" s="479" t="s">
        <v>1931</v>
      </c>
      <c r="AE154" s="480" t="s">
        <v>1922</v>
      </c>
      <c r="AF154" s="480" t="s">
        <v>1939</v>
      </c>
      <c r="AG154" s="479" t="s">
        <v>1928</v>
      </c>
      <c r="AH154" s="480" t="s">
        <v>1939</v>
      </c>
      <c r="AI154" s="479" t="s">
        <v>1931</v>
      </c>
      <c r="AJ154" s="480" t="s">
        <v>1925</v>
      </c>
      <c r="AK154" s="480" t="s">
        <v>1932</v>
      </c>
      <c r="AL154" s="480" t="s">
        <v>1932</v>
      </c>
      <c r="AM154" s="479" t="s">
        <v>1928</v>
      </c>
      <c r="AN154" s="479" t="s">
        <v>1931</v>
      </c>
      <c r="AO154" s="479" t="s">
        <v>1933</v>
      </c>
      <c r="AP154" s="480" t="s">
        <v>1924</v>
      </c>
      <c r="AQ154" s="481" t="s">
        <v>1939</v>
      </c>
      <c r="AR154" s="479" t="s">
        <v>1939</v>
      </c>
      <c r="AS154" s="479" t="s">
        <v>1931</v>
      </c>
      <c r="AT154" s="479" t="s">
        <v>1928</v>
      </c>
      <c r="AU154" s="480" t="s">
        <v>1939</v>
      </c>
      <c r="AV154" s="479" t="s">
        <v>1923</v>
      </c>
      <c r="AW154" s="480" t="s">
        <v>1939</v>
      </c>
      <c r="AX154" s="480" t="s">
        <v>1928</v>
      </c>
      <c r="AY154" s="480" t="s">
        <v>1928</v>
      </c>
      <c r="AZ154" s="481" t="s">
        <v>1939</v>
      </c>
      <c r="BA154" s="480" t="s">
        <v>1932</v>
      </c>
      <c r="BB154" s="479" t="s">
        <v>1931</v>
      </c>
      <c r="BC154" s="482" t="s">
        <v>1939</v>
      </c>
      <c r="BD154" s="479" t="s">
        <v>1928</v>
      </c>
      <c r="BE154" s="479" t="s">
        <v>1931</v>
      </c>
      <c r="BF154" s="479" t="s">
        <v>1928</v>
      </c>
      <c r="BG154" s="480" t="s">
        <v>1932</v>
      </c>
      <c r="BH154" s="479" t="s">
        <v>1933</v>
      </c>
      <c r="BI154" s="479" t="s">
        <v>1928</v>
      </c>
      <c r="BJ154" s="479" t="s">
        <v>1928</v>
      </c>
      <c r="BK154" s="480" t="s">
        <v>1932</v>
      </c>
      <c r="BL154" s="480" t="s">
        <v>1928</v>
      </c>
      <c r="BM154" s="480" t="s">
        <v>1939</v>
      </c>
      <c r="BN154" s="479" t="s">
        <v>1923</v>
      </c>
      <c r="BO154" s="480" t="s">
        <v>1928</v>
      </c>
      <c r="BP154" s="480" t="s">
        <v>1928</v>
      </c>
      <c r="BQ154" s="479" t="s">
        <v>1931</v>
      </c>
      <c r="BR154" s="480" t="s">
        <v>1925</v>
      </c>
      <c r="BS154" s="480" t="s">
        <v>1939</v>
      </c>
      <c r="BT154" s="479" t="s">
        <v>1928</v>
      </c>
      <c r="BU154" s="480" t="s">
        <v>1928</v>
      </c>
      <c r="BV154" s="479" t="s">
        <v>1931</v>
      </c>
      <c r="BW154" s="479" t="s">
        <v>1931</v>
      </c>
    </row>
    <row r="155" spans="1:75" ht="12.75" customHeight="1">
      <c r="A155" s="484" t="s">
        <v>2070</v>
      </c>
      <c r="B155" s="484" t="s">
        <v>344</v>
      </c>
      <c r="C155" s="484" t="s">
        <v>2068</v>
      </c>
      <c r="D155" s="479" t="s">
        <v>1926</v>
      </c>
      <c r="E155" s="480" t="s">
        <v>1926</v>
      </c>
      <c r="F155" s="479" t="s">
        <v>1926</v>
      </c>
      <c r="G155" s="480" t="s">
        <v>1926</v>
      </c>
      <c r="H155" s="479" t="s">
        <v>1926</v>
      </c>
      <c r="I155" s="480" t="s">
        <v>1926</v>
      </c>
      <c r="J155" s="481" t="s">
        <v>1926</v>
      </c>
      <c r="K155" s="480" t="s">
        <v>1926</v>
      </c>
      <c r="L155" s="480" t="s">
        <v>1926</v>
      </c>
      <c r="M155" s="480" t="s">
        <v>1926</v>
      </c>
      <c r="N155" s="480" t="s">
        <v>1926</v>
      </c>
      <c r="O155" s="480" t="s">
        <v>1926</v>
      </c>
      <c r="P155" s="479" t="s">
        <v>1926</v>
      </c>
      <c r="Q155" s="479" t="s">
        <v>1926</v>
      </c>
      <c r="R155" s="479" t="s">
        <v>1926</v>
      </c>
      <c r="S155" s="479" t="s">
        <v>1926</v>
      </c>
      <c r="T155" s="480" t="s">
        <v>1926</v>
      </c>
      <c r="U155" s="479" t="s">
        <v>1926</v>
      </c>
      <c r="V155" s="479" t="s">
        <v>1926</v>
      </c>
      <c r="W155" s="479" t="s">
        <v>1926</v>
      </c>
      <c r="X155" s="480" t="s">
        <v>1926</v>
      </c>
      <c r="Y155" s="479" t="s">
        <v>1926</v>
      </c>
      <c r="Z155" s="479" t="s">
        <v>1926</v>
      </c>
      <c r="AA155" s="480" t="s">
        <v>1926</v>
      </c>
      <c r="AB155" s="482" t="s">
        <v>1926</v>
      </c>
      <c r="AC155" s="479" t="s">
        <v>1926</v>
      </c>
      <c r="AD155" s="479" t="s">
        <v>1926</v>
      </c>
      <c r="AE155" s="480" t="s">
        <v>1926</v>
      </c>
      <c r="AF155" s="480" t="s">
        <v>1926</v>
      </c>
      <c r="AG155" s="479" t="s">
        <v>1926</v>
      </c>
      <c r="AH155" s="480" t="s">
        <v>1926</v>
      </c>
      <c r="AI155" s="479" t="s">
        <v>1926</v>
      </c>
      <c r="AJ155" s="480" t="s">
        <v>1926</v>
      </c>
      <c r="AK155" s="480" t="s">
        <v>1926</v>
      </c>
      <c r="AL155" s="480" t="s">
        <v>1926</v>
      </c>
      <c r="AM155" s="479" t="s">
        <v>1926</v>
      </c>
      <c r="AN155" s="479" t="s">
        <v>1926</v>
      </c>
      <c r="AO155" s="479" t="s">
        <v>1926</v>
      </c>
      <c r="AP155" s="480" t="s">
        <v>1926</v>
      </c>
      <c r="AQ155" s="481" t="s">
        <v>1926</v>
      </c>
      <c r="AR155" s="479" t="s">
        <v>1926</v>
      </c>
      <c r="AS155" s="479" t="s">
        <v>1926</v>
      </c>
      <c r="AT155" s="479" t="s">
        <v>1926</v>
      </c>
      <c r="AU155" s="480" t="s">
        <v>1926</v>
      </c>
      <c r="AV155" s="479" t="s">
        <v>1926</v>
      </c>
      <c r="AW155" s="480" t="s">
        <v>1926</v>
      </c>
      <c r="AX155" s="480" t="s">
        <v>1926</v>
      </c>
      <c r="AY155" s="480" t="s">
        <v>1926</v>
      </c>
      <c r="AZ155" s="481" t="s">
        <v>1926</v>
      </c>
      <c r="BA155" s="480" t="s">
        <v>1926</v>
      </c>
      <c r="BB155" s="479" t="s">
        <v>1926</v>
      </c>
      <c r="BC155" s="482" t="s">
        <v>1926</v>
      </c>
      <c r="BD155" s="479" t="s">
        <v>1926</v>
      </c>
      <c r="BE155" s="479" t="s">
        <v>1926</v>
      </c>
      <c r="BF155" s="479" t="s">
        <v>1926</v>
      </c>
      <c r="BG155" s="480" t="s">
        <v>1926</v>
      </c>
      <c r="BH155" s="479" t="s">
        <v>1926</v>
      </c>
      <c r="BI155" s="479" t="s">
        <v>1926</v>
      </c>
      <c r="BJ155" s="479" t="s">
        <v>1926</v>
      </c>
      <c r="BK155" s="480" t="s">
        <v>1926</v>
      </c>
      <c r="BL155" s="480" t="s">
        <v>1926</v>
      </c>
      <c r="BM155" s="480" t="s">
        <v>1926</v>
      </c>
      <c r="BN155" s="479" t="s">
        <v>1926</v>
      </c>
      <c r="BO155" s="480" t="s">
        <v>1926</v>
      </c>
      <c r="BP155" s="480" t="s">
        <v>1926</v>
      </c>
      <c r="BQ155" s="479" t="s">
        <v>1926</v>
      </c>
      <c r="BR155" s="480" t="s">
        <v>1926</v>
      </c>
      <c r="BS155" s="480" t="s">
        <v>1926</v>
      </c>
      <c r="BT155" s="479" t="s">
        <v>1926</v>
      </c>
      <c r="BU155" s="480" t="s">
        <v>1926</v>
      </c>
      <c r="BV155" s="479" t="s">
        <v>1926</v>
      </c>
      <c r="BW155" s="479" t="s">
        <v>1926</v>
      </c>
    </row>
    <row r="156" spans="1:75" ht="12.75" customHeight="1">
      <c r="A156" s="478" t="s">
        <v>360</v>
      </c>
      <c r="B156" s="478" t="s">
        <v>344</v>
      </c>
      <c r="C156" s="478" t="s">
        <v>2071</v>
      </c>
      <c r="D156" s="479" t="s">
        <v>1929</v>
      </c>
      <c r="E156" s="480" t="s">
        <v>1932</v>
      </c>
      <c r="F156" s="479" t="s">
        <v>1929</v>
      </c>
      <c r="G156" s="480" t="s">
        <v>1943</v>
      </c>
      <c r="H156" s="479" t="s">
        <v>1928</v>
      </c>
      <c r="I156" s="480" t="s">
        <v>1941</v>
      </c>
      <c r="J156" s="481" t="s">
        <v>1931</v>
      </c>
      <c r="K156" s="480" t="s">
        <v>1923</v>
      </c>
      <c r="L156" s="480" t="s">
        <v>1932</v>
      </c>
      <c r="M156" s="480" t="s">
        <v>1922</v>
      </c>
      <c r="N156" s="480" t="s">
        <v>1922</v>
      </c>
      <c r="O156" s="480" t="s">
        <v>1932</v>
      </c>
      <c r="P156" s="479" t="s">
        <v>1928</v>
      </c>
      <c r="Q156" s="479" t="s">
        <v>1929</v>
      </c>
      <c r="R156" s="479" t="s">
        <v>1923</v>
      </c>
      <c r="S156" s="479" t="s">
        <v>1929</v>
      </c>
      <c r="T156" s="480" t="s">
        <v>1928</v>
      </c>
      <c r="U156" s="479" t="s">
        <v>1922</v>
      </c>
      <c r="V156" s="479" t="s">
        <v>1923</v>
      </c>
      <c r="W156" s="479" t="s">
        <v>1928</v>
      </c>
      <c r="X156" s="480" t="s">
        <v>1932</v>
      </c>
      <c r="Y156" s="479" t="s">
        <v>1929</v>
      </c>
      <c r="Z156" s="479" t="s">
        <v>1923</v>
      </c>
      <c r="AA156" s="480" t="s">
        <v>1922</v>
      </c>
      <c r="AB156" s="482" t="s">
        <v>1932</v>
      </c>
      <c r="AC156" s="479" t="s">
        <v>1929</v>
      </c>
      <c r="AD156" s="479" t="s">
        <v>1928</v>
      </c>
      <c r="AE156" s="480" t="s">
        <v>1929</v>
      </c>
      <c r="AF156" s="480" t="s">
        <v>1943</v>
      </c>
      <c r="AG156" s="479" t="s">
        <v>1931</v>
      </c>
      <c r="AH156" s="480" t="s">
        <v>1943</v>
      </c>
      <c r="AI156" s="479" t="s">
        <v>1929</v>
      </c>
      <c r="AJ156" s="480" t="s">
        <v>1925</v>
      </c>
      <c r="AK156" s="480" t="s">
        <v>1932</v>
      </c>
      <c r="AL156" s="480" t="s">
        <v>1932</v>
      </c>
      <c r="AM156" s="479" t="s">
        <v>1929</v>
      </c>
      <c r="AN156" s="479" t="s">
        <v>1929</v>
      </c>
      <c r="AO156" s="479" t="s">
        <v>1931</v>
      </c>
      <c r="AP156" s="480" t="s">
        <v>1928</v>
      </c>
      <c r="AQ156" s="481" t="s">
        <v>1943</v>
      </c>
      <c r="AR156" s="479" t="s">
        <v>1923</v>
      </c>
      <c r="AS156" s="479" t="s">
        <v>1929</v>
      </c>
      <c r="AT156" s="479" t="s">
        <v>1929</v>
      </c>
      <c r="AU156" s="480" t="s">
        <v>1923</v>
      </c>
      <c r="AV156" s="479" t="s">
        <v>1923</v>
      </c>
      <c r="AW156" s="480" t="s">
        <v>1943</v>
      </c>
      <c r="AX156" s="480" t="s">
        <v>1923</v>
      </c>
      <c r="AY156" s="480" t="s">
        <v>1922</v>
      </c>
      <c r="AZ156" s="481" t="s">
        <v>1943</v>
      </c>
      <c r="BA156" s="480" t="s">
        <v>1932</v>
      </c>
      <c r="BB156" s="479" t="s">
        <v>1933</v>
      </c>
      <c r="BC156" s="482" t="s">
        <v>1943</v>
      </c>
      <c r="BD156" s="479" t="s">
        <v>1929</v>
      </c>
      <c r="BE156" s="479" t="s">
        <v>1933</v>
      </c>
      <c r="BF156" s="479" t="s">
        <v>1929</v>
      </c>
      <c r="BG156" s="480" t="s">
        <v>1932</v>
      </c>
      <c r="BH156" s="479" t="s">
        <v>1929</v>
      </c>
      <c r="BI156" s="479" t="s">
        <v>1924</v>
      </c>
      <c r="BJ156" s="479" t="s">
        <v>1928</v>
      </c>
      <c r="BK156" s="480" t="s">
        <v>1932</v>
      </c>
      <c r="BL156" s="480" t="s">
        <v>1932</v>
      </c>
      <c r="BM156" s="480" t="s">
        <v>1923</v>
      </c>
      <c r="BN156" s="479" t="s">
        <v>1929</v>
      </c>
      <c r="BO156" s="480" t="s">
        <v>1928</v>
      </c>
      <c r="BP156" s="480" t="s">
        <v>1928</v>
      </c>
      <c r="BQ156" s="479" t="s">
        <v>1929</v>
      </c>
      <c r="BR156" s="480" t="s">
        <v>1925</v>
      </c>
      <c r="BS156" s="480" t="s">
        <v>1922</v>
      </c>
      <c r="BT156" s="479" t="s">
        <v>1922</v>
      </c>
      <c r="BU156" s="480" t="s">
        <v>1922</v>
      </c>
      <c r="BV156" s="479" t="s">
        <v>1929</v>
      </c>
      <c r="BW156" s="479" t="s">
        <v>1929</v>
      </c>
    </row>
    <row r="157" spans="1:75" ht="12.75" customHeight="1">
      <c r="A157" s="484" t="s">
        <v>361</v>
      </c>
      <c r="B157" s="484" t="s">
        <v>344</v>
      </c>
      <c r="C157" s="484" t="s">
        <v>2069</v>
      </c>
      <c r="D157" s="479" t="s">
        <v>1925</v>
      </c>
      <c r="E157" s="480" t="s">
        <v>1933</v>
      </c>
      <c r="F157" s="479" t="s">
        <v>1927</v>
      </c>
      <c r="G157" s="485" t="s">
        <v>1928</v>
      </c>
      <c r="H157" s="479" t="s">
        <v>1927</v>
      </c>
      <c r="I157" s="480" t="s">
        <v>1928</v>
      </c>
      <c r="J157" s="481" t="s">
        <v>1943</v>
      </c>
      <c r="K157" s="480" t="s">
        <v>1928</v>
      </c>
      <c r="L157" s="480" t="s">
        <v>1943</v>
      </c>
      <c r="M157" s="480" t="s">
        <v>1939</v>
      </c>
      <c r="N157" s="480" t="s">
        <v>1931</v>
      </c>
      <c r="O157" s="480" t="s">
        <v>1941</v>
      </c>
      <c r="P157" s="479" t="s">
        <v>1927</v>
      </c>
      <c r="Q157" s="479" t="s">
        <v>1925</v>
      </c>
      <c r="R157" s="479" t="s">
        <v>1927</v>
      </c>
      <c r="S157" s="479" t="s">
        <v>1927</v>
      </c>
      <c r="T157" s="480" t="s">
        <v>1923</v>
      </c>
      <c r="U157" s="479" t="s">
        <v>1933</v>
      </c>
      <c r="V157" s="479" t="s">
        <v>1929</v>
      </c>
      <c r="W157" s="479" t="s">
        <v>1927</v>
      </c>
      <c r="X157" s="480" t="s">
        <v>1929</v>
      </c>
      <c r="Y157" s="479" t="s">
        <v>1927</v>
      </c>
      <c r="Z157" s="479" t="s">
        <v>1927</v>
      </c>
      <c r="AA157" s="480" t="s">
        <v>1932</v>
      </c>
      <c r="AB157" s="482" t="s">
        <v>1923</v>
      </c>
      <c r="AC157" s="479" t="s">
        <v>1925</v>
      </c>
      <c r="AD157" s="479" t="s">
        <v>1927</v>
      </c>
      <c r="AE157" s="480" t="s">
        <v>1931</v>
      </c>
      <c r="AF157" s="480" t="s">
        <v>1923</v>
      </c>
      <c r="AG157" s="479" t="s">
        <v>1943</v>
      </c>
      <c r="AH157" s="480" t="s">
        <v>1923</v>
      </c>
      <c r="AI157" s="479" t="s">
        <v>1925</v>
      </c>
      <c r="AJ157" s="480" t="s">
        <v>1931</v>
      </c>
      <c r="AK157" s="480" t="s">
        <v>1931</v>
      </c>
      <c r="AL157" s="480" t="s">
        <v>1946</v>
      </c>
      <c r="AM157" s="479" t="s">
        <v>1948</v>
      </c>
      <c r="AN157" s="479" t="s">
        <v>1925</v>
      </c>
      <c r="AO157" s="479" t="s">
        <v>1946</v>
      </c>
      <c r="AP157" s="480" t="s">
        <v>1928</v>
      </c>
      <c r="AQ157" s="481" t="s">
        <v>1943</v>
      </c>
      <c r="AR157" s="479" t="s">
        <v>1932</v>
      </c>
      <c r="AS157" s="479" t="s">
        <v>1927</v>
      </c>
      <c r="AT157" s="479" t="s">
        <v>1927</v>
      </c>
      <c r="AU157" s="480" t="s">
        <v>1943</v>
      </c>
      <c r="AV157" s="479" t="s">
        <v>1923</v>
      </c>
      <c r="AW157" s="480" t="s">
        <v>1923</v>
      </c>
      <c r="AX157" s="480" t="s">
        <v>1942</v>
      </c>
      <c r="AY157" s="480" t="s">
        <v>1943</v>
      </c>
      <c r="AZ157" s="481" t="s">
        <v>1923</v>
      </c>
      <c r="BA157" s="480" t="s">
        <v>1923</v>
      </c>
      <c r="BB157" s="479" t="s">
        <v>1926</v>
      </c>
      <c r="BC157" s="482" t="s">
        <v>1929</v>
      </c>
      <c r="BD157" s="479" t="s">
        <v>1927</v>
      </c>
      <c r="BE157" s="479" t="s">
        <v>1946</v>
      </c>
      <c r="BF157" s="479" t="s">
        <v>1927</v>
      </c>
      <c r="BG157" s="480" t="s">
        <v>1933</v>
      </c>
      <c r="BH157" s="479" t="s">
        <v>1927</v>
      </c>
      <c r="BI157" s="479" t="s">
        <v>1943</v>
      </c>
      <c r="BJ157" s="479" t="s">
        <v>1927</v>
      </c>
      <c r="BK157" s="480" t="s">
        <v>1923</v>
      </c>
      <c r="BL157" s="480" t="s">
        <v>1923</v>
      </c>
      <c r="BM157" s="480" t="s">
        <v>1923</v>
      </c>
      <c r="BN157" s="479" t="s">
        <v>1923</v>
      </c>
      <c r="BO157" s="480" t="s">
        <v>1931</v>
      </c>
      <c r="BP157" s="480" t="s">
        <v>1931</v>
      </c>
      <c r="BQ157" s="479" t="s">
        <v>1927</v>
      </c>
      <c r="BR157" s="480" t="s">
        <v>1927</v>
      </c>
      <c r="BS157" s="480" t="s">
        <v>1932</v>
      </c>
      <c r="BT157" s="479" t="s">
        <v>1927</v>
      </c>
      <c r="BU157" s="480" t="s">
        <v>1943</v>
      </c>
      <c r="BV157" s="479" t="s">
        <v>1925</v>
      </c>
      <c r="BW157" s="479" t="s">
        <v>1925</v>
      </c>
    </row>
    <row r="158" spans="1:75" ht="12.75" customHeight="1">
      <c r="A158" s="484" t="s">
        <v>2072</v>
      </c>
      <c r="B158" s="484" t="s">
        <v>344</v>
      </c>
      <c r="C158" s="484" t="s">
        <v>2056</v>
      </c>
      <c r="D158" s="479" t="s">
        <v>1982</v>
      </c>
      <c r="E158" s="480" t="s">
        <v>1941</v>
      </c>
      <c r="F158" s="479" t="s">
        <v>1982</v>
      </c>
      <c r="G158" s="480" t="s">
        <v>1933</v>
      </c>
      <c r="H158" s="479" t="s">
        <v>1982</v>
      </c>
      <c r="I158" s="480" t="s">
        <v>1922</v>
      </c>
      <c r="J158" s="481" t="s">
        <v>1925</v>
      </c>
      <c r="K158" s="480" t="s">
        <v>1941</v>
      </c>
      <c r="L158" s="480" t="s">
        <v>1946</v>
      </c>
      <c r="M158" s="480" t="s">
        <v>1923</v>
      </c>
      <c r="N158" s="480" t="s">
        <v>1931</v>
      </c>
      <c r="O158" s="480" t="s">
        <v>1982</v>
      </c>
      <c r="P158" s="479" t="s">
        <v>1982</v>
      </c>
      <c r="Q158" s="479" t="s">
        <v>1926</v>
      </c>
      <c r="R158" s="479" t="s">
        <v>1942</v>
      </c>
      <c r="S158" s="479" t="s">
        <v>1982</v>
      </c>
      <c r="T158" s="480" t="s">
        <v>1922</v>
      </c>
      <c r="U158" s="479" t="s">
        <v>1922</v>
      </c>
      <c r="V158" s="479" t="s">
        <v>1946</v>
      </c>
      <c r="W158" s="479" t="s">
        <v>1925</v>
      </c>
      <c r="X158" s="480" t="s">
        <v>1926</v>
      </c>
      <c r="Y158" s="479" t="s">
        <v>1925</v>
      </c>
      <c r="Z158" s="479" t="s">
        <v>1941</v>
      </c>
      <c r="AA158" s="480" t="s">
        <v>1946</v>
      </c>
      <c r="AB158" s="482" t="s">
        <v>1941</v>
      </c>
      <c r="AC158" s="479" t="s">
        <v>1982</v>
      </c>
      <c r="AD158" s="479" t="s">
        <v>1982</v>
      </c>
      <c r="AE158" s="480" t="s">
        <v>1922</v>
      </c>
      <c r="AF158" s="480" t="s">
        <v>1922</v>
      </c>
      <c r="AG158" s="479" t="s">
        <v>1946</v>
      </c>
      <c r="AH158" s="480" t="s">
        <v>1922</v>
      </c>
      <c r="AI158" s="479" t="s">
        <v>1927</v>
      </c>
      <c r="AJ158" s="480" t="s">
        <v>1941</v>
      </c>
      <c r="AK158" s="480" t="s">
        <v>1941</v>
      </c>
      <c r="AL158" s="480" t="s">
        <v>1948</v>
      </c>
      <c r="AM158" s="479" t="s">
        <v>1925</v>
      </c>
      <c r="AN158" s="479" t="s">
        <v>1982</v>
      </c>
      <c r="AO158" s="479" t="s">
        <v>1982</v>
      </c>
      <c r="AP158" s="480" t="s">
        <v>1948</v>
      </c>
      <c r="AQ158" s="481" t="s">
        <v>1948</v>
      </c>
      <c r="AR158" s="479" t="s">
        <v>1925</v>
      </c>
      <c r="AS158" s="479" t="s">
        <v>1948</v>
      </c>
      <c r="AT158" s="479" t="s">
        <v>1982</v>
      </c>
      <c r="AU158" s="480" t="s">
        <v>1946</v>
      </c>
      <c r="AV158" s="479" t="s">
        <v>1939</v>
      </c>
      <c r="AW158" s="480" t="s">
        <v>1922</v>
      </c>
      <c r="AX158" s="480" t="s">
        <v>1982</v>
      </c>
      <c r="AY158" s="480" t="s">
        <v>1946</v>
      </c>
      <c r="AZ158" s="481" t="s">
        <v>1922</v>
      </c>
      <c r="BA158" s="480" t="s">
        <v>1926</v>
      </c>
      <c r="BB158" s="479" t="s">
        <v>1982</v>
      </c>
      <c r="BC158" s="482" t="s">
        <v>1922</v>
      </c>
      <c r="BD158" s="479" t="s">
        <v>1942</v>
      </c>
      <c r="BE158" s="479" t="s">
        <v>1982</v>
      </c>
      <c r="BF158" s="479" t="s">
        <v>1967</v>
      </c>
      <c r="BG158" s="480" t="s">
        <v>1941</v>
      </c>
      <c r="BH158" s="479" t="s">
        <v>1982</v>
      </c>
      <c r="BI158" s="479" t="s">
        <v>1946</v>
      </c>
      <c r="BJ158" s="479" t="s">
        <v>1982</v>
      </c>
      <c r="BK158" s="480" t="s">
        <v>1941</v>
      </c>
      <c r="BL158" s="480" t="s">
        <v>1941</v>
      </c>
      <c r="BM158" s="480" t="s">
        <v>1931</v>
      </c>
      <c r="BN158" s="479" t="s">
        <v>1948</v>
      </c>
      <c r="BO158" s="480" t="s">
        <v>1942</v>
      </c>
      <c r="BP158" s="480" t="s">
        <v>1942</v>
      </c>
      <c r="BQ158" s="479" t="s">
        <v>1925</v>
      </c>
      <c r="BR158" s="480" t="s">
        <v>1948</v>
      </c>
      <c r="BS158" s="480" t="s">
        <v>1946</v>
      </c>
      <c r="BT158" s="479" t="s">
        <v>1982</v>
      </c>
      <c r="BU158" s="480" t="s">
        <v>1946</v>
      </c>
      <c r="BV158" s="479" t="s">
        <v>1982</v>
      </c>
      <c r="BW158" s="479" t="s">
        <v>1982</v>
      </c>
    </row>
    <row r="159" spans="1:75" ht="12.75" customHeight="1">
      <c r="A159" s="478" t="s">
        <v>2073</v>
      </c>
      <c r="B159" s="478" t="s">
        <v>344</v>
      </c>
      <c r="C159" s="478" t="s">
        <v>2058</v>
      </c>
      <c r="D159" s="479" t="s">
        <v>1939</v>
      </c>
      <c r="E159" s="480" t="s">
        <v>1925</v>
      </c>
      <c r="F159" s="479" t="s">
        <v>1929</v>
      </c>
      <c r="G159" s="480" t="s">
        <v>1927</v>
      </c>
      <c r="H159" s="479" t="s">
        <v>1922</v>
      </c>
      <c r="I159" s="480" t="s">
        <v>1948</v>
      </c>
      <c r="J159" s="481" t="s">
        <v>1922</v>
      </c>
      <c r="K159" s="480" t="s">
        <v>1923</v>
      </c>
      <c r="L159" s="480" t="s">
        <v>1925</v>
      </c>
      <c r="M159" s="480" t="s">
        <v>1929</v>
      </c>
      <c r="N159" s="480" t="s">
        <v>1941</v>
      </c>
      <c r="O159" s="480" t="s">
        <v>1925</v>
      </c>
      <c r="P159" s="479" t="s">
        <v>1922</v>
      </c>
      <c r="Q159" s="479" t="s">
        <v>1922</v>
      </c>
      <c r="R159" s="479" t="s">
        <v>1941</v>
      </c>
      <c r="S159" s="479" t="s">
        <v>1931</v>
      </c>
      <c r="T159" s="480" t="s">
        <v>1922</v>
      </c>
      <c r="U159" s="479" t="s">
        <v>1925</v>
      </c>
      <c r="V159" s="479" t="s">
        <v>1932</v>
      </c>
      <c r="W159" s="479" t="s">
        <v>1922</v>
      </c>
      <c r="X159" s="480" t="s">
        <v>1925</v>
      </c>
      <c r="Y159" s="479" t="s">
        <v>1931</v>
      </c>
      <c r="Z159" s="479" t="s">
        <v>1941</v>
      </c>
      <c r="AA159" s="480" t="s">
        <v>1922</v>
      </c>
      <c r="AB159" s="482" t="s">
        <v>1925</v>
      </c>
      <c r="AC159" s="479" t="s">
        <v>1922</v>
      </c>
      <c r="AD159" s="479" t="s">
        <v>1922</v>
      </c>
      <c r="AE159" s="480" t="s">
        <v>1929</v>
      </c>
      <c r="AF159" s="480" t="s">
        <v>1968</v>
      </c>
      <c r="AG159" s="479" t="s">
        <v>1922</v>
      </c>
      <c r="AH159" s="480" t="s">
        <v>1927</v>
      </c>
      <c r="AI159" s="479" t="s">
        <v>1922</v>
      </c>
      <c r="AJ159" s="480" t="s">
        <v>1925</v>
      </c>
      <c r="AK159" s="480" t="s">
        <v>1925</v>
      </c>
      <c r="AL159" s="480" t="s">
        <v>1925</v>
      </c>
      <c r="AM159" s="479" t="s">
        <v>1922</v>
      </c>
      <c r="AN159" s="479" t="s">
        <v>1922</v>
      </c>
      <c r="AO159" s="479" t="s">
        <v>1929</v>
      </c>
      <c r="AP159" s="480" t="s">
        <v>1931</v>
      </c>
      <c r="AQ159" s="481" t="s">
        <v>1927</v>
      </c>
      <c r="AR159" s="479" t="s">
        <v>1932</v>
      </c>
      <c r="AS159" s="479" t="s">
        <v>1931</v>
      </c>
      <c r="AT159" s="479" t="s">
        <v>1922</v>
      </c>
      <c r="AU159" s="480" t="s">
        <v>1941</v>
      </c>
      <c r="AV159" s="479" t="s">
        <v>1941</v>
      </c>
      <c r="AW159" s="480" t="s">
        <v>1927</v>
      </c>
      <c r="AX159" s="480" t="s">
        <v>1929</v>
      </c>
      <c r="AY159" s="480" t="s">
        <v>1929</v>
      </c>
      <c r="AZ159" s="481" t="s">
        <v>1927</v>
      </c>
      <c r="BA159" s="480" t="s">
        <v>1925</v>
      </c>
      <c r="BB159" s="479" t="s">
        <v>1924</v>
      </c>
      <c r="BC159" s="482" t="s">
        <v>1927</v>
      </c>
      <c r="BD159" s="479" t="s">
        <v>1923</v>
      </c>
      <c r="BE159" s="479" t="s">
        <v>1933</v>
      </c>
      <c r="BF159" s="479" t="s">
        <v>1922</v>
      </c>
      <c r="BG159" s="480" t="s">
        <v>1925</v>
      </c>
      <c r="BH159" s="479" t="s">
        <v>1922</v>
      </c>
      <c r="BI159" s="479" t="s">
        <v>1922</v>
      </c>
      <c r="BJ159" s="479" t="s">
        <v>1922</v>
      </c>
      <c r="BK159" s="480" t="s">
        <v>1925</v>
      </c>
      <c r="BL159" s="480" t="s">
        <v>1925</v>
      </c>
      <c r="BM159" s="480" t="s">
        <v>1941</v>
      </c>
      <c r="BN159" s="479" t="s">
        <v>1925</v>
      </c>
      <c r="BO159" s="480" t="s">
        <v>1929</v>
      </c>
      <c r="BP159" s="480" t="s">
        <v>1929</v>
      </c>
      <c r="BQ159" s="479" t="s">
        <v>1929</v>
      </c>
      <c r="BR159" s="480" t="s">
        <v>1925</v>
      </c>
      <c r="BS159" s="480" t="s">
        <v>1922</v>
      </c>
      <c r="BT159" s="479" t="s">
        <v>1922</v>
      </c>
      <c r="BU159" s="480" t="s">
        <v>1929</v>
      </c>
      <c r="BV159" s="479" t="s">
        <v>1922</v>
      </c>
      <c r="BW159" s="479" t="s">
        <v>1922</v>
      </c>
    </row>
    <row r="160" spans="1:75" ht="12.75" customHeight="1">
      <c r="A160" s="491" t="s">
        <v>362</v>
      </c>
      <c r="B160" s="491" t="s">
        <v>344</v>
      </c>
      <c r="C160" s="491" t="s">
        <v>2033</v>
      </c>
      <c r="D160" s="487" t="s">
        <v>1998</v>
      </c>
      <c r="E160" s="480" t="s">
        <v>1922</v>
      </c>
      <c r="F160" s="487" t="s">
        <v>1998</v>
      </c>
      <c r="G160" s="485" t="s">
        <v>1922</v>
      </c>
      <c r="H160" s="487" t="s">
        <v>1998</v>
      </c>
      <c r="I160" s="480" t="s">
        <v>1922</v>
      </c>
      <c r="J160" s="481" t="s">
        <v>1925</v>
      </c>
      <c r="K160" s="480" t="s">
        <v>1924</v>
      </c>
      <c r="L160" s="480" t="s">
        <v>1948</v>
      </c>
      <c r="M160" s="480" t="s">
        <v>1943</v>
      </c>
      <c r="N160" s="480" t="s">
        <v>1941</v>
      </c>
      <c r="O160" s="480" t="s">
        <v>1922</v>
      </c>
      <c r="P160" s="487" t="s">
        <v>1926</v>
      </c>
      <c r="Q160" s="487" t="s">
        <v>1998</v>
      </c>
      <c r="R160" s="487" t="s">
        <v>1967</v>
      </c>
      <c r="S160" s="487" t="s">
        <v>1999</v>
      </c>
      <c r="T160" s="480" t="s">
        <v>1948</v>
      </c>
      <c r="U160" s="487" t="s">
        <v>1927</v>
      </c>
      <c r="V160" s="487" t="s">
        <v>1927</v>
      </c>
      <c r="W160" s="487" t="s">
        <v>1967</v>
      </c>
      <c r="X160" s="480" t="s">
        <v>1925</v>
      </c>
      <c r="Y160" s="487" t="s">
        <v>1998</v>
      </c>
      <c r="Z160" s="487" t="s">
        <v>1948</v>
      </c>
      <c r="AA160" s="480" t="s">
        <v>1943</v>
      </c>
      <c r="AB160" s="482" t="s">
        <v>1922</v>
      </c>
      <c r="AC160" s="487" t="s">
        <v>1998</v>
      </c>
      <c r="AD160" s="487" t="s">
        <v>1998</v>
      </c>
      <c r="AE160" s="485" t="s">
        <v>1922</v>
      </c>
      <c r="AF160" s="480" t="s">
        <v>1941</v>
      </c>
      <c r="AG160" s="487" t="s">
        <v>1925</v>
      </c>
      <c r="AH160" s="480" t="s">
        <v>1941</v>
      </c>
      <c r="AI160" s="487" t="s">
        <v>1998</v>
      </c>
      <c r="AJ160" s="480" t="s">
        <v>1922</v>
      </c>
      <c r="AK160" s="480" t="s">
        <v>1922</v>
      </c>
      <c r="AL160" s="480" t="s">
        <v>1932</v>
      </c>
      <c r="AM160" s="487" t="s">
        <v>1926</v>
      </c>
      <c r="AN160" s="487" t="s">
        <v>1998</v>
      </c>
      <c r="AO160" s="487" t="s">
        <v>1967</v>
      </c>
      <c r="AP160" s="485" t="s">
        <v>1948</v>
      </c>
      <c r="AQ160" s="481" t="s">
        <v>1948</v>
      </c>
      <c r="AR160" s="487" t="s">
        <v>1927</v>
      </c>
      <c r="AS160" s="487" t="s">
        <v>1998</v>
      </c>
      <c r="AT160" s="487" t="s">
        <v>1998</v>
      </c>
      <c r="AU160" s="485" t="s">
        <v>1923</v>
      </c>
      <c r="AV160" s="487" t="s">
        <v>1939</v>
      </c>
      <c r="AW160" s="485" t="s">
        <v>1923</v>
      </c>
      <c r="AX160" s="480" t="s">
        <v>1923</v>
      </c>
      <c r="AY160" s="485" t="s">
        <v>1941</v>
      </c>
      <c r="AZ160" s="481" t="s">
        <v>1941</v>
      </c>
      <c r="BA160" s="480" t="s">
        <v>1922</v>
      </c>
      <c r="BB160" s="487" t="s">
        <v>1968</v>
      </c>
      <c r="BC160" s="490" t="s">
        <v>1943</v>
      </c>
      <c r="BD160" s="487" t="s">
        <v>1925</v>
      </c>
      <c r="BE160" s="487" t="s">
        <v>2000</v>
      </c>
      <c r="BF160" s="487" t="s">
        <v>1998</v>
      </c>
      <c r="BG160" s="480" t="s">
        <v>1922</v>
      </c>
      <c r="BH160" s="487" t="s">
        <v>1926</v>
      </c>
      <c r="BI160" s="487" t="s">
        <v>1927</v>
      </c>
      <c r="BJ160" s="487" t="s">
        <v>1998</v>
      </c>
      <c r="BK160" s="480" t="s">
        <v>1922</v>
      </c>
      <c r="BL160" s="480" t="s">
        <v>1922</v>
      </c>
      <c r="BM160" s="480" t="s">
        <v>1941</v>
      </c>
      <c r="BN160" s="487" t="s">
        <v>1941</v>
      </c>
      <c r="BO160" s="480" t="s">
        <v>1936</v>
      </c>
      <c r="BP160" s="485" t="s">
        <v>1923</v>
      </c>
      <c r="BQ160" s="487" t="s">
        <v>1998</v>
      </c>
      <c r="BR160" s="480" t="s">
        <v>1924</v>
      </c>
      <c r="BS160" s="480" t="s">
        <v>1941</v>
      </c>
      <c r="BT160" s="487" t="s">
        <v>1998</v>
      </c>
      <c r="BU160" s="480" t="s">
        <v>1948</v>
      </c>
      <c r="BV160" s="487" t="s">
        <v>2000</v>
      </c>
      <c r="BW160" s="479" t="s">
        <v>2000</v>
      </c>
    </row>
    <row r="161" spans="1:75" ht="12.75" customHeight="1">
      <c r="A161" s="491" t="s">
        <v>363</v>
      </c>
      <c r="B161" s="491" t="s">
        <v>344</v>
      </c>
      <c r="C161" s="491" t="s">
        <v>2033</v>
      </c>
      <c r="D161" s="487" t="s">
        <v>1998</v>
      </c>
      <c r="E161" s="480" t="s">
        <v>1922</v>
      </c>
      <c r="F161" s="487" t="s">
        <v>1998</v>
      </c>
      <c r="G161" s="485" t="s">
        <v>1922</v>
      </c>
      <c r="H161" s="487" t="s">
        <v>1998</v>
      </c>
      <c r="I161" s="480" t="s">
        <v>1922</v>
      </c>
      <c r="J161" s="481" t="s">
        <v>1925</v>
      </c>
      <c r="K161" s="480" t="s">
        <v>1924</v>
      </c>
      <c r="L161" s="480" t="s">
        <v>1948</v>
      </c>
      <c r="M161" s="480" t="s">
        <v>1943</v>
      </c>
      <c r="N161" s="480" t="s">
        <v>1941</v>
      </c>
      <c r="O161" s="480" t="s">
        <v>1922</v>
      </c>
      <c r="P161" s="487" t="s">
        <v>1926</v>
      </c>
      <c r="Q161" s="487" t="s">
        <v>1998</v>
      </c>
      <c r="R161" s="487" t="s">
        <v>1967</v>
      </c>
      <c r="S161" s="487" t="s">
        <v>1999</v>
      </c>
      <c r="T161" s="480" t="s">
        <v>1948</v>
      </c>
      <c r="U161" s="487" t="s">
        <v>1927</v>
      </c>
      <c r="V161" s="487" t="s">
        <v>1927</v>
      </c>
      <c r="W161" s="487" t="s">
        <v>1967</v>
      </c>
      <c r="X161" s="480" t="s">
        <v>1925</v>
      </c>
      <c r="Y161" s="487" t="s">
        <v>1998</v>
      </c>
      <c r="Z161" s="487" t="s">
        <v>1948</v>
      </c>
      <c r="AA161" s="480" t="s">
        <v>1943</v>
      </c>
      <c r="AB161" s="482" t="s">
        <v>1922</v>
      </c>
      <c r="AC161" s="487" t="s">
        <v>1998</v>
      </c>
      <c r="AD161" s="487" t="s">
        <v>1998</v>
      </c>
      <c r="AE161" s="485" t="s">
        <v>1922</v>
      </c>
      <c r="AF161" s="480" t="s">
        <v>1941</v>
      </c>
      <c r="AG161" s="487" t="s">
        <v>1925</v>
      </c>
      <c r="AH161" s="480" t="s">
        <v>1941</v>
      </c>
      <c r="AI161" s="487" t="s">
        <v>1998</v>
      </c>
      <c r="AJ161" s="480" t="s">
        <v>1922</v>
      </c>
      <c r="AK161" s="480" t="s">
        <v>1922</v>
      </c>
      <c r="AL161" s="480" t="s">
        <v>1932</v>
      </c>
      <c r="AM161" s="487" t="s">
        <v>1926</v>
      </c>
      <c r="AN161" s="487" t="s">
        <v>1998</v>
      </c>
      <c r="AO161" s="487" t="s">
        <v>1967</v>
      </c>
      <c r="AP161" s="485" t="s">
        <v>1948</v>
      </c>
      <c r="AQ161" s="481" t="s">
        <v>1948</v>
      </c>
      <c r="AR161" s="487" t="s">
        <v>1927</v>
      </c>
      <c r="AS161" s="487" t="s">
        <v>1998</v>
      </c>
      <c r="AT161" s="487" t="s">
        <v>1998</v>
      </c>
      <c r="AU161" s="485" t="s">
        <v>1923</v>
      </c>
      <c r="AV161" s="487" t="s">
        <v>1939</v>
      </c>
      <c r="AW161" s="485" t="s">
        <v>1923</v>
      </c>
      <c r="AX161" s="480" t="s">
        <v>1923</v>
      </c>
      <c r="AY161" s="485" t="s">
        <v>1941</v>
      </c>
      <c r="AZ161" s="481" t="s">
        <v>1941</v>
      </c>
      <c r="BA161" s="480" t="s">
        <v>1922</v>
      </c>
      <c r="BB161" s="487" t="s">
        <v>1968</v>
      </c>
      <c r="BC161" s="490" t="s">
        <v>1943</v>
      </c>
      <c r="BD161" s="487" t="s">
        <v>1925</v>
      </c>
      <c r="BE161" s="487" t="s">
        <v>2000</v>
      </c>
      <c r="BF161" s="487" t="s">
        <v>1998</v>
      </c>
      <c r="BG161" s="480" t="s">
        <v>1922</v>
      </c>
      <c r="BH161" s="487" t="s">
        <v>1926</v>
      </c>
      <c r="BI161" s="487" t="s">
        <v>1927</v>
      </c>
      <c r="BJ161" s="487" t="s">
        <v>1998</v>
      </c>
      <c r="BK161" s="480" t="s">
        <v>1922</v>
      </c>
      <c r="BL161" s="480" t="s">
        <v>1922</v>
      </c>
      <c r="BM161" s="480" t="s">
        <v>1941</v>
      </c>
      <c r="BN161" s="487" t="s">
        <v>1941</v>
      </c>
      <c r="BO161" s="485" t="s">
        <v>1923</v>
      </c>
      <c r="BP161" s="485" t="s">
        <v>1923</v>
      </c>
      <c r="BQ161" s="487" t="s">
        <v>1998</v>
      </c>
      <c r="BR161" s="480" t="s">
        <v>1924</v>
      </c>
      <c r="BS161" s="480" t="s">
        <v>1941</v>
      </c>
      <c r="BT161" s="487" t="s">
        <v>1998</v>
      </c>
      <c r="BU161" s="480" t="s">
        <v>1948</v>
      </c>
      <c r="BV161" s="487" t="s">
        <v>2000</v>
      </c>
      <c r="BW161" s="479" t="s">
        <v>2000</v>
      </c>
    </row>
    <row r="162" spans="1:75" ht="12.75" customHeight="1">
      <c r="A162" s="491" t="s">
        <v>364</v>
      </c>
      <c r="B162" s="491" t="s">
        <v>344</v>
      </c>
      <c r="C162" s="491" t="s">
        <v>2033</v>
      </c>
      <c r="D162" s="487" t="s">
        <v>1998</v>
      </c>
      <c r="E162" s="480" t="s">
        <v>1922</v>
      </c>
      <c r="F162" s="487" t="s">
        <v>1998</v>
      </c>
      <c r="G162" s="485" t="s">
        <v>1922</v>
      </c>
      <c r="H162" s="487" t="s">
        <v>1998</v>
      </c>
      <c r="I162" s="480" t="s">
        <v>1922</v>
      </c>
      <c r="J162" s="481" t="s">
        <v>1925</v>
      </c>
      <c r="K162" s="480" t="s">
        <v>1924</v>
      </c>
      <c r="L162" s="480" t="s">
        <v>1948</v>
      </c>
      <c r="M162" s="480" t="s">
        <v>1943</v>
      </c>
      <c r="N162" s="480" t="s">
        <v>1941</v>
      </c>
      <c r="O162" s="480" t="s">
        <v>1922</v>
      </c>
      <c r="P162" s="487" t="s">
        <v>1926</v>
      </c>
      <c r="Q162" s="487" t="s">
        <v>1998</v>
      </c>
      <c r="R162" s="487" t="s">
        <v>1967</v>
      </c>
      <c r="S162" s="487" t="s">
        <v>1999</v>
      </c>
      <c r="T162" s="480" t="s">
        <v>1948</v>
      </c>
      <c r="U162" s="487" t="s">
        <v>1927</v>
      </c>
      <c r="V162" s="487" t="s">
        <v>1927</v>
      </c>
      <c r="W162" s="487" t="s">
        <v>1967</v>
      </c>
      <c r="X162" s="480" t="s">
        <v>1925</v>
      </c>
      <c r="Y162" s="487" t="s">
        <v>1998</v>
      </c>
      <c r="Z162" s="487" t="s">
        <v>1948</v>
      </c>
      <c r="AA162" s="480" t="s">
        <v>1943</v>
      </c>
      <c r="AB162" s="482" t="s">
        <v>1922</v>
      </c>
      <c r="AC162" s="487" t="s">
        <v>1998</v>
      </c>
      <c r="AD162" s="487" t="s">
        <v>1998</v>
      </c>
      <c r="AE162" s="485" t="s">
        <v>1922</v>
      </c>
      <c r="AF162" s="480" t="s">
        <v>1941</v>
      </c>
      <c r="AG162" s="487" t="s">
        <v>1925</v>
      </c>
      <c r="AH162" s="480" t="s">
        <v>1941</v>
      </c>
      <c r="AI162" s="487" t="s">
        <v>1998</v>
      </c>
      <c r="AJ162" s="480" t="s">
        <v>1922</v>
      </c>
      <c r="AK162" s="480" t="s">
        <v>1922</v>
      </c>
      <c r="AL162" s="480" t="s">
        <v>1932</v>
      </c>
      <c r="AM162" s="487" t="s">
        <v>1926</v>
      </c>
      <c r="AN162" s="487" t="s">
        <v>1998</v>
      </c>
      <c r="AO162" s="487" t="s">
        <v>1967</v>
      </c>
      <c r="AP162" s="485" t="s">
        <v>1948</v>
      </c>
      <c r="AQ162" s="481" t="s">
        <v>1948</v>
      </c>
      <c r="AR162" s="487" t="s">
        <v>1927</v>
      </c>
      <c r="AS162" s="487" t="s">
        <v>1998</v>
      </c>
      <c r="AT162" s="487" t="s">
        <v>1998</v>
      </c>
      <c r="AU162" s="485" t="s">
        <v>1923</v>
      </c>
      <c r="AV162" s="487" t="s">
        <v>1939</v>
      </c>
      <c r="AW162" s="485" t="s">
        <v>1923</v>
      </c>
      <c r="AX162" s="480" t="s">
        <v>1923</v>
      </c>
      <c r="AY162" s="485" t="s">
        <v>1941</v>
      </c>
      <c r="AZ162" s="481" t="s">
        <v>1941</v>
      </c>
      <c r="BA162" s="480" t="s">
        <v>1922</v>
      </c>
      <c r="BB162" s="487" t="s">
        <v>1968</v>
      </c>
      <c r="BC162" s="490" t="s">
        <v>1943</v>
      </c>
      <c r="BD162" s="487" t="s">
        <v>1925</v>
      </c>
      <c r="BE162" s="487" t="s">
        <v>2000</v>
      </c>
      <c r="BF162" s="487" t="s">
        <v>1998</v>
      </c>
      <c r="BG162" s="480" t="s">
        <v>1922</v>
      </c>
      <c r="BH162" s="487" t="s">
        <v>1926</v>
      </c>
      <c r="BI162" s="487" t="s">
        <v>1927</v>
      </c>
      <c r="BJ162" s="487" t="s">
        <v>1998</v>
      </c>
      <c r="BK162" s="480" t="s">
        <v>1922</v>
      </c>
      <c r="BL162" s="480" t="s">
        <v>1922</v>
      </c>
      <c r="BM162" s="480" t="s">
        <v>1941</v>
      </c>
      <c r="BN162" s="487" t="s">
        <v>1941</v>
      </c>
      <c r="BO162" s="485" t="s">
        <v>1923</v>
      </c>
      <c r="BP162" s="485" t="s">
        <v>1923</v>
      </c>
      <c r="BQ162" s="487" t="s">
        <v>1998</v>
      </c>
      <c r="BR162" s="480" t="s">
        <v>1924</v>
      </c>
      <c r="BS162" s="480" t="s">
        <v>1941</v>
      </c>
      <c r="BT162" s="487" t="s">
        <v>1998</v>
      </c>
      <c r="BU162" s="480" t="s">
        <v>1948</v>
      </c>
      <c r="BV162" s="487" t="s">
        <v>2000</v>
      </c>
      <c r="BW162" s="479" t="s">
        <v>2000</v>
      </c>
    </row>
    <row r="163" spans="1:75" ht="12.75" customHeight="1">
      <c r="A163" s="491" t="s">
        <v>365</v>
      </c>
      <c r="B163" s="491" t="s">
        <v>344</v>
      </c>
      <c r="C163" s="491" t="s">
        <v>2033</v>
      </c>
      <c r="D163" s="487" t="s">
        <v>1998</v>
      </c>
      <c r="E163" s="480" t="s">
        <v>1922</v>
      </c>
      <c r="F163" s="487" t="s">
        <v>1998</v>
      </c>
      <c r="G163" s="485" t="s">
        <v>1922</v>
      </c>
      <c r="H163" s="487" t="s">
        <v>1998</v>
      </c>
      <c r="I163" s="480" t="s">
        <v>1922</v>
      </c>
      <c r="J163" s="481" t="s">
        <v>1925</v>
      </c>
      <c r="K163" s="480" t="s">
        <v>1924</v>
      </c>
      <c r="L163" s="480" t="s">
        <v>1948</v>
      </c>
      <c r="M163" s="480" t="s">
        <v>1943</v>
      </c>
      <c r="N163" s="480" t="s">
        <v>1941</v>
      </c>
      <c r="O163" s="480" t="s">
        <v>1922</v>
      </c>
      <c r="P163" s="487" t="s">
        <v>1926</v>
      </c>
      <c r="Q163" s="487" t="s">
        <v>1998</v>
      </c>
      <c r="R163" s="487" t="s">
        <v>1967</v>
      </c>
      <c r="S163" s="487" t="s">
        <v>1999</v>
      </c>
      <c r="T163" s="480" t="s">
        <v>1948</v>
      </c>
      <c r="U163" s="487" t="s">
        <v>1927</v>
      </c>
      <c r="V163" s="487" t="s">
        <v>1927</v>
      </c>
      <c r="W163" s="487" t="s">
        <v>1967</v>
      </c>
      <c r="X163" s="480" t="s">
        <v>1925</v>
      </c>
      <c r="Y163" s="487" t="s">
        <v>1998</v>
      </c>
      <c r="Z163" s="487" t="s">
        <v>1948</v>
      </c>
      <c r="AA163" s="480" t="s">
        <v>1943</v>
      </c>
      <c r="AB163" s="482" t="s">
        <v>1922</v>
      </c>
      <c r="AC163" s="487" t="s">
        <v>1998</v>
      </c>
      <c r="AD163" s="487" t="s">
        <v>1998</v>
      </c>
      <c r="AE163" s="485" t="s">
        <v>1922</v>
      </c>
      <c r="AF163" s="480" t="s">
        <v>1941</v>
      </c>
      <c r="AG163" s="487" t="s">
        <v>1925</v>
      </c>
      <c r="AH163" s="480" t="s">
        <v>1941</v>
      </c>
      <c r="AI163" s="487" t="s">
        <v>1998</v>
      </c>
      <c r="AJ163" s="480" t="s">
        <v>1922</v>
      </c>
      <c r="AK163" s="480" t="s">
        <v>1922</v>
      </c>
      <c r="AL163" s="480" t="s">
        <v>1932</v>
      </c>
      <c r="AM163" s="487" t="s">
        <v>1926</v>
      </c>
      <c r="AN163" s="487" t="s">
        <v>1998</v>
      </c>
      <c r="AO163" s="487" t="s">
        <v>1967</v>
      </c>
      <c r="AP163" s="485" t="s">
        <v>1948</v>
      </c>
      <c r="AQ163" s="481" t="s">
        <v>1948</v>
      </c>
      <c r="AR163" s="487" t="s">
        <v>1927</v>
      </c>
      <c r="AS163" s="487" t="s">
        <v>1998</v>
      </c>
      <c r="AT163" s="487" t="s">
        <v>1998</v>
      </c>
      <c r="AU163" s="485" t="s">
        <v>1923</v>
      </c>
      <c r="AV163" s="487" t="s">
        <v>1939</v>
      </c>
      <c r="AW163" s="485" t="s">
        <v>1923</v>
      </c>
      <c r="AX163" s="480" t="s">
        <v>1923</v>
      </c>
      <c r="AY163" s="485" t="s">
        <v>1941</v>
      </c>
      <c r="AZ163" s="481" t="s">
        <v>1941</v>
      </c>
      <c r="BA163" s="480" t="s">
        <v>1922</v>
      </c>
      <c r="BB163" s="487" t="s">
        <v>1968</v>
      </c>
      <c r="BC163" s="490" t="s">
        <v>1943</v>
      </c>
      <c r="BD163" s="487" t="s">
        <v>1925</v>
      </c>
      <c r="BE163" s="487" t="s">
        <v>2000</v>
      </c>
      <c r="BF163" s="487" t="s">
        <v>1998</v>
      </c>
      <c r="BG163" s="480" t="s">
        <v>1922</v>
      </c>
      <c r="BH163" s="487" t="s">
        <v>1926</v>
      </c>
      <c r="BI163" s="487" t="s">
        <v>1927</v>
      </c>
      <c r="BJ163" s="487" t="s">
        <v>1998</v>
      </c>
      <c r="BK163" s="480" t="s">
        <v>1922</v>
      </c>
      <c r="BL163" s="480" t="s">
        <v>1922</v>
      </c>
      <c r="BM163" s="480" t="s">
        <v>1941</v>
      </c>
      <c r="BN163" s="487" t="s">
        <v>1941</v>
      </c>
      <c r="BO163" s="480" t="s">
        <v>1936</v>
      </c>
      <c r="BP163" s="485" t="s">
        <v>1923</v>
      </c>
      <c r="BQ163" s="487" t="s">
        <v>1998</v>
      </c>
      <c r="BR163" s="480" t="s">
        <v>1924</v>
      </c>
      <c r="BS163" s="480" t="s">
        <v>1941</v>
      </c>
      <c r="BT163" s="487" t="s">
        <v>1998</v>
      </c>
      <c r="BU163" s="485" t="s">
        <v>1931</v>
      </c>
      <c r="BV163" s="487" t="s">
        <v>2000</v>
      </c>
      <c r="BW163" s="479" t="s">
        <v>2000</v>
      </c>
    </row>
    <row r="164" spans="1:75" ht="12.75" customHeight="1">
      <c r="A164" s="478" t="s">
        <v>43</v>
      </c>
      <c r="B164" s="478" t="s">
        <v>342</v>
      </c>
      <c r="C164" s="478" t="s">
        <v>183</v>
      </c>
      <c r="D164" s="479" t="s">
        <v>1982</v>
      </c>
      <c r="E164" s="480" t="s">
        <v>1941</v>
      </c>
      <c r="F164" s="479" t="s">
        <v>1982</v>
      </c>
      <c r="G164" s="480" t="s">
        <v>1933</v>
      </c>
      <c r="H164" s="479" t="s">
        <v>1982</v>
      </c>
      <c r="I164" s="480" t="s">
        <v>1922</v>
      </c>
      <c r="J164" s="481" t="s">
        <v>1925</v>
      </c>
      <c r="K164" s="480" t="s">
        <v>1941</v>
      </c>
      <c r="L164" s="480" t="s">
        <v>1946</v>
      </c>
      <c r="M164" s="480" t="s">
        <v>1923</v>
      </c>
      <c r="N164" s="480" t="s">
        <v>1931</v>
      </c>
      <c r="O164" s="480" t="s">
        <v>1982</v>
      </c>
      <c r="P164" s="479" t="s">
        <v>1982</v>
      </c>
      <c r="Q164" s="479" t="s">
        <v>1926</v>
      </c>
      <c r="R164" s="479" t="s">
        <v>1942</v>
      </c>
      <c r="S164" s="479" t="s">
        <v>1982</v>
      </c>
      <c r="T164" s="480" t="s">
        <v>1922</v>
      </c>
      <c r="U164" s="479" t="s">
        <v>1922</v>
      </c>
      <c r="V164" s="479" t="s">
        <v>1946</v>
      </c>
      <c r="W164" s="479" t="s">
        <v>1925</v>
      </c>
      <c r="X164" s="480" t="s">
        <v>1926</v>
      </c>
      <c r="Y164" s="479" t="s">
        <v>1925</v>
      </c>
      <c r="Z164" s="479" t="s">
        <v>1941</v>
      </c>
      <c r="AA164" s="480" t="s">
        <v>1943</v>
      </c>
      <c r="AB164" s="482" t="s">
        <v>1941</v>
      </c>
      <c r="AC164" s="479" t="s">
        <v>1982</v>
      </c>
      <c r="AD164" s="479" t="s">
        <v>1982</v>
      </c>
      <c r="AE164" s="480" t="s">
        <v>1922</v>
      </c>
      <c r="AF164" s="480" t="s">
        <v>1922</v>
      </c>
      <c r="AG164" s="479" t="s">
        <v>1946</v>
      </c>
      <c r="AH164" s="480" t="s">
        <v>1922</v>
      </c>
      <c r="AI164" s="479" t="s">
        <v>1927</v>
      </c>
      <c r="AJ164" s="480" t="s">
        <v>1941</v>
      </c>
      <c r="AK164" s="480" t="s">
        <v>1941</v>
      </c>
      <c r="AL164" s="480" t="s">
        <v>1948</v>
      </c>
      <c r="AM164" s="479" t="s">
        <v>1925</v>
      </c>
      <c r="AN164" s="479" t="s">
        <v>1982</v>
      </c>
      <c r="AO164" s="479" t="s">
        <v>1982</v>
      </c>
      <c r="AP164" s="480" t="s">
        <v>1948</v>
      </c>
      <c r="AQ164" s="481" t="s">
        <v>1948</v>
      </c>
      <c r="AR164" s="479" t="s">
        <v>1925</v>
      </c>
      <c r="AS164" s="479" t="s">
        <v>1948</v>
      </c>
      <c r="AT164" s="479" t="s">
        <v>1982</v>
      </c>
      <c r="AU164" s="480" t="s">
        <v>1946</v>
      </c>
      <c r="AV164" s="479" t="s">
        <v>1939</v>
      </c>
      <c r="AW164" s="480" t="s">
        <v>1922</v>
      </c>
      <c r="AX164" s="480" t="s">
        <v>1982</v>
      </c>
      <c r="AY164" s="480" t="s">
        <v>1946</v>
      </c>
      <c r="AZ164" s="481" t="s">
        <v>1922</v>
      </c>
      <c r="BA164" s="480" t="s">
        <v>1926</v>
      </c>
      <c r="BB164" s="479" t="s">
        <v>1982</v>
      </c>
      <c r="BC164" s="482" t="s">
        <v>1922</v>
      </c>
      <c r="BD164" s="479" t="s">
        <v>1942</v>
      </c>
      <c r="BE164" s="479" t="s">
        <v>1982</v>
      </c>
      <c r="BF164" s="479" t="s">
        <v>1967</v>
      </c>
      <c r="BG164" s="480" t="s">
        <v>1941</v>
      </c>
      <c r="BH164" s="479" t="s">
        <v>1982</v>
      </c>
      <c r="BI164" s="479" t="s">
        <v>1946</v>
      </c>
      <c r="BJ164" s="479" t="s">
        <v>1982</v>
      </c>
      <c r="BK164" s="480" t="s">
        <v>1941</v>
      </c>
      <c r="BL164" s="480" t="s">
        <v>1941</v>
      </c>
      <c r="BM164" s="480" t="s">
        <v>1931</v>
      </c>
      <c r="BN164" s="479" t="s">
        <v>1948</v>
      </c>
      <c r="BO164" s="480" t="s">
        <v>1942</v>
      </c>
      <c r="BP164" s="480" t="s">
        <v>1942</v>
      </c>
      <c r="BQ164" s="479" t="s">
        <v>1925</v>
      </c>
      <c r="BR164" s="480" t="s">
        <v>1948</v>
      </c>
      <c r="BS164" s="480" t="s">
        <v>1946</v>
      </c>
      <c r="BT164" s="479" t="s">
        <v>1982</v>
      </c>
      <c r="BU164" s="480" t="s">
        <v>1946</v>
      </c>
      <c r="BV164" s="479" t="s">
        <v>1982</v>
      </c>
      <c r="BW164" s="479" t="s">
        <v>1982</v>
      </c>
    </row>
    <row r="165" spans="1:75" ht="12.75" customHeight="1">
      <c r="A165" s="478" t="s">
        <v>341</v>
      </c>
      <c r="B165" s="478" t="s">
        <v>342</v>
      </c>
      <c r="C165" s="478" t="s">
        <v>1984</v>
      </c>
      <c r="D165" s="479" t="s">
        <v>1925</v>
      </c>
      <c r="E165" s="480" t="s">
        <v>1923</v>
      </c>
      <c r="F165" s="479" t="s">
        <v>1925</v>
      </c>
      <c r="G165" s="480" t="s">
        <v>1929</v>
      </c>
      <c r="H165" s="479" t="s">
        <v>1925</v>
      </c>
      <c r="I165" s="480" t="s">
        <v>1922</v>
      </c>
      <c r="J165" s="481" t="s">
        <v>1927</v>
      </c>
      <c r="K165" s="480" t="s">
        <v>1929</v>
      </c>
      <c r="L165" s="480" t="s">
        <v>1923</v>
      </c>
      <c r="M165" s="480" t="s">
        <v>1923</v>
      </c>
      <c r="N165" s="480" t="s">
        <v>1931</v>
      </c>
      <c r="O165" s="480" t="s">
        <v>1927</v>
      </c>
      <c r="P165" s="479" t="s">
        <v>1939</v>
      </c>
      <c r="Q165" s="479" t="s">
        <v>1927</v>
      </c>
      <c r="R165" s="479" t="s">
        <v>1923</v>
      </c>
      <c r="S165" s="479" t="s">
        <v>1982</v>
      </c>
      <c r="T165" s="480" t="s">
        <v>1948</v>
      </c>
      <c r="U165" s="479" t="s">
        <v>1941</v>
      </c>
      <c r="V165" s="479" t="s">
        <v>1927</v>
      </c>
      <c r="W165" s="479" t="s">
        <v>1939</v>
      </c>
      <c r="X165" s="480" t="s">
        <v>1926</v>
      </c>
      <c r="Y165" s="479" t="s">
        <v>1940</v>
      </c>
      <c r="Z165" s="479" t="s">
        <v>1941</v>
      </c>
      <c r="AA165" s="480" t="s">
        <v>1928</v>
      </c>
      <c r="AB165" s="482" t="s">
        <v>1923</v>
      </c>
      <c r="AC165" s="479" t="s">
        <v>1925</v>
      </c>
      <c r="AD165" s="479" t="s">
        <v>1939</v>
      </c>
      <c r="AE165" s="480" t="s">
        <v>1929</v>
      </c>
      <c r="AF165" s="480" t="s">
        <v>1929</v>
      </c>
      <c r="AG165" s="479" t="s">
        <v>1927</v>
      </c>
      <c r="AH165" s="480" t="s">
        <v>1929</v>
      </c>
      <c r="AI165" s="479" t="s">
        <v>1948</v>
      </c>
      <c r="AJ165" s="480" t="s">
        <v>1923</v>
      </c>
      <c r="AK165" s="480" t="s">
        <v>1923</v>
      </c>
      <c r="AL165" s="480" t="s">
        <v>1923</v>
      </c>
      <c r="AM165" s="479" t="s">
        <v>1927</v>
      </c>
      <c r="AN165" s="479" t="s">
        <v>1925</v>
      </c>
      <c r="AO165" s="479" t="s">
        <v>1925</v>
      </c>
      <c r="AP165" s="480" t="s">
        <v>1946</v>
      </c>
      <c r="AQ165" s="481" t="s">
        <v>1929</v>
      </c>
      <c r="AR165" s="479" t="s">
        <v>1927</v>
      </c>
      <c r="AS165" s="479" t="s">
        <v>1940</v>
      </c>
      <c r="AT165" s="479" t="s">
        <v>1927</v>
      </c>
      <c r="AU165" s="480" t="s">
        <v>1931</v>
      </c>
      <c r="AV165" s="479" t="s">
        <v>1923</v>
      </c>
      <c r="AW165" s="480" t="s">
        <v>1929</v>
      </c>
      <c r="AX165" s="480" t="s">
        <v>1932</v>
      </c>
      <c r="AY165" s="480" t="s">
        <v>1948</v>
      </c>
      <c r="AZ165" s="481" t="s">
        <v>1929</v>
      </c>
      <c r="BA165" s="480" t="s">
        <v>1923</v>
      </c>
      <c r="BB165" s="479" t="s">
        <v>1925</v>
      </c>
      <c r="BC165" s="482" t="s">
        <v>1929</v>
      </c>
      <c r="BD165" s="479" t="s">
        <v>1927</v>
      </c>
      <c r="BE165" s="479" t="s">
        <v>1927</v>
      </c>
      <c r="BF165" s="479" t="s">
        <v>1927</v>
      </c>
      <c r="BG165" s="480" t="s">
        <v>1923</v>
      </c>
      <c r="BH165" s="479" t="s">
        <v>1939</v>
      </c>
      <c r="BI165" s="479" t="s">
        <v>1927</v>
      </c>
      <c r="BJ165" s="479" t="s">
        <v>1925</v>
      </c>
      <c r="BK165" s="480" t="s">
        <v>1923</v>
      </c>
      <c r="BL165" s="480" t="s">
        <v>1923</v>
      </c>
      <c r="BM165" s="480" t="s">
        <v>1931</v>
      </c>
      <c r="BN165" s="479" t="s">
        <v>1925</v>
      </c>
      <c r="BO165" s="480" t="s">
        <v>1924</v>
      </c>
      <c r="BP165" s="480" t="s">
        <v>1924</v>
      </c>
      <c r="BQ165" s="479" t="s">
        <v>1923</v>
      </c>
      <c r="BR165" s="480" t="s">
        <v>1925</v>
      </c>
      <c r="BS165" s="480" t="s">
        <v>1948</v>
      </c>
      <c r="BT165" s="479" t="s">
        <v>1939</v>
      </c>
      <c r="BU165" s="480" t="s">
        <v>1948</v>
      </c>
      <c r="BV165" s="479" t="s">
        <v>1925</v>
      </c>
      <c r="BW165" s="479" t="s">
        <v>1925</v>
      </c>
    </row>
    <row r="166" spans="1:75" ht="12.75" customHeight="1">
      <c r="A166" s="478" t="s">
        <v>46</v>
      </c>
      <c r="B166" s="478" t="s">
        <v>342</v>
      </c>
      <c r="C166" s="478" t="s">
        <v>183</v>
      </c>
      <c r="D166" s="479" t="s">
        <v>1982</v>
      </c>
      <c r="E166" s="480" t="s">
        <v>1931</v>
      </c>
      <c r="F166" s="479" t="s">
        <v>1982</v>
      </c>
      <c r="G166" s="480" t="s">
        <v>1933</v>
      </c>
      <c r="H166" s="479" t="s">
        <v>1982</v>
      </c>
      <c r="I166" s="480" t="s">
        <v>1922</v>
      </c>
      <c r="J166" s="481" t="s">
        <v>1925</v>
      </c>
      <c r="K166" s="480" t="s">
        <v>1941</v>
      </c>
      <c r="L166" s="480" t="s">
        <v>1946</v>
      </c>
      <c r="M166" s="480" t="s">
        <v>1923</v>
      </c>
      <c r="N166" s="480" t="s">
        <v>1931</v>
      </c>
      <c r="O166" s="480" t="s">
        <v>1982</v>
      </c>
      <c r="P166" s="479" t="s">
        <v>1982</v>
      </c>
      <c r="Q166" s="479" t="s">
        <v>1926</v>
      </c>
      <c r="R166" s="479" t="s">
        <v>1942</v>
      </c>
      <c r="S166" s="479" t="s">
        <v>1982</v>
      </c>
      <c r="T166" s="480" t="s">
        <v>1922</v>
      </c>
      <c r="U166" s="479" t="s">
        <v>1922</v>
      </c>
      <c r="V166" s="479" t="s">
        <v>1946</v>
      </c>
      <c r="W166" s="479" t="s">
        <v>1925</v>
      </c>
      <c r="X166" s="480" t="s">
        <v>1926</v>
      </c>
      <c r="Y166" s="479" t="s">
        <v>1925</v>
      </c>
      <c r="Z166" s="479" t="s">
        <v>1941</v>
      </c>
      <c r="AA166" s="480" t="s">
        <v>1922</v>
      </c>
      <c r="AB166" s="482" t="s">
        <v>1941</v>
      </c>
      <c r="AC166" s="479" t="s">
        <v>1982</v>
      </c>
      <c r="AD166" s="479" t="s">
        <v>1982</v>
      </c>
      <c r="AE166" s="480" t="s">
        <v>1922</v>
      </c>
      <c r="AF166" s="480" t="s">
        <v>1922</v>
      </c>
      <c r="AG166" s="479" t="s">
        <v>1946</v>
      </c>
      <c r="AH166" s="480" t="s">
        <v>1922</v>
      </c>
      <c r="AI166" s="479" t="s">
        <v>1927</v>
      </c>
      <c r="AJ166" s="480" t="s">
        <v>1941</v>
      </c>
      <c r="AK166" s="480" t="s">
        <v>1941</v>
      </c>
      <c r="AL166" s="480" t="s">
        <v>1948</v>
      </c>
      <c r="AM166" s="479" t="s">
        <v>1925</v>
      </c>
      <c r="AN166" s="479" t="s">
        <v>1982</v>
      </c>
      <c r="AO166" s="479" t="s">
        <v>1982</v>
      </c>
      <c r="AP166" s="480" t="s">
        <v>1948</v>
      </c>
      <c r="AQ166" s="481" t="s">
        <v>1948</v>
      </c>
      <c r="AR166" s="479" t="s">
        <v>1925</v>
      </c>
      <c r="AS166" s="479" t="s">
        <v>1948</v>
      </c>
      <c r="AT166" s="479" t="s">
        <v>1982</v>
      </c>
      <c r="AU166" s="480" t="s">
        <v>1946</v>
      </c>
      <c r="AV166" s="479" t="s">
        <v>1939</v>
      </c>
      <c r="AW166" s="480" t="s">
        <v>1922</v>
      </c>
      <c r="AX166" s="480" t="s">
        <v>1982</v>
      </c>
      <c r="AY166" s="480" t="s">
        <v>1946</v>
      </c>
      <c r="AZ166" s="481" t="s">
        <v>1922</v>
      </c>
      <c r="BA166" s="480" t="s">
        <v>1926</v>
      </c>
      <c r="BB166" s="479" t="s">
        <v>1982</v>
      </c>
      <c r="BC166" s="482" t="s">
        <v>1922</v>
      </c>
      <c r="BD166" s="479" t="s">
        <v>1942</v>
      </c>
      <c r="BE166" s="479" t="s">
        <v>1982</v>
      </c>
      <c r="BF166" s="479" t="s">
        <v>1967</v>
      </c>
      <c r="BG166" s="480" t="s">
        <v>1941</v>
      </c>
      <c r="BH166" s="479" t="s">
        <v>1982</v>
      </c>
      <c r="BI166" s="479" t="s">
        <v>1946</v>
      </c>
      <c r="BJ166" s="479" t="s">
        <v>1982</v>
      </c>
      <c r="BK166" s="480" t="s">
        <v>1941</v>
      </c>
      <c r="BL166" s="480" t="s">
        <v>1941</v>
      </c>
      <c r="BM166" s="480" t="s">
        <v>1931</v>
      </c>
      <c r="BN166" s="479" t="s">
        <v>1948</v>
      </c>
      <c r="BO166" s="480" t="s">
        <v>1942</v>
      </c>
      <c r="BP166" s="480" t="s">
        <v>1942</v>
      </c>
      <c r="BQ166" s="479" t="s">
        <v>1925</v>
      </c>
      <c r="BR166" s="480" t="s">
        <v>1948</v>
      </c>
      <c r="BS166" s="480" t="s">
        <v>1946</v>
      </c>
      <c r="BT166" s="479" t="s">
        <v>1982</v>
      </c>
      <c r="BU166" s="480" t="s">
        <v>1946</v>
      </c>
      <c r="BV166" s="479" t="s">
        <v>1982</v>
      </c>
      <c r="BW166" s="479" t="s">
        <v>1982</v>
      </c>
    </row>
    <row r="167" spans="1:75" ht="12.75" customHeight="1">
      <c r="A167" s="478" t="s">
        <v>343</v>
      </c>
      <c r="B167" s="478" t="s">
        <v>342</v>
      </c>
      <c r="C167" s="478" t="s">
        <v>1985</v>
      </c>
      <c r="D167" s="479" t="s">
        <v>1929</v>
      </c>
      <c r="E167" s="480" t="s">
        <v>1922</v>
      </c>
      <c r="F167" s="479" t="s">
        <v>1923</v>
      </c>
      <c r="G167" s="480" t="s">
        <v>1931</v>
      </c>
      <c r="H167" s="479" t="s">
        <v>1923</v>
      </c>
      <c r="I167" s="480" t="s">
        <v>1922</v>
      </c>
      <c r="J167" s="481" t="s">
        <v>1923</v>
      </c>
      <c r="K167" s="480" t="s">
        <v>1948</v>
      </c>
      <c r="L167" s="480" t="s">
        <v>1922</v>
      </c>
      <c r="M167" s="480" t="s">
        <v>1922</v>
      </c>
      <c r="N167" s="480" t="s">
        <v>1929</v>
      </c>
      <c r="O167" s="480" t="s">
        <v>1922</v>
      </c>
      <c r="P167" s="479" t="s">
        <v>1922</v>
      </c>
      <c r="Q167" s="479" t="s">
        <v>1929</v>
      </c>
      <c r="R167" s="479" t="s">
        <v>1923</v>
      </c>
      <c r="S167" s="479" t="s">
        <v>1932</v>
      </c>
      <c r="T167" s="480" t="s">
        <v>1922</v>
      </c>
      <c r="U167" s="479" t="s">
        <v>1929</v>
      </c>
      <c r="V167" s="479" t="s">
        <v>1946</v>
      </c>
      <c r="W167" s="479" t="s">
        <v>1924</v>
      </c>
      <c r="X167" s="480" t="s">
        <v>1926</v>
      </c>
      <c r="Y167" s="479" t="s">
        <v>1928</v>
      </c>
      <c r="Z167" s="479" t="s">
        <v>1941</v>
      </c>
      <c r="AA167" s="480" t="s">
        <v>1928</v>
      </c>
      <c r="AB167" s="482" t="s">
        <v>1922</v>
      </c>
      <c r="AC167" s="479" t="s">
        <v>1923</v>
      </c>
      <c r="AD167" s="479" t="s">
        <v>1922</v>
      </c>
      <c r="AE167" s="480" t="s">
        <v>1948</v>
      </c>
      <c r="AF167" s="480" t="s">
        <v>1928</v>
      </c>
      <c r="AG167" s="479" t="s">
        <v>1923</v>
      </c>
      <c r="AH167" s="480" t="s">
        <v>1928</v>
      </c>
      <c r="AI167" s="479" t="s">
        <v>1923</v>
      </c>
      <c r="AJ167" s="480" t="s">
        <v>1930</v>
      </c>
      <c r="AK167" s="480" t="s">
        <v>1922</v>
      </c>
      <c r="AL167" s="480" t="s">
        <v>1922</v>
      </c>
      <c r="AM167" s="479" t="s">
        <v>1929</v>
      </c>
      <c r="AN167" s="479" t="s">
        <v>1923</v>
      </c>
      <c r="AO167" s="479" t="s">
        <v>1923</v>
      </c>
      <c r="AP167" s="480" t="s">
        <v>1923</v>
      </c>
      <c r="AQ167" s="481" t="s">
        <v>1928</v>
      </c>
      <c r="AR167" s="479" t="s">
        <v>1946</v>
      </c>
      <c r="AS167" s="479" t="s">
        <v>1923</v>
      </c>
      <c r="AT167" s="479" t="s">
        <v>1929</v>
      </c>
      <c r="AU167" s="480" t="s">
        <v>1929</v>
      </c>
      <c r="AV167" s="479" t="s">
        <v>1923</v>
      </c>
      <c r="AW167" s="480" t="s">
        <v>1928</v>
      </c>
      <c r="AX167" s="480" t="s">
        <v>1939</v>
      </c>
      <c r="AY167" s="480" t="s">
        <v>1922</v>
      </c>
      <c r="AZ167" s="481" t="s">
        <v>1928</v>
      </c>
      <c r="BA167" s="480" t="s">
        <v>1922</v>
      </c>
      <c r="BB167" s="479" t="s">
        <v>1923</v>
      </c>
      <c r="BC167" s="482" t="s">
        <v>1928</v>
      </c>
      <c r="BD167" s="479" t="s">
        <v>1929</v>
      </c>
      <c r="BE167" s="479" t="s">
        <v>1923</v>
      </c>
      <c r="BF167" s="479" t="s">
        <v>1929</v>
      </c>
      <c r="BG167" s="480" t="s">
        <v>1922</v>
      </c>
      <c r="BH167" s="479" t="s">
        <v>1922</v>
      </c>
      <c r="BI167" s="479" t="s">
        <v>1923</v>
      </c>
      <c r="BJ167" s="479" t="s">
        <v>1928</v>
      </c>
      <c r="BK167" s="480" t="s">
        <v>1922</v>
      </c>
      <c r="BL167" s="480" t="s">
        <v>1922</v>
      </c>
      <c r="BM167" s="480" t="s">
        <v>1929</v>
      </c>
      <c r="BN167" s="479" t="s">
        <v>1943</v>
      </c>
      <c r="BO167" s="480" t="s">
        <v>1922</v>
      </c>
      <c r="BP167" s="480" t="s">
        <v>1922</v>
      </c>
      <c r="BQ167" s="479" t="s">
        <v>1922</v>
      </c>
      <c r="BR167" s="480" t="s">
        <v>1925</v>
      </c>
      <c r="BS167" s="480" t="s">
        <v>1943</v>
      </c>
      <c r="BT167" s="479" t="s">
        <v>1929</v>
      </c>
      <c r="BU167" s="480" t="s">
        <v>1922</v>
      </c>
      <c r="BV167" s="479" t="s">
        <v>1923</v>
      </c>
      <c r="BW167" s="479" t="s">
        <v>1923</v>
      </c>
    </row>
    <row r="168" spans="1:75" ht="12.75" customHeight="1">
      <c r="A168" s="478" t="s">
        <v>387</v>
      </c>
      <c r="B168" s="478" t="s">
        <v>388</v>
      </c>
      <c r="C168" s="478" t="s">
        <v>1935</v>
      </c>
      <c r="D168" s="479" t="s">
        <v>1933</v>
      </c>
      <c r="E168" s="480" t="s">
        <v>1922</v>
      </c>
      <c r="F168" s="479" t="s">
        <v>1932</v>
      </c>
      <c r="G168" s="480" t="s">
        <v>1928</v>
      </c>
      <c r="H168" s="479" t="s">
        <v>1955</v>
      </c>
      <c r="I168" s="480" t="s">
        <v>1939</v>
      </c>
      <c r="J168" s="481" t="s">
        <v>1931</v>
      </c>
      <c r="K168" s="480" t="s">
        <v>1939</v>
      </c>
      <c r="L168" s="480" t="s">
        <v>1922</v>
      </c>
      <c r="M168" s="480" t="s">
        <v>1929</v>
      </c>
      <c r="N168" s="480" t="s">
        <v>1933</v>
      </c>
      <c r="O168" s="480" t="s">
        <v>1924</v>
      </c>
      <c r="P168" s="479" t="s">
        <v>1955</v>
      </c>
      <c r="Q168" s="479" t="s">
        <v>1932</v>
      </c>
      <c r="R168" s="479" t="s">
        <v>1923</v>
      </c>
      <c r="S168" s="479" t="s">
        <v>1922</v>
      </c>
      <c r="T168" s="480" t="s">
        <v>1955</v>
      </c>
      <c r="U168" s="479" t="s">
        <v>1929</v>
      </c>
      <c r="V168" s="479" t="s">
        <v>1946</v>
      </c>
      <c r="W168" s="479" t="s">
        <v>1955</v>
      </c>
      <c r="X168" s="480" t="s">
        <v>1922</v>
      </c>
      <c r="Y168" s="479" t="s">
        <v>1940</v>
      </c>
      <c r="Z168" s="479" t="s">
        <v>1923</v>
      </c>
      <c r="AA168" s="480" t="s">
        <v>1932</v>
      </c>
      <c r="AB168" s="482" t="s">
        <v>1922</v>
      </c>
      <c r="AC168" s="479" t="s">
        <v>1932</v>
      </c>
      <c r="AD168" s="479" t="s">
        <v>1955</v>
      </c>
      <c r="AE168" s="480" t="s">
        <v>1922</v>
      </c>
      <c r="AF168" s="480" t="s">
        <v>1928</v>
      </c>
      <c r="AG168" s="479" t="s">
        <v>1922</v>
      </c>
      <c r="AH168" s="480" t="s">
        <v>1928</v>
      </c>
      <c r="AI168" s="479" t="s">
        <v>1932</v>
      </c>
      <c r="AJ168" s="480" t="s">
        <v>1922</v>
      </c>
      <c r="AK168" s="480" t="s">
        <v>1922</v>
      </c>
      <c r="AL168" s="480" t="s">
        <v>1922</v>
      </c>
      <c r="AM168" s="479" t="s">
        <v>1955</v>
      </c>
      <c r="AN168" s="479" t="s">
        <v>1932</v>
      </c>
      <c r="AO168" s="479" t="s">
        <v>1955</v>
      </c>
      <c r="AP168" s="480" t="s">
        <v>1922</v>
      </c>
      <c r="AQ168" s="481" t="s">
        <v>1928</v>
      </c>
      <c r="AR168" s="479" t="s">
        <v>1922</v>
      </c>
      <c r="AS168" s="479" t="s">
        <v>1940</v>
      </c>
      <c r="AT168" s="479" t="s">
        <v>1955</v>
      </c>
      <c r="AU168" s="480" t="s">
        <v>1929</v>
      </c>
      <c r="AV168" s="479" t="s">
        <v>1923</v>
      </c>
      <c r="AW168" s="480" t="s">
        <v>1936</v>
      </c>
      <c r="AX168" s="480" t="s">
        <v>1929</v>
      </c>
      <c r="AY168" s="480" t="s">
        <v>1929</v>
      </c>
      <c r="AZ168" s="481" t="s">
        <v>1928</v>
      </c>
      <c r="BA168" s="480" t="s">
        <v>1922</v>
      </c>
      <c r="BB168" s="479" t="s">
        <v>1922</v>
      </c>
      <c r="BC168" s="482" t="s">
        <v>1928</v>
      </c>
      <c r="BD168" s="479" t="s">
        <v>1929</v>
      </c>
      <c r="BE168" s="479" t="s">
        <v>1922</v>
      </c>
      <c r="BF168" s="479" t="s">
        <v>1955</v>
      </c>
      <c r="BG168" s="480" t="s">
        <v>1922</v>
      </c>
      <c r="BH168" s="479" t="s">
        <v>1928</v>
      </c>
      <c r="BI168" s="479" t="s">
        <v>1922</v>
      </c>
      <c r="BJ168" s="479" t="s">
        <v>1955</v>
      </c>
      <c r="BK168" s="480" t="s">
        <v>1922</v>
      </c>
      <c r="BL168" s="480" t="s">
        <v>1922</v>
      </c>
      <c r="BM168" s="480" t="s">
        <v>1929</v>
      </c>
      <c r="BN168" s="479" t="s">
        <v>1933</v>
      </c>
      <c r="BO168" s="480" t="s">
        <v>1955</v>
      </c>
      <c r="BP168" s="480" t="s">
        <v>1955</v>
      </c>
      <c r="BQ168" s="479" t="s">
        <v>1955</v>
      </c>
      <c r="BR168" s="480" t="s">
        <v>1925</v>
      </c>
      <c r="BS168" s="480" t="s">
        <v>1932</v>
      </c>
      <c r="BT168" s="479" t="s">
        <v>1955</v>
      </c>
      <c r="BU168" s="480" t="s">
        <v>1929</v>
      </c>
      <c r="BV168" s="479" t="s">
        <v>1932</v>
      </c>
      <c r="BW168" s="479" t="s">
        <v>1932</v>
      </c>
    </row>
    <row r="169" spans="1:75" ht="12.75" customHeight="1">
      <c r="A169" s="478" t="s">
        <v>389</v>
      </c>
      <c r="B169" s="478" t="s">
        <v>388</v>
      </c>
      <c r="C169" s="478" t="s">
        <v>1951</v>
      </c>
      <c r="D169" s="479" t="s">
        <v>1931</v>
      </c>
      <c r="E169" s="480" t="s">
        <v>1933</v>
      </c>
      <c r="F169" s="479" t="s">
        <v>1948</v>
      </c>
      <c r="G169" s="480" t="s">
        <v>1931</v>
      </c>
      <c r="H169" s="479" t="s">
        <v>1948</v>
      </c>
      <c r="I169" s="480" t="s">
        <v>1931</v>
      </c>
      <c r="J169" s="481" t="s">
        <v>1922</v>
      </c>
      <c r="K169" s="480" t="s">
        <v>1939</v>
      </c>
      <c r="L169" s="480" t="s">
        <v>1933</v>
      </c>
      <c r="M169" s="480" t="s">
        <v>1929</v>
      </c>
      <c r="N169" s="480" t="s">
        <v>1931</v>
      </c>
      <c r="O169" s="480" t="s">
        <v>1924</v>
      </c>
      <c r="P169" s="479" t="s">
        <v>1955</v>
      </c>
      <c r="Q169" s="479" t="s">
        <v>1946</v>
      </c>
      <c r="R169" s="479" t="s">
        <v>1923</v>
      </c>
      <c r="S169" s="479" t="s">
        <v>1932</v>
      </c>
      <c r="T169" s="480" t="s">
        <v>1955</v>
      </c>
      <c r="U169" s="479" t="s">
        <v>1943</v>
      </c>
      <c r="V169" s="479" t="s">
        <v>1925</v>
      </c>
      <c r="W169" s="479" t="s">
        <v>1955</v>
      </c>
      <c r="X169" s="480" t="s">
        <v>1933</v>
      </c>
      <c r="Y169" s="479" t="s">
        <v>1946</v>
      </c>
      <c r="Z169" s="479" t="s">
        <v>1923</v>
      </c>
      <c r="AA169" s="480" t="s">
        <v>1928</v>
      </c>
      <c r="AB169" s="482" t="s">
        <v>1933</v>
      </c>
      <c r="AC169" s="479" t="s">
        <v>1948</v>
      </c>
      <c r="AD169" s="479" t="s">
        <v>1927</v>
      </c>
      <c r="AE169" s="480" t="s">
        <v>1922</v>
      </c>
      <c r="AF169" s="480" t="s">
        <v>1931</v>
      </c>
      <c r="AG169" s="479" t="s">
        <v>1922</v>
      </c>
      <c r="AH169" s="480" t="s">
        <v>1931</v>
      </c>
      <c r="AI169" s="479" t="s">
        <v>1948</v>
      </c>
      <c r="AJ169" s="480" t="s">
        <v>1933</v>
      </c>
      <c r="AK169" s="480" t="s">
        <v>1933</v>
      </c>
      <c r="AL169" s="480" t="s">
        <v>1933</v>
      </c>
      <c r="AM169" s="479" t="s">
        <v>1946</v>
      </c>
      <c r="AN169" s="479" t="s">
        <v>1948</v>
      </c>
      <c r="AO169" s="479" t="s">
        <v>1946</v>
      </c>
      <c r="AP169" s="480" t="s">
        <v>1939</v>
      </c>
      <c r="AQ169" s="481" t="s">
        <v>1931</v>
      </c>
      <c r="AR169" s="479" t="s">
        <v>1925</v>
      </c>
      <c r="AS169" s="479" t="s">
        <v>1946</v>
      </c>
      <c r="AT169" s="479" t="s">
        <v>1946</v>
      </c>
      <c r="AU169" s="480" t="s">
        <v>1931</v>
      </c>
      <c r="AV169" s="479" t="s">
        <v>1923</v>
      </c>
      <c r="AW169" s="480" t="s">
        <v>1931</v>
      </c>
      <c r="AX169" s="480" t="s">
        <v>1931</v>
      </c>
      <c r="AY169" s="480" t="s">
        <v>1929</v>
      </c>
      <c r="AZ169" s="481" t="s">
        <v>1931</v>
      </c>
      <c r="BA169" s="480" t="s">
        <v>1933</v>
      </c>
      <c r="BB169" s="479" t="s">
        <v>1948</v>
      </c>
      <c r="BC169" s="482" t="s">
        <v>1931</v>
      </c>
      <c r="BD169" s="479" t="s">
        <v>1946</v>
      </c>
      <c r="BE169" s="479" t="s">
        <v>1923</v>
      </c>
      <c r="BF169" s="479" t="s">
        <v>1946</v>
      </c>
      <c r="BG169" s="480" t="s">
        <v>1933</v>
      </c>
      <c r="BH169" s="479" t="s">
        <v>1946</v>
      </c>
      <c r="BI169" s="479" t="s">
        <v>1922</v>
      </c>
      <c r="BJ169" s="479" t="s">
        <v>1939</v>
      </c>
      <c r="BK169" s="480" t="s">
        <v>1933</v>
      </c>
      <c r="BL169" s="480" t="s">
        <v>1933</v>
      </c>
      <c r="BM169" s="480" t="s">
        <v>1931</v>
      </c>
      <c r="BN169" s="479" t="s">
        <v>1931</v>
      </c>
      <c r="BO169" s="480" t="s">
        <v>1946</v>
      </c>
      <c r="BP169" s="480" t="s">
        <v>1946</v>
      </c>
      <c r="BQ169" s="479" t="s">
        <v>1946</v>
      </c>
      <c r="BR169" s="480" t="s">
        <v>1925</v>
      </c>
      <c r="BS169" s="480" t="s">
        <v>1928</v>
      </c>
      <c r="BT169" s="479" t="s">
        <v>1946</v>
      </c>
      <c r="BU169" s="480" t="s">
        <v>1929</v>
      </c>
      <c r="BV169" s="479" t="s">
        <v>1948</v>
      </c>
      <c r="BW169" s="479" t="s">
        <v>1948</v>
      </c>
    </row>
    <row r="170" spans="1:75" ht="12.75" customHeight="1">
      <c r="A170" s="484" t="s">
        <v>2074</v>
      </c>
      <c r="B170" s="484" t="s">
        <v>388</v>
      </c>
      <c r="C170" s="484" t="s">
        <v>2075</v>
      </c>
      <c r="D170" s="479" t="s">
        <v>1997</v>
      </c>
      <c r="E170" s="480" t="s">
        <v>1923</v>
      </c>
      <c r="F170" s="479" t="s">
        <v>1997</v>
      </c>
      <c r="G170" s="480" t="s">
        <v>1943</v>
      </c>
      <c r="H170" s="479" t="s">
        <v>1997</v>
      </c>
      <c r="I170" s="480" t="s">
        <v>1922</v>
      </c>
      <c r="J170" s="481" t="s">
        <v>1927</v>
      </c>
      <c r="K170" s="480" t="s">
        <v>1929</v>
      </c>
      <c r="L170" s="480" t="s">
        <v>1923</v>
      </c>
      <c r="M170" s="480" t="s">
        <v>1923</v>
      </c>
      <c r="N170" s="480" t="s">
        <v>1943</v>
      </c>
      <c r="O170" s="480" t="s">
        <v>1932</v>
      </c>
      <c r="P170" s="479" t="s">
        <v>1926</v>
      </c>
      <c r="Q170" s="479" t="s">
        <v>1997</v>
      </c>
      <c r="R170" s="479" t="s">
        <v>1923</v>
      </c>
      <c r="S170" s="479" t="s">
        <v>1998</v>
      </c>
      <c r="T170" s="480" t="s">
        <v>1927</v>
      </c>
      <c r="U170" s="479" t="s">
        <v>1940</v>
      </c>
      <c r="V170" s="479" t="s">
        <v>1927</v>
      </c>
      <c r="W170" s="479" t="s">
        <v>1927</v>
      </c>
      <c r="X170" s="480" t="s">
        <v>1923</v>
      </c>
      <c r="Y170" s="479" t="s">
        <v>1997</v>
      </c>
      <c r="Z170" s="479" t="s">
        <v>1941</v>
      </c>
      <c r="AA170" s="480" t="s">
        <v>1923</v>
      </c>
      <c r="AB170" s="482" t="s">
        <v>1923</v>
      </c>
      <c r="AC170" s="479" t="s">
        <v>1997</v>
      </c>
      <c r="AD170" s="479" t="s">
        <v>1997</v>
      </c>
      <c r="AE170" s="480" t="s">
        <v>1967</v>
      </c>
      <c r="AF170" s="480" t="s">
        <v>1924</v>
      </c>
      <c r="AG170" s="479" t="s">
        <v>1927</v>
      </c>
      <c r="AH170" s="480" t="s">
        <v>1924</v>
      </c>
      <c r="AI170" s="479" t="s">
        <v>1997</v>
      </c>
      <c r="AJ170" s="480" t="s">
        <v>1931</v>
      </c>
      <c r="AK170" s="480" t="s">
        <v>1923</v>
      </c>
      <c r="AL170" s="480" t="s">
        <v>1923</v>
      </c>
      <c r="AM170" s="479" t="s">
        <v>1997</v>
      </c>
      <c r="AN170" s="479" t="s">
        <v>1997</v>
      </c>
      <c r="AO170" s="479" t="s">
        <v>1967</v>
      </c>
      <c r="AP170" s="480" t="s">
        <v>1967</v>
      </c>
      <c r="AQ170" s="481" t="s">
        <v>1927</v>
      </c>
      <c r="AR170" s="479" t="s">
        <v>1927</v>
      </c>
      <c r="AS170" s="479" t="s">
        <v>1997</v>
      </c>
      <c r="AT170" s="479" t="s">
        <v>1997</v>
      </c>
      <c r="AU170" s="480" t="s">
        <v>1943</v>
      </c>
      <c r="AV170" s="479" t="s">
        <v>1923</v>
      </c>
      <c r="AW170" s="480" t="s">
        <v>1924</v>
      </c>
      <c r="AX170" s="480" t="s">
        <v>1939</v>
      </c>
      <c r="AY170" s="480" t="s">
        <v>1927</v>
      </c>
      <c r="AZ170" s="481" t="s">
        <v>1924</v>
      </c>
      <c r="BA170" s="480" t="s">
        <v>1923</v>
      </c>
      <c r="BB170" s="479" t="s">
        <v>1998</v>
      </c>
      <c r="BC170" s="482" t="s">
        <v>1924</v>
      </c>
      <c r="BD170" s="479" t="s">
        <v>1997</v>
      </c>
      <c r="BE170" s="479" t="s">
        <v>2000</v>
      </c>
      <c r="BF170" s="479" t="s">
        <v>1997</v>
      </c>
      <c r="BG170" s="480" t="s">
        <v>1931</v>
      </c>
      <c r="BH170" s="479" t="s">
        <v>1997</v>
      </c>
      <c r="BI170" s="479" t="s">
        <v>1927</v>
      </c>
      <c r="BJ170" s="479" t="s">
        <v>1997</v>
      </c>
      <c r="BK170" s="480" t="s">
        <v>1923</v>
      </c>
      <c r="BL170" s="480" t="s">
        <v>1958</v>
      </c>
      <c r="BM170" s="480" t="s">
        <v>1943</v>
      </c>
      <c r="BN170" s="479" t="s">
        <v>1922</v>
      </c>
      <c r="BO170" s="480" t="s">
        <v>1967</v>
      </c>
      <c r="BP170" s="480" t="s">
        <v>1967</v>
      </c>
      <c r="BQ170" s="479" t="s">
        <v>2000</v>
      </c>
      <c r="BR170" s="480" t="s">
        <v>1923</v>
      </c>
      <c r="BS170" s="480" t="s">
        <v>1925</v>
      </c>
      <c r="BT170" s="479" t="s">
        <v>1997</v>
      </c>
      <c r="BU170" s="480" t="s">
        <v>1927</v>
      </c>
      <c r="BV170" s="479" t="s">
        <v>1997</v>
      </c>
      <c r="BW170" s="479" t="s">
        <v>1997</v>
      </c>
    </row>
    <row r="171" spans="1:75" ht="12.75" customHeight="1">
      <c r="A171" s="478" t="s">
        <v>390</v>
      </c>
      <c r="B171" s="478" t="s">
        <v>388</v>
      </c>
      <c r="C171" s="478" t="s">
        <v>1951</v>
      </c>
      <c r="D171" s="479" t="s">
        <v>1933</v>
      </c>
      <c r="E171" s="480" t="s">
        <v>1939</v>
      </c>
      <c r="F171" s="479" t="s">
        <v>1922</v>
      </c>
      <c r="G171" s="480" t="s">
        <v>1922</v>
      </c>
      <c r="H171" s="479" t="s">
        <v>1955</v>
      </c>
      <c r="I171" s="480" t="s">
        <v>1939</v>
      </c>
      <c r="J171" s="481" t="s">
        <v>1928</v>
      </c>
      <c r="K171" s="480" t="s">
        <v>1939</v>
      </c>
      <c r="L171" s="480" t="s">
        <v>1939</v>
      </c>
      <c r="M171" s="480" t="s">
        <v>1922</v>
      </c>
      <c r="N171" s="480" t="s">
        <v>1933</v>
      </c>
      <c r="O171" s="480" t="s">
        <v>1924</v>
      </c>
      <c r="P171" s="479" t="s">
        <v>1955</v>
      </c>
      <c r="Q171" s="479" t="s">
        <v>1922</v>
      </c>
      <c r="R171" s="479" t="s">
        <v>1923</v>
      </c>
      <c r="S171" s="479" t="s">
        <v>1929</v>
      </c>
      <c r="T171" s="480" t="s">
        <v>1955</v>
      </c>
      <c r="U171" s="479" t="s">
        <v>1929</v>
      </c>
      <c r="V171" s="479" t="s">
        <v>1948</v>
      </c>
      <c r="W171" s="479" t="s">
        <v>1955</v>
      </c>
      <c r="X171" s="480" t="s">
        <v>1939</v>
      </c>
      <c r="Y171" s="479" t="s">
        <v>1939</v>
      </c>
      <c r="Z171" s="479" t="s">
        <v>1923</v>
      </c>
      <c r="AA171" s="480" t="s">
        <v>1923</v>
      </c>
      <c r="AB171" s="482" t="s">
        <v>1939</v>
      </c>
      <c r="AC171" s="479" t="s">
        <v>1922</v>
      </c>
      <c r="AD171" s="479" t="s">
        <v>1955</v>
      </c>
      <c r="AE171" s="480" t="s">
        <v>1922</v>
      </c>
      <c r="AF171" s="480" t="s">
        <v>1922</v>
      </c>
      <c r="AG171" s="479" t="s">
        <v>1928</v>
      </c>
      <c r="AH171" s="480" t="s">
        <v>1922</v>
      </c>
      <c r="AI171" s="479" t="s">
        <v>1922</v>
      </c>
      <c r="AJ171" s="480" t="s">
        <v>1939</v>
      </c>
      <c r="AK171" s="480" t="s">
        <v>1939</v>
      </c>
      <c r="AL171" s="480" t="s">
        <v>1939</v>
      </c>
      <c r="AM171" s="479" t="s">
        <v>1955</v>
      </c>
      <c r="AN171" s="479" t="s">
        <v>1922</v>
      </c>
      <c r="AO171" s="479" t="s">
        <v>1955</v>
      </c>
      <c r="AP171" s="480" t="s">
        <v>1946</v>
      </c>
      <c r="AQ171" s="481" t="s">
        <v>1922</v>
      </c>
      <c r="AR171" s="479" t="s">
        <v>1939</v>
      </c>
      <c r="AS171" s="479" t="s">
        <v>1939</v>
      </c>
      <c r="AT171" s="479" t="s">
        <v>1955</v>
      </c>
      <c r="AU171" s="480" t="s">
        <v>1931</v>
      </c>
      <c r="AV171" s="479" t="s">
        <v>1923</v>
      </c>
      <c r="AW171" s="480" t="s">
        <v>1922</v>
      </c>
      <c r="AX171" s="480" t="s">
        <v>1922</v>
      </c>
      <c r="AY171" s="480" t="s">
        <v>1922</v>
      </c>
      <c r="AZ171" s="481" t="s">
        <v>1922</v>
      </c>
      <c r="BA171" s="480" t="s">
        <v>1939</v>
      </c>
      <c r="BB171" s="479" t="s">
        <v>1922</v>
      </c>
      <c r="BC171" s="482" t="s">
        <v>1922</v>
      </c>
      <c r="BD171" s="479" t="s">
        <v>1929</v>
      </c>
      <c r="BE171" s="479" t="s">
        <v>1922</v>
      </c>
      <c r="BF171" s="479" t="s">
        <v>1955</v>
      </c>
      <c r="BG171" s="480" t="s">
        <v>1939</v>
      </c>
      <c r="BH171" s="479" t="s">
        <v>1955</v>
      </c>
      <c r="BI171" s="479" t="s">
        <v>1928</v>
      </c>
      <c r="BJ171" s="479" t="s">
        <v>1955</v>
      </c>
      <c r="BK171" s="480" t="s">
        <v>1939</v>
      </c>
      <c r="BL171" s="480" t="s">
        <v>1939</v>
      </c>
      <c r="BM171" s="480" t="s">
        <v>1931</v>
      </c>
      <c r="BN171" s="479" t="s">
        <v>1933</v>
      </c>
      <c r="BO171" s="480" t="s">
        <v>1946</v>
      </c>
      <c r="BP171" s="480" t="s">
        <v>1946</v>
      </c>
      <c r="BQ171" s="479" t="s">
        <v>1955</v>
      </c>
      <c r="BR171" s="480" t="s">
        <v>1925</v>
      </c>
      <c r="BS171" s="480" t="s">
        <v>1923</v>
      </c>
      <c r="BT171" s="479" t="s">
        <v>1955</v>
      </c>
      <c r="BU171" s="480" t="s">
        <v>1922</v>
      </c>
      <c r="BV171" s="479" t="s">
        <v>1922</v>
      </c>
      <c r="BW171" s="479" t="s">
        <v>1922</v>
      </c>
    </row>
    <row r="172" spans="1:75" ht="12.75" customHeight="1">
      <c r="A172" s="478" t="s">
        <v>391</v>
      </c>
      <c r="B172" s="478" t="s">
        <v>388</v>
      </c>
      <c r="C172" s="478" t="s">
        <v>1951</v>
      </c>
      <c r="D172" s="479" t="s">
        <v>1933</v>
      </c>
      <c r="E172" s="480" t="s">
        <v>1939</v>
      </c>
      <c r="F172" s="479" t="s">
        <v>1928</v>
      </c>
      <c r="G172" s="480" t="s">
        <v>1922</v>
      </c>
      <c r="H172" s="479" t="s">
        <v>1924</v>
      </c>
      <c r="I172" s="480" t="s">
        <v>1939</v>
      </c>
      <c r="J172" s="481" t="s">
        <v>1928</v>
      </c>
      <c r="K172" s="480" t="s">
        <v>1939</v>
      </c>
      <c r="L172" s="480" t="s">
        <v>1939</v>
      </c>
      <c r="M172" s="480" t="s">
        <v>1922</v>
      </c>
      <c r="N172" s="480" t="s">
        <v>1933</v>
      </c>
      <c r="O172" s="480" t="s">
        <v>1924</v>
      </c>
      <c r="P172" s="479" t="s">
        <v>1922</v>
      </c>
      <c r="Q172" s="479" t="s">
        <v>1928</v>
      </c>
      <c r="R172" s="479" t="s">
        <v>1923</v>
      </c>
      <c r="S172" s="479" t="s">
        <v>1929</v>
      </c>
      <c r="T172" s="480" t="s">
        <v>1922</v>
      </c>
      <c r="U172" s="479" t="s">
        <v>1929</v>
      </c>
      <c r="V172" s="479" t="s">
        <v>1948</v>
      </c>
      <c r="W172" s="479" t="s">
        <v>1938</v>
      </c>
      <c r="X172" s="480" t="s">
        <v>1939</v>
      </c>
      <c r="Y172" s="479" t="s">
        <v>1939</v>
      </c>
      <c r="Z172" s="479" t="s">
        <v>1923</v>
      </c>
      <c r="AA172" s="480" t="s">
        <v>1923</v>
      </c>
      <c r="AB172" s="482" t="s">
        <v>1939</v>
      </c>
      <c r="AC172" s="479" t="s">
        <v>1928</v>
      </c>
      <c r="AD172" s="479" t="s">
        <v>1955</v>
      </c>
      <c r="AE172" s="480" t="s">
        <v>1922</v>
      </c>
      <c r="AF172" s="480" t="s">
        <v>1922</v>
      </c>
      <c r="AG172" s="479" t="s">
        <v>1928</v>
      </c>
      <c r="AH172" s="480" t="s">
        <v>1922</v>
      </c>
      <c r="AI172" s="479" t="s">
        <v>1928</v>
      </c>
      <c r="AJ172" s="480" t="s">
        <v>1939</v>
      </c>
      <c r="AK172" s="480" t="s">
        <v>1939</v>
      </c>
      <c r="AL172" s="480" t="s">
        <v>1939</v>
      </c>
      <c r="AM172" s="479" t="s">
        <v>1946</v>
      </c>
      <c r="AN172" s="479" t="s">
        <v>1928</v>
      </c>
      <c r="AO172" s="479" t="s">
        <v>1922</v>
      </c>
      <c r="AP172" s="480" t="s">
        <v>1946</v>
      </c>
      <c r="AQ172" s="481" t="s">
        <v>1922</v>
      </c>
      <c r="AR172" s="479" t="s">
        <v>1922</v>
      </c>
      <c r="AS172" s="479" t="s">
        <v>1939</v>
      </c>
      <c r="AT172" s="479" t="s">
        <v>1946</v>
      </c>
      <c r="AU172" s="480" t="s">
        <v>1931</v>
      </c>
      <c r="AV172" s="479" t="s">
        <v>1923</v>
      </c>
      <c r="AW172" s="480" t="s">
        <v>1922</v>
      </c>
      <c r="AX172" s="480" t="s">
        <v>1922</v>
      </c>
      <c r="AY172" s="480" t="s">
        <v>1922</v>
      </c>
      <c r="AZ172" s="481" t="s">
        <v>1922</v>
      </c>
      <c r="BA172" s="480" t="s">
        <v>1939</v>
      </c>
      <c r="BB172" s="479" t="s">
        <v>1922</v>
      </c>
      <c r="BC172" s="482" t="s">
        <v>1922</v>
      </c>
      <c r="BD172" s="479" t="s">
        <v>1929</v>
      </c>
      <c r="BE172" s="479" t="s">
        <v>1922</v>
      </c>
      <c r="BF172" s="479" t="s">
        <v>1946</v>
      </c>
      <c r="BG172" s="480" t="s">
        <v>1939</v>
      </c>
      <c r="BH172" s="479" t="s">
        <v>1928</v>
      </c>
      <c r="BI172" s="479" t="s">
        <v>1928</v>
      </c>
      <c r="BJ172" s="479" t="s">
        <v>1922</v>
      </c>
      <c r="BK172" s="480" t="s">
        <v>1939</v>
      </c>
      <c r="BL172" s="480" t="s">
        <v>1939</v>
      </c>
      <c r="BM172" s="480" t="s">
        <v>1931</v>
      </c>
      <c r="BN172" s="479" t="s">
        <v>1933</v>
      </c>
      <c r="BO172" s="480" t="s">
        <v>1946</v>
      </c>
      <c r="BP172" s="480" t="s">
        <v>1946</v>
      </c>
      <c r="BQ172" s="479" t="s">
        <v>1955</v>
      </c>
      <c r="BR172" s="480" t="s">
        <v>1925</v>
      </c>
      <c r="BS172" s="480" t="s">
        <v>1923</v>
      </c>
      <c r="BT172" s="479" t="s">
        <v>1928</v>
      </c>
      <c r="BU172" s="480" t="s">
        <v>1922</v>
      </c>
      <c r="BV172" s="479" t="s">
        <v>1928</v>
      </c>
      <c r="BW172" s="479" t="s">
        <v>1928</v>
      </c>
    </row>
    <row r="173" spans="1:75" ht="12.75" customHeight="1">
      <c r="A173" s="478" t="s">
        <v>392</v>
      </c>
      <c r="B173" s="478" t="s">
        <v>388</v>
      </c>
      <c r="C173" s="478" t="s">
        <v>1951</v>
      </c>
      <c r="D173" s="479" t="s">
        <v>1931</v>
      </c>
      <c r="E173" s="480" t="s">
        <v>1933</v>
      </c>
      <c r="F173" s="479" t="s">
        <v>1948</v>
      </c>
      <c r="G173" s="480" t="s">
        <v>1931</v>
      </c>
      <c r="H173" s="479" t="s">
        <v>1948</v>
      </c>
      <c r="I173" s="480" t="s">
        <v>1931</v>
      </c>
      <c r="J173" s="481" t="s">
        <v>1922</v>
      </c>
      <c r="K173" s="480" t="s">
        <v>1939</v>
      </c>
      <c r="L173" s="480" t="s">
        <v>1933</v>
      </c>
      <c r="M173" s="480" t="s">
        <v>1929</v>
      </c>
      <c r="N173" s="480" t="s">
        <v>1931</v>
      </c>
      <c r="O173" s="480" t="s">
        <v>1924</v>
      </c>
      <c r="P173" s="479" t="s">
        <v>1955</v>
      </c>
      <c r="Q173" s="479" t="s">
        <v>1946</v>
      </c>
      <c r="R173" s="479" t="s">
        <v>1923</v>
      </c>
      <c r="S173" s="479" t="s">
        <v>1932</v>
      </c>
      <c r="T173" s="480" t="s">
        <v>1955</v>
      </c>
      <c r="U173" s="479" t="s">
        <v>1922</v>
      </c>
      <c r="V173" s="479" t="s">
        <v>1946</v>
      </c>
      <c r="W173" s="479" t="s">
        <v>1955</v>
      </c>
      <c r="X173" s="480" t="s">
        <v>1933</v>
      </c>
      <c r="Y173" s="479" t="s">
        <v>1946</v>
      </c>
      <c r="Z173" s="479" t="s">
        <v>1923</v>
      </c>
      <c r="AA173" s="480" t="s">
        <v>1928</v>
      </c>
      <c r="AB173" s="482" t="s">
        <v>1933</v>
      </c>
      <c r="AC173" s="479" t="s">
        <v>1948</v>
      </c>
      <c r="AD173" s="479" t="s">
        <v>1927</v>
      </c>
      <c r="AE173" s="480" t="s">
        <v>1922</v>
      </c>
      <c r="AF173" s="480" t="s">
        <v>1931</v>
      </c>
      <c r="AG173" s="479" t="s">
        <v>1922</v>
      </c>
      <c r="AH173" s="480" t="s">
        <v>1931</v>
      </c>
      <c r="AI173" s="479" t="s">
        <v>1948</v>
      </c>
      <c r="AJ173" s="480" t="s">
        <v>1933</v>
      </c>
      <c r="AK173" s="480" t="s">
        <v>1933</v>
      </c>
      <c r="AL173" s="480" t="s">
        <v>1933</v>
      </c>
      <c r="AM173" s="479" t="s">
        <v>1946</v>
      </c>
      <c r="AN173" s="479" t="s">
        <v>1948</v>
      </c>
      <c r="AO173" s="479" t="s">
        <v>1946</v>
      </c>
      <c r="AP173" s="480" t="s">
        <v>1939</v>
      </c>
      <c r="AQ173" s="481" t="s">
        <v>1931</v>
      </c>
      <c r="AR173" s="479" t="s">
        <v>1946</v>
      </c>
      <c r="AS173" s="479" t="s">
        <v>1946</v>
      </c>
      <c r="AT173" s="479" t="s">
        <v>1946</v>
      </c>
      <c r="AU173" s="480" t="s">
        <v>1929</v>
      </c>
      <c r="AV173" s="479" t="s">
        <v>1923</v>
      </c>
      <c r="AW173" s="480" t="s">
        <v>1931</v>
      </c>
      <c r="AX173" s="480" t="s">
        <v>1931</v>
      </c>
      <c r="AY173" s="480" t="s">
        <v>1929</v>
      </c>
      <c r="AZ173" s="481" t="s">
        <v>1931</v>
      </c>
      <c r="BA173" s="480" t="s">
        <v>1933</v>
      </c>
      <c r="BB173" s="479" t="s">
        <v>1932</v>
      </c>
      <c r="BC173" s="482" t="s">
        <v>1931</v>
      </c>
      <c r="BD173" s="479" t="s">
        <v>1923</v>
      </c>
      <c r="BE173" s="479" t="s">
        <v>1923</v>
      </c>
      <c r="BF173" s="479" t="s">
        <v>1946</v>
      </c>
      <c r="BG173" s="480" t="s">
        <v>1933</v>
      </c>
      <c r="BH173" s="479" t="s">
        <v>1946</v>
      </c>
      <c r="BI173" s="479" t="s">
        <v>1922</v>
      </c>
      <c r="BJ173" s="479" t="s">
        <v>1939</v>
      </c>
      <c r="BK173" s="480" t="s">
        <v>1933</v>
      </c>
      <c r="BL173" s="480" t="s">
        <v>1933</v>
      </c>
      <c r="BM173" s="480" t="s">
        <v>1929</v>
      </c>
      <c r="BN173" s="479" t="s">
        <v>1931</v>
      </c>
      <c r="BO173" s="480" t="s">
        <v>1931</v>
      </c>
      <c r="BP173" s="480" t="s">
        <v>1931</v>
      </c>
      <c r="BQ173" s="479" t="s">
        <v>1946</v>
      </c>
      <c r="BR173" s="485" t="s">
        <v>1946</v>
      </c>
      <c r="BS173" s="480" t="s">
        <v>1928</v>
      </c>
      <c r="BT173" s="479" t="s">
        <v>1946</v>
      </c>
      <c r="BU173" s="480" t="s">
        <v>1929</v>
      </c>
      <c r="BV173" s="479" t="s">
        <v>1948</v>
      </c>
      <c r="BW173" s="479" t="s">
        <v>1948</v>
      </c>
    </row>
    <row r="174" spans="1:75" ht="12.75" customHeight="1">
      <c r="A174" s="478" t="s">
        <v>367</v>
      </c>
      <c r="B174" s="478" t="s">
        <v>368</v>
      </c>
      <c r="C174" s="478" t="s">
        <v>1951</v>
      </c>
      <c r="D174" s="479" t="s">
        <v>1940</v>
      </c>
      <c r="E174" s="480" t="s">
        <v>1939</v>
      </c>
      <c r="F174" s="479" t="s">
        <v>1939</v>
      </c>
      <c r="G174" s="480" t="s">
        <v>1928</v>
      </c>
      <c r="H174" s="479" t="s">
        <v>1939</v>
      </c>
      <c r="I174" s="480" t="s">
        <v>1948</v>
      </c>
      <c r="J174" s="481" t="s">
        <v>1924</v>
      </c>
      <c r="K174" s="480" t="s">
        <v>1925</v>
      </c>
      <c r="L174" s="480" t="s">
        <v>1939</v>
      </c>
      <c r="M174" s="480" t="s">
        <v>1939</v>
      </c>
      <c r="N174" s="480" t="s">
        <v>1928</v>
      </c>
      <c r="O174" s="480" t="s">
        <v>1939</v>
      </c>
      <c r="P174" s="479" t="s">
        <v>1922</v>
      </c>
      <c r="Q174" s="479" t="s">
        <v>1939</v>
      </c>
      <c r="R174" s="479" t="s">
        <v>1923</v>
      </c>
      <c r="S174" s="479" t="s">
        <v>1939</v>
      </c>
      <c r="T174" s="480" t="s">
        <v>1939</v>
      </c>
      <c r="U174" s="479" t="s">
        <v>1929</v>
      </c>
      <c r="V174" s="479" t="s">
        <v>1929</v>
      </c>
      <c r="W174" s="479" t="s">
        <v>1923</v>
      </c>
      <c r="X174" s="480" t="s">
        <v>1939</v>
      </c>
      <c r="Y174" s="479" t="s">
        <v>1939</v>
      </c>
      <c r="Z174" s="479" t="s">
        <v>1923</v>
      </c>
      <c r="AA174" s="480" t="s">
        <v>1939</v>
      </c>
      <c r="AB174" s="482" t="s">
        <v>1939</v>
      </c>
      <c r="AC174" s="479" t="s">
        <v>1940</v>
      </c>
      <c r="AD174" s="479" t="s">
        <v>1923</v>
      </c>
      <c r="AE174" s="480" t="s">
        <v>1925</v>
      </c>
      <c r="AF174" s="480" t="s">
        <v>1928</v>
      </c>
      <c r="AG174" s="479" t="s">
        <v>1922</v>
      </c>
      <c r="AH174" s="480" t="s">
        <v>1928</v>
      </c>
      <c r="AI174" s="479" t="s">
        <v>1928</v>
      </c>
      <c r="AJ174" s="480" t="s">
        <v>1939</v>
      </c>
      <c r="AK174" s="480" t="s">
        <v>1939</v>
      </c>
      <c r="AL174" s="480" t="s">
        <v>1922</v>
      </c>
      <c r="AM174" s="479" t="s">
        <v>1939</v>
      </c>
      <c r="AN174" s="479" t="s">
        <v>1940</v>
      </c>
      <c r="AO174" s="479" t="s">
        <v>1940</v>
      </c>
      <c r="AP174" s="480" t="s">
        <v>1939</v>
      </c>
      <c r="AQ174" s="481" t="s">
        <v>1928</v>
      </c>
      <c r="AR174" s="479" t="s">
        <v>1929</v>
      </c>
      <c r="AS174" s="479" t="s">
        <v>1939</v>
      </c>
      <c r="AT174" s="479" t="s">
        <v>1939</v>
      </c>
      <c r="AU174" s="480" t="s">
        <v>1940</v>
      </c>
      <c r="AV174" s="479" t="s">
        <v>1923</v>
      </c>
      <c r="AW174" s="480" t="s">
        <v>1928</v>
      </c>
      <c r="AX174" s="480" t="s">
        <v>1939</v>
      </c>
      <c r="AY174" s="480" t="s">
        <v>1939</v>
      </c>
      <c r="AZ174" s="481" t="s">
        <v>1928</v>
      </c>
      <c r="BA174" s="480" t="s">
        <v>1939</v>
      </c>
      <c r="BB174" s="479" t="s">
        <v>1929</v>
      </c>
      <c r="BC174" s="482" t="s">
        <v>1928</v>
      </c>
      <c r="BD174" s="479" t="s">
        <v>1929</v>
      </c>
      <c r="BE174" s="479" t="s">
        <v>1940</v>
      </c>
      <c r="BF174" s="479" t="s">
        <v>1939</v>
      </c>
      <c r="BG174" s="480" t="s">
        <v>1939</v>
      </c>
      <c r="BH174" s="479" t="s">
        <v>1929</v>
      </c>
      <c r="BI174" s="479" t="s">
        <v>1924</v>
      </c>
      <c r="BJ174" s="479" t="s">
        <v>1939</v>
      </c>
      <c r="BK174" s="480" t="s">
        <v>1939</v>
      </c>
      <c r="BL174" s="480" t="s">
        <v>1939</v>
      </c>
      <c r="BM174" s="480" t="s">
        <v>1928</v>
      </c>
      <c r="BN174" s="479" t="s">
        <v>1923</v>
      </c>
      <c r="BO174" s="480" t="s">
        <v>1940</v>
      </c>
      <c r="BP174" s="480" t="s">
        <v>1940</v>
      </c>
      <c r="BQ174" s="479" t="s">
        <v>1928</v>
      </c>
      <c r="BR174" s="480" t="s">
        <v>1925</v>
      </c>
      <c r="BS174" s="480" t="s">
        <v>1939</v>
      </c>
      <c r="BT174" s="479" t="s">
        <v>1929</v>
      </c>
      <c r="BU174" s="480" t="s">
        <v>1939</v>
      </c>
      <c r="BV174" s="479" t="s">
        <v>1940</v>
      </c>
      <c r="BW174" s="479" t="s">
        <v>1940</v>
      </c>
    </row>
    <row r="175" spans="1:75" ht="12.75" customHeight="1">
      <c r="A175" s="478" t="s">
        <v>369</v>
      </c>
      <c r="B175" s="478" t="s">
        <v>368</v>
      </c>
      <c r="C175" s="478" t="s">
        <v>1951</v>
      </c>
      <c r="D175" s="479" t="s">
        <v>1933</v>
      </c>
      <c r="E175" s="480" t="s">
        <v>1922</v>
      </c>
      <c r="F175" s="479" t="s">
        <v>1923</v>
      </c>
      <c r="G175" s="480" t="s">
        <v>1922</v>
      </c>
      <c r="H175" s="479" t="s">
        <v>1923</v>
      </c>
      <c r="I175" s="480" t="s">
        <v>1922</v>
      </c>
      <c r="J175" s="481" t="s">
        <v>1923</v>
      </c>
      <c r="K175" s="480" t="s">
        <v>1925</v>
      </c>
      <c r="L175" s="480" t="s">
        <v>1922</v>
      </c>
      <c r="M175" s="480" t="s">
        <v>1928</v>
      </c>
      <c r="N175" s="480" t="s">
        <v>1924</v>
      </c>
      <c r="O175" s="480" t="s">
        <v>1922</v>
      </c>
      <c r="P175" s="479" t="s">
        <v>1928</v>
      </c>
      <c r="Q175" s="479" t="s">
        <v>1923</v>
      </c>
      <c r="R175" s="479" t="s">
        <v>1923</v>
      </c>
      <c r="S175" s="479" t="s">
        <v>1922</v>
      </c>
      <c r="T175" s="480" t="s">
        <v>1928</v>
      </c>
      <c r="U175" s="479" t="s">
        <v>1924</v>
      </c>
      <c r="V175" s="479" t="s">
        <v>1923</v>
      </c>
      <c r="W175" s="479" t="s">
        <v>1929</v>
      </c>
      <c r="X175" s="480" t="s">
        <v>1922</v>
      </c>
      <c r="Y175" s="479" t="s">
        <v>1924</v>
      </c>
      <c r="Z175" s="479" t="s">
        <v>1929</v>
      </c>
      <c r="AA175" s="480" t="s">
        <v>1922</v>
      </c>
      <c r="AB175" s="482" t="s">
        <v>1922</v>
      </c>
      <c r="AC175" s="479" t="s">
        <v>1923</v>
      </c>
      <c r="AD175" s="479" t="s">
        <v>1924</v>
      </c>
      <c r="AE175" s="480" t="s">
        <v>1925</v>
      </c>
      <c r="AF175" s="480" t="s">
        <v>1922</v>
      </c>
      <c r="AG175" s="479" t="s">
        <v>1923</v>
      </c>
      <c r="AH175" s="480" t="s">
        <v>1933</v>
      </c>
      <c r="AI175" s="479" t="s">
        <v>1923</v>
      </c>
      <c r="AJ175" s="480" t="s">
        <v>1922</v>
      </c>
      <c r="AK175" s="480" t="s">
        <v>1922</v>
      </c>
      <c r="AL175" s="480" t="s">
        <v>1922</v>
      </c>
      <c r="AM175" s="479" t="s">
        <v>1922</v>
      </c>
      <c r="AN175" s="479" t="s">
        <v>1923</v>
      </c>
      <c r="AO175" s="479" t="s">
        <v>1923</v>
      </c>
      <c r="AP175" s="480" t="s">
        <v>1923</v>
      </c>
      <c r="AQ175" s="481" t="s">
        <v>1922</v>
      </c>
      <c r="AR175" s="479" t="s">
        <v>1923</v>
      </c>
      <c r="AS175" s="479" t="s">
        <v>1923</v>
      </c>
      <c r="AT175" s="479" t="s">
        <v>1922</v>
      </c>
      <c r="AU175" s="480" t="s">
        <v>1924</v>
      </c>
      <c r="AV175" s="479" t="s">
        <v>1923</v>
      </c>
      <c r="AW175" s="480" t="s">
        <v>1922</v>
      </c>
      <c r="AX175" s="480" t="s">
        <v>1923</v>
      </c>
      <c r="AY175" s="480" t="s">
        <v>1928</v>
      </c>
      <c r="AZ175" s="481" t="s">
        <v>1922</v>
      </c>
      <c r="BA175" s="480" t="s">
        <v>1922</v>
      </c>
      <c r="BB175" s="479" t="s">
        <v>1922</v>
      </c>
      <c r="BC175" s="482" t="s">
        <v>1922</v>
      </c>
      <c r="BD175" s="479" t="s">
        <v>1929</v>
      </c>
      <c r="BE175" s="479" t="s">
        <v>1923</v>
      </c>
      <c r="BF175" s="479" t="s">
        <v>1922</v>
      </c>
      <c r="BG175" s="480" t="s">
        <v>1922</v>
      </c>
      <c r="BH175" s="479" t="s">
        <v>1928</v>
      </c>
      <c r="BI175" s="479" t="s">
        <v>1923</v>
      </c>
      <c r="BJ175" s="479" t="s">
        <v>1928</v>
      </c>
      <c r="BK175" s="480" t="s">
        <v>1922</v>
      </c>
      <c r="BL175" s="480" t="s">
        <v>1922</v>
      </c>
      <c r="BM175" s="480" t="s">
        <v>1924</v>
      </c>
      <c r="BN175" s="479" t="s">
        <v>1931</v>
      </c>
      <c r="BO175" s="480" t="s">
        <v>1922</v>
      </c>
      <c r="BP175" s="480" t="s">
        <v>1922</v>
      </c>
      <c r="BQ175" s="479" t="s">
        <v>1928</v>
      </c>
      <c r="BR175" s="480" t="s">
        <v>1925</v>
      </c>
      <c r="BS175" s="480" t="s">
        <v>1923</v>
      </c>
      <c r="BT175" s="479" t="s">
        <v>1933</v>
      </c>
      <c r="BU175" s="480" t="s">
        <v>1928</v>
      </c>
      <c r="BV175" s="479" t="s">
        <v>1923</v>
      </c>
      <c r="BW175" s="479" t="s">
        <v>1923</v>
      </c>
    </row>
    <row r="176" spans="1:75" ht="12.75" customHeight="1">
      <c r="A176" s="478" t="s">
        <v>370</v>
      </c>
      <c r="B176" s="478" t="s">
        <v>368</v>
      </c>
      <c r="C176" s="478" t="s">
        <v>1993</v>
      </c>
      <c r="D176" s="479" t="s">
        <v>1933</v>
      </c>
      <c r="E176" s="480" t="s">
        <v>1922</v>
      </c>
      <c r="F176" s="479" t="s">
        <v>1922</v>
      </c>
      <c r="G176" s="480" t="s">
        <v>1928</v>
      </c>
      <c r="H176" s="479" t="s">
        <v>1923</v>
      </c>
      <c r="I176" s="480" t="s">
        <v>1923</v>
      </c>
      <c r="J176" s="481" t="s">
        <v>1940</v>
      </c>
      <c r="K176" s="480" t="s">
        <v>1922</v>
      </c>
      <c r="L176" s="480" t="s">
        <v>1928</v>
      </c>
      <c r="M176" s="480" t="s">
        <v>1928</v>
      </c>
      <c r="N176" s="480" t="s">
        <v>1929</v>
      </c>
      <c r="O176" s="480" t="s">
        <v>1922</v>
      </c>
      <c r="P176" s="479" t="s">
        <v>1923</v>
      </c>
      <c r="Q176" s="479" t="s">
        <v>1928</v>
      </c>
      <c r="R176" s="479" t="s">
        <v>1923</v>
      </c>
      <c r="S176" s="479" t="s">
        <v>1923</v>
      </c>
      <c r="T176" s="480" t="s">
        <v>1928</v>
      </c>
      <c r="U176" s="479" t="s">
        <v>1922</v>
      </c>
      <c r="V176" s="479" t="s">
        <v>1946</v>
      </c>
      <c r="W176" s="479" t="s">
        <v>1923</v>
      </c>
      <c r="X176" s="480" t="s">
        <v>1922</v>
      </c>
      <c r="Y176" s="479" t="s">
        <v>1923</v>
      </c>
      <c r="Z176" s="479" t="s">
        <v>1924</v>
      </c>
      <c r="AA176" s="480" t="s">
        <v>1922</v>
      </c>
      <c r="AB176" s="482" t="s">
        <v>1922</v>
      </c>
      <c r="AC176" s="479" t="s">
        <v>1922</v>
      </c>
      <c r="AD176" s="479" t="s">
        <v>1923</v>
      </c>
      <c r="AE176" s="480" t="s">
        <v>1922</v>
      </c>
      <c r="AF176" s="480" t="s">
        <v>1928</v>
      </c>
      <c r="AG176" s="479" t="s">
        <v>1940</v>
      </c>
      <c r="AH176" s="480" t="s">
        <v>1928</v>
      </c>
      <c r="AI176" s="479" t="s">
        <v>1928</v>
      </c>
      <c r="AJ176" s="480" t="s">
        <v>1922</v>
      </c>
      <c r="AK176" s="480" t="s">
        <v>1922</v>
      </c>
      <c r="AL176" s="480" t="s">
        <v>1922</v>
      </c>
      <c r="AM176" s="479" t="s">
        <v>1922</v>
      </c>
      <c r="AN176" s="479" t="s">
        <v>1922</v>
      </c>
      <c r="AO176" s="479" t="s">
        <v>1928</v>
      </c>
      <c r="AP176" s="480" t="s">
        <v>1929</v>
      </c>
      <c r="AQ176" s="481" t="s">
        <v>1928</v>
      </c>
      <c r="AR176" s="479" t="s">
        <v>1946</v>
      </c>
      <c r="AS176" s="479" t="s">
        <v>1923</v>
      </c>
      <c r="AT176" s="479" t="s">
        <v>1922</v>
      </c>
      <c r="AU176" s="480" t="s">
        <v>1923</v>
      </c>
      <c r="AV176" s="479" t="s">
        <v>1923</v>
      </c>
      <c r="AW176" s="480" t="s">
        <v>1928</v>
      </c>
      <c r="AX176" s="480" t="s">
        <v>1928</v>
      </c>
      <c r="AY176" s="480" t="s">
        <v>1928</v>
      </c>
      <c r="AZ176" s="481" t="s">
        <v>1928</v>
      </c>
      <c r="BA176" s="480" t="s">
        <v>1922</v>
      </c>
      <c r="BB176" s="479" t="s">
        <v>1923</v>
      </c>
      <c r="BC176" s="482" t="s">
        <v>1928</v>
      </c>
      <c r="BD176" s="479" t="s">
        <v>1924</v>
      </c>
      <c r="BE176" s="479" t="s">
        <v>1922</v>
      </c>
      <c r="BF176" s="479" t="s">
        <v>1922</v>
      </c>
      <c r="BG176" s="480" t="s">
        <v>1922</v>
      </c>
      <c r="BH176" s="479" t="s">
        <v>1923</v>
      </c>
      <c r="BI176" s="479" t="s">
        <v>1940</v>
      </c>
      <c r="BJ176" s="479" t="s">
        <v>1923</v>
      </c>
      <c r="BK176" s="480" t="s">
        <v>1922</v>
      </c>
      <c r="BL176" s="480" t="s">
        <v>1922</v>
      </c>
      <c r="BM176" s="480" t="s">
        <v>1924</v>
      </c>
      <c r="BN176" s="479" t="s">
        <v>1929</v>
      </c>
      <c r="BO176" s="480" t="s">
        <v>1922</v>
      </c>
      <c r="BP176" s="480" t="s">
        <v>1922</v>
      </c>
      <c r="BQ176" s="479" t="s">
        <v>1923</v>
      </c>
      <c r="BR176" s="480" t="s">
        <v>1925</v>
      </c>
      <c r="BS176" s="480" t="s">
        <v>1922</v>
      </c>
      <c r="BT176" s="479" t="s">
        <v>1923</v>
      </c>
      <c r="BU176" s="480" t="s">
        <v>1928</v>
      </c>
      <c r="BV176" s="479" t="s">
        <v>1928</v>
      </c>
      <c r="BW176" s="479" t="s">
        <v>1928</v>
      </c>
    </row>
    <row r="177" spans="1:75" ht="12.75" customHeight="1">
      <c r="A177" s="478" t="s">
        <v>371</v>
      </c>
      <c r="B177" s="478" t="s">
        <v>368</v>
      </c>
      <c r="C177" s="478" t="s">
        <v>1993</v>
      </c>
      <c r="D177" s="479" t="s">
        <v>1931</v>
      </c>
      <c r="E177" s="480" t="s">
        <v>1933</v>
      </c>
      <c r="F177" s="479" t="s">
        <v>1943</v>
      </c>
      <c r="G177" s="480" t="s">
        <v>1928</v>
      </c>
      <c r="H177" s="479" t="s">
        <v>1939</v>
      </c>
      <c r="I177" s="480" t="s">
        <v>1928</v>
      </c>
      <c r="J177" s="481" t="s">
        <v>1922</v>
      </c>
      <c r="K177" s="480" t="s">
        <v>1925</v>
      </c>
      <c r="L177" s="480" t="s">
        <v>1929</v>
      </c>
      <c r="M177" s="480" t="s">
        <v>1922</v>
      </c>
      <c r="N177" s="480" t="s">
        <v>1928</v>
      </c>
      <c r="O177" s="480" t="s">
        <v>1928</v>
      </c>
      <c r="P177" s="479" t="s">
        <v>1922</v>
      </c>
      <c r="Q177" s="479" t="s">
        <v>1923</v>
      </c>
      <c r="R177" s="479" t="s">
        <v>1923</v>
      </c>
      <c r="S177" s="479" t="s">
        <v>1946</v>
      </c>
      <c r="T177" s="480" t="s">
        <v>1922</v>
      </c>
      <c r="U177" s="479" t="s">
        <v>1941</v>
      </c>
      <c r="V177" s="479" t="s">
        <v>1946</v>
      </c>
      <c r="W177" s="479" t="s">
        <v>1928</v>
      </c>
      <c r="X177" s="480" t="s">
        <v>1928</v>
      </c>
      <c r="Y177" s="479" t="s">
        <v>1939</v>
      </c>
      <c r="Z177" s="479" t="s">
        <v>1923</v>
      </c>
      <c r="AA177" s="480" t="s">
        <v>1922</v>
      </c>
      <c r="AB177" s="482" t="s">
        <v>1928</v>
      </c>
      <c r="AC177" s="479" t="s">
        <v>1923</v>
      </c>
      <c r="AD177" s="479" t="s">
        <v>1923</v>
      </c>
      <c r="AE177" s="480" t="s">
        <v>1925</v>
      </c>
      <c r="AF177" s="480" t="s">
        <v>1928</v>
      </c>
      <c r="AG177" s="479" t="s">
        <v>1922</v>
      </c>
      <c r="AH177" s="480" t="s">
        <v>1928</v>
      </c>
      <c r="AI177" s="479" t="s">
        <v>1943</v>
      </c>
      <c r="AJ177" s="480" t="s">
        <v>1928</v>
      </c>
      <c r="AK177" s="480" t="s">
        <v>1928</v>
      </c>
      <c r="AL177" s="480" t="s">
        <v>1928</v>
      </c>
      <c r="AM177" s="479" t="s">
        <v>1923</v>
      </c>
      <c r="AN177" s="479" t="s">
        <v>1923</v>
      </c>
      <c r="AO177" s="479" t="s">
        <v>1923</v>
      </c>
      <c r="AP177" s="480" t="s">
        <v>1922</v>
      </c>
      <c r="AQ177" s="481" t="s">
        <v>1928</v>
      </c>
      <c r="AR177" s="479" t="s">
        <v>1946</v>
      </c>
      <c r="AS177" s="479" t="s">
        <v>1939</v>
      </c>
      <c r="AT177" s="479" t="s">
        <v>1923</v>
      </c>
      <c r="AU177" s="480" t="s">
        <v>1923</v>
      </c>
      <c r="AV177" s="479" t="s">
        <v>1923</v>
      </c>
      <c r="AW177" s="480" t="s">
        <v>1928</v>
      </c>
      <c r="AX177" s="480" t="s">
        <v>1922</v>
      </c>
      <c r="AY177" s="480" t="s">
        <v>1922</v>
      </c>
      <c r="AZ177" s="481" t="s">
        <v>1928</v>
      </c>
      <c r="BA177" s="480" t="s">
        <v>1928</v>
      </c>
      <c r="BB177" s="479" t="s">
        <v>1946</v>
      </c>
      <c r="BC177" s="482" t="s">
        <v>1928</v>
      </c>
      <c r="BD177" s="479" t="s">
        <v>1946</v>
      </c>
      <c r="BE177" s="479" t="s">
        <v>1923</v>
      </c>
      <c r="BF177" s="479" t="s">
        <v>1923</v>
      </c>
      <c r="BG177" s="480" t="s">
        <v>1928</v>
      </c>
      <c r="BH177" s="479" t="s">
        <v>1922</v>
      </c>
      <c r="BI177" s="479" t="s">
        <v>1922</v>
      </c>
      <c r="BJ177" s="479" t="s">
        <v>1940</v>
      </c>
      <c r="BK177" s="480" t="s">
        <v>1928</v>
      </c>
      <c r="BL177" s="480" t="s">
        <v>1928</v>
      </c>
      <c r="BM177" s="480" t="s">
        <v>1928</v>
      </c>
      <c r="BN177" s="479" t="s">
        <v>1922</v>
      </c>
      <c r="BO177" s="480" t="s">
        <v>1922</v>
      </c>
      <c r="BP177" s="480" t="s">
        <v>1922</v>
      </c>
      <c r="BQ177" s="479" t="s">
        <v>1940</v>
      </c>
      <c r="BR177" s="480" t="s">
        <v>1925</v>
      </c>
      <c r="BS177" s="480" t="s">
        <v>1922</v>
      </c>
      <c r="BT177" s="479" t="s">
        <v>1932</v>
      </c>
      <c r="BU177" s="480" t="s">
        <v>1922</v>
      </c>
      <c r="BV177" s="479" t="s">
        <v>1923</v>
      </c>
      <c r="BW177" s="479" t="s">
        <v>1923</v>
      </c>
    </row>
    <row r="178" spans="1:75" ht="12.75" customHeight="1">
      <c r="A178" s="478" t="s">
        <v>372</v>
      </c>
      <c r="B178" s="478" t="s">
        <v>368</v>
      </c>
      <c r="C178" s="478" t="s">
        <v>1935</v>
      </c>
      <c r="D178" s="479" t="s">
        <v>1928</v>
      </c>
      <c r="E178" s="480" t="s">
        <v>1932</v>
      </c>
      <c r="F178" s="479" t="s">
        <v>1922</v>
      </c>
      <c r="G178" s="480" t="s">
        <v>1923</v>
      </c>
      <c r="H178" s="479" t="s">
        <v>1932</v>
      </c>
      <c r="I178" s="480" t="s">
        <v>1941</v>
      </c>
      <c r="J178" s="481" t="s">
        <v>1922</v>
      </c>
      <c r="K178" s="480" t="s">
        <v>1948</v>
      </c>
      <c r="L178" s="480" t="s">
        <v>1923</v>
      </c>
      <c r="M178" s="480" t="s">
        <v>1943</v>
      </c>
      <c r="N178" s="480" t="s">
        <v>1928</v>
      </c>
      <c r="O178" s="480" t="s">
        <v>1932</v>
      </c>
      <c r="P178" s="479" t="s">
        <v>1932</v>
      </c>
      <c r="Q178" s="479" t="s">
        <v>1946</v>
      </c>
      <c r="R178" s="479" t="s">
        <v>1923</v>
      </c>
      <c r="S178" s="479" t="s">
        <v>1932</v>
      </c>
      <c r="T178" s="480" t="s">
        <v>1943</v>
      </c>
      <c r="U178" s="479" t="s">
        <v>1932</v>
      </c>
      <c r="V178" s="479" t="s">
        <v>1946</v>
      </c>
      <c r="W178" s="479" t="s">
        <v>1932</v>
      </c>
      <c r="X178" s="480" t="s">
        <v>1932</v>
      </c>
      <c r="Y178" s="479" t="s">
        <v>1932</v>
      </c>
      <c r="Z178" s="479" t="s">
        <v>1923</v>
      </c>
      <c r="AA178" s="480" t="s">
        <v>1932</v>
      </c>
      <c r="AB178" s="482" t="s">
        <v>1932</v>
      </c>
      <c r="AC178" s="479" t="s">
        <v>1946</v>
      </c>
      <c r="AD178" s="479" t="s">
        <v>1932</v>
      </c>
      <c r="AE178" s="480" t="s">
        <v>1948</v>
      </c>
      <c r="AF178" s="480" t="s">
        <v>1923</v>
      </c>
      <c r="AG178" s="479" t="s">
        <v>1922</v>
      </c>
      <c r="AH178" s="480" t="s">
        <v>1923</v>
      </c>
      <c r="AI178" s="479" t="s">
        <v>1946</v>
      </c>
      <c r="AJ178" s="480" t="s">
        <v>1932</v>
      </c>
      <c r="AK178" s="480" t="s">
        <v>1932</v>
      </c>
      <c r="AL178" s="480" t="s">
        <v>1932</v>
      </c>
      <c r="AM178" s="479" t="s">
        <v>1946</v>
      </c>
      <c r="AN178" s="479" t="s">
        <v>1946</v>
      </c>
      <c r="AO178" s="479" t="s">
        <v>1946</v>
      </c>
      <c r="AP178" s="480" t="s">
        <v>1923</v>
      </c>
      <c r="AQ178" s="481" t="s">
        <v>1923</v>
      </c>
      <c r="AR178" s="479" t="s">
        <v>1946</v>
      </c>
      <c r="AS178" s="479" t="s">
        <v>1932</v>
      </c>
      <c r="AT178" s="479" t="s">
        <v>1946</v>
      </c>
      <c r="AU178" s="480" t="s">
        <v>1922</v>
      </c>
      <c r="AV178" s="479" t="s">
        <v>1923</v>
      </c>
      <c r="AW178" s="480" t="s">
        <v>1923</v>
      </c>
      <c r="AX178" s="480" t="s">
        <v>1923</v>
      </c>
      <c r="AY178" s="480" t="s">
        <v>1943</v>
      </c>
      <c r="AZ178" s="481" t="s">
        <v>1923</v>
      </c>
      <c r="BA178" s="480" t="s">
        <v>1932</v>
      </c>
      <c r="BB178" s="479" t="s">
        <v>1923</v>
      </c>
      <c r="BC178" s="482" t="s">
        <v>1923</v>
      </c>
      <c r="BD178" s="479" t="s">
        <v>1922</v>
      </c>
      <c r="BE178" s="479" t="s">
        <v>1946</v>
      </c>
      <c r="BF178" s="479" t="s">
        <v>1946</v>
      </c>
      <c r="BG178" s="480" t="s">
        <v>1932</v>
      </c>
      <c r="BH178" s="479" t="s">
        <v>1932</v>
      </c>
      <c r="BI178" s="479" t="s">
        <v>1922</v>
      </c>
      <c r="BJ178" s="479" t="s">
        <v>1923</v>
      </c>
      <c r="BK178" s="480" t="s">
        <v>1932</v>
      </c>
      <c r="BL178" s="480" t="s">
        <v>1932</v>
      </c>
      <c r="BM178" s="480" t="s">
        <v>1922</v>
      </c>
      <c r="BN178" s="479" t="s">
        <v>1922</v>
      </c>
      <c r="BO178" s="480" t="s">
        <v>1932</v>
      </c>
      <c r="BP178" s="480" t="s">
        <v>1932</v>
      </c>
      <c r="BQ178" s="479" t="s">
        <v>1932</v>
      </c>
      <c r="BR178" s="480" t="s">
        <v>1925</v>
      </c>
      <c r="BS178" s="480" t="s">
        <v>1932</v>
      </c>
      <c r="BT178" s="479" t="s">
        <v>1922</v>
      </c>
      <c r="BU178" s="480" t="s">
        <v>1943</v>
      </c>
      <c r="BV178" s="479" t="s">
        <v>1946</v>
      </c>
      <c r="BW178" s="479" t="s">
        <v>1946</v>
      </c>
    </row>
    <row r="179" spans="1:75" ht="12.75" customHeight="1">
      <c r="A179" s="478" t="s">
        <v>373</v>
      </c>
      <c r="B179" s="478" t="s">
        <v>368</v>
      </c>
      <c r="C179" s="478" t="s">
        <v>1945</v>
      </c>
      <c r="D179" s="479" t="s">
        <v>1929</v>
      </c>
      <c r="E179" s="480" t="s">
        <v>1967</v>
      </c>
      <c r="F179" s="479" t="s">
        <v>1923</v>
      </c>
      <c r="G179" s="480" t="s">
        <v>1925</v>
      </c>
      <c r="H179" s="479" t="s">
        <v>1923</v>
      </c>
      <c r="I179" s="480" t="s">
        <v>1941</v>
      </c>
      <c r="J179" s="481" t="s">
        <v>1923</v>
      </c>
      <c r="K179" s="480" t="s">
        <v>1925</v>
      </c>
      <c r="L179" s="480" t="s">
        <v>1967</v>
      </c>
      <c r="M179" s="480" t="s">
        <v>1933</v>
      </c>
      <c r="N179" s="480" t="s">
        <v>1967</v>
      </c>
      <c r="O179" s="480" t="s">
        <v>1967</v>
      </c>
      <c r="P179" s="479" t="s">
        <v>1922</v>
      </c>
      <c r="Q179" s="479" t="s">
        <v>1922</v>
      </c>
      <c r="R179" s="479" t="s">
        <v>1923</v>
      </c>
      <c r="S179" s="479" t="s">
        <v>1927</v>
      </c>
      <c r="T179" s="480" t="s">
        <v>1933</v>
      </c>
      <c r="U179" s="479" t="s">
        <v>1967</v>
      </c>
      <c r="V179" s="479" t="s">
        <v>1923</v>
      </c>
      <c r="W179" s="479" t="s">
        <v>1929</v>
      </c>
      <c r="X179" s="480" t="s">
        <v>1967</v>
      </c>
      <c r="Y179" s="479" t="s">
        <v>1923</v>
      </c>
      <c r="Z179" s="479" t="s">
        <v>1933</v>
      </c>
      <c r="AA179" s="480" t="s">
        <v>1941</v>
      </c>
      <c r="AB179" s="482" t="s">
        <v>1967</v>
      </c>
      <c r="AC179" s="479" t="s">
        <v>1923</v>
      </c>
      <c r="AD179" s="479" t="s">
        <v>1931</v>
      </c>
      <c r="AE179" s="480" t="s">
        <v>1925</v>
      </c>
      <c r="AF179" s="480" t="s">
        <v>1925</v>
      </c>
      <c r="AG179" s="479" t="s">
        <v>1923</v>
      </c>
      <c r="AH179" s="480" t="s">
        <v>1925</v>
      </c>
      <c r="AI179" s="479" t="s">
        <v>1923</v>
      </c>
      <c r="AJ179" s="480" t="s">
        <v>1967</v>
      </c>
      <c r="AK179" s="480" t="s">
        <v>1967</v>
      </c>
      <c r="AL179" s="480" t="s">
        <v>1967</v>
      </c>
      <c r="AM179" s="479" t="s">
        <v>1923</v>
      </c>
      <c r="AN179" s="479" t="s">
        <v>1923</v>
      </c>
      <c r="AO179" s="479" t="s">
        <v>1923</v>
      </c>
      <c r="AP179" s="480" t="s">
        <v>1929</v>
      </c>
      <c r="AQ179" s="481" t="s">
        <v>1925</v>
      </c>
      <c r="AR179" s="479" t="s">
        <v>1923</v>
      </c>
      <c r="AS179" s="479" t="s">
        <v>1923</v>
      </c>
      <c r="AT179" s="479" t="s">
        <v>1923</v>
      </c>
      <c r="AU179" s="480" t="s">
        <v>1948</v>
      </c>
      <c r="AV179" s="479" t="s">
        <v>1923</v>
      </c>
      <c r="AW179" s="480" t="s">
        <v>1925</v>
      </c>
      <c r="AX179" s="480" t="s">
        <v>1946</v>
      </c>
      <c r="AY179" s="480" t="s">
        <v>1933</v>
      </c>
      <c r="AZ179" s="481" t="s">
        <v>1925</v>
      </c>
      <c r="BA179" s="480" t="s">
        <v>1967</v>
      </c>
      <c r="BB179" s="479" t="s">
        <v>1931</v>
      </c>
      <c r="BC179" s="490" t="s">
        <v>1967</v>
      </c>
      <c r="BD179" s="479" t="s">
        <v>1929</v>
      </c>
      <c r="BE179" s="479" t="s">
        <v>1923</v>
      </c>
      <c r="BF179" s="479" t="s">
        <v>1923</v>
      </c>
      <c r="BG179" s="480" t="s">
        <v>1967</v>
      </c>
      <c r="BH179" s="479" t="s">
        <v>1922</v>
      </c>
      <c r="BI179" s="479" t="s">
        <v>1923</v>
      </c>
      <c r="BJ179" s="479" t="s">
        <v>1923</v>
      </c>
      <c r="BK179" s="480" t="s">
        <v>1967</v>
      </c>
      <c r="BL179" s="480" t="s">
        <v>1967</v>
      </c>
      <c r="BM179" s="480" t="s">
        <v>1948</v>
      </c>
      <c r="BN179" s="479" t="s">
        <v>1946</v>
      </c>
      <c r="BO179" s="480" t="s">
        <v>1946</v>
      </c>
      <c r="BP179" s="480" t="s">
        <v>1946</v>
      </c>
      <c r="BQ179" s="479" t="s">
        <v>1923</v>
      </c>
      <c r="BR179" s="480" t="s">
        <v>1967</v>
      </c>
      <c r="BS179" s="480" t="s">
        <v>1941</v>
      </c>
      <c r="BT179" s="479" t="s">
        <v>1929</v>
      </c>
      <c r="BU179" s="480" t="s">
        <v>1933</v>
      </c>
      <c r="BV179" s="479" t="s">
        <v>1923</v>
      </c>
      <c r="BW179" s="479" t="s">
        <v>1923</v>
      </c>
    </row>
    <row r="180" spans="1:75" ht="12.75" customHeight="1">
      <c r="A180" s="484" t="s">
        <v>374</v>
      </c>
      <c r="B180" s="484" t="s">
        <v>368</v>
      </c>
      <c r="C180" s="484" t="s">
        <v>1989</v>
      </c>
      <c r="D180" s="479" t="s">
        <v>1946</v>
      </c>
      <c r="E180" s="480" t="s">
        <v>1931</v>
      </c>
      <c r="F180" s="479" t="s">
        <v>1948</v>
      </c>
      <c r="G180" s="480" t="s">
        <v>1929</v>
      </c>
      <c r="H180" s="479" t="s">
        <v>1946</v>
      </c>
      <c r="I180" s="480" t="s">
        <v>1933</v>
      </c>
      <c r="J180" s="481" t="s">
        <v>1928</v>
      </c>
      <c r="K180" s="480" t="s">
        <v>1933</v>
      </c>
      <c r="L180" s="480" t="s">
        <v>1929</v>
      </c>
      <c r="M180" s="480" t="s">
        <v>1931</v>
      </c>
      <c r="N180" s="480" t="s">
        <v>1928</v>
      </c>
      <c r="O180" s="480" t="s">
        <v>1933</v>
      </c>
      <c r="P180" s="479" t="s">
        <v>1946</v>
      </c>
      <c r="Q180" s="479" t="s">
        <v>1948</v>
      </c>
      <c r="R180" s="479" t="s">
        <v>1955</v>
      </c>
      <c r="S180" s="479" t="s">
        <v>1948</v>
      </c>
      <c r="T180" s="480" t="s">
        <v>1931</v>
      </c>
      <c r="U180" s="479" t="s">
        <v>1931</v>
      </c>
      <c r="V180" s="479" t="s">
        <v>1931</v>
      </c>
      <c r="W180" s="479" t="s">
        <v>1955</v>
      </c>
      <c r="X180" s="480" t="s">
        <v>1931</v>
      </c>
      <c r="Y180" s="479" t="s">
        <v>1948</v>
      </c>
      <c r="Z180" s="479" t="s">
        <v>1933</v>
      </c>
      <c r="AA180" s="480" t="s">
        <v>1933</v>
      </c>
      <c r="AB180" s="482" t="s">
        <v>1933</v>
      </c>
      <c r="AC180" s="479" t="s">
        <v>1948</v>
      </c>
      <c r="AD180" s="479" t="s">
        <v>1933</v>
      </c>
      <c r="AE180" s="480" t="s">
        <v>1931</v>
      </c>
      <c r="AF180" s="480" t="s">
        <v>1931</v>
      </c>
      <c r="AG180" s="479" t="s">
        <v>1922</v>
      </c>
      <c r="AH180" s="480" t="s">
        <v>1931</v>
      </c>
      <c r="AI180" s="479" t="s">
        <v>1948</v>
      </c>
      <c r="AJ180" s="480" t="s">
        <v>2076</v>
      </c>
      <c r="AK180" s="480" t="s">
        <v>1933</v>
      </c>
      <c r="AL180" s="480" t="s">
        <v>1933</v>
      </c>
      <c r="AM180" s="479" t="s">
        <v>1928</v>
      </c>
      <c r="AN180" s="479" t="s">
        <v>1948</v>
      </c>
      <c r="AO180" s="479" t="s">
        <v>1946</v>
      </c>
      <c r="AP180" s="480" t="s">
        <v>1928</v>
      </c>
      <c r="AQ180" s="481" t="s">
        <v>1928</v>
      </c>
      <c r="AR180" s="479" t="s">
        <v>1938</v>
      </c>
      <c r="AS180" s="479" t="s">
        <v>1948</v>
      </c>
      <c r="AT180" s="479" t="s">
        <v>1948</v>
      </c>
      <c r="AU180" s="480" t="s">
        <v>1928</v>
      </c>
      <c r="AV180" s="479" t="s">
        <v>1931</v>
      </c>
      <c r="AW180" s="480" t="s">
        <v>1931</v>
      </c>
      <c r="AX180" s="480" t="s">
        <v>1931</v>
      </c>
      <c r="AY180" s="480" t="s">
        <v>1931</v>
      </c>
      <c r="AZ180" s="481" t="s">
        <v>1931</v>
      </c>
      <c r="BA180" s="480" t="s">
        <v>1929</v>
      </c>
      <c r="BB180" s="479" t="s">
        <v>1946</v>
      </c>
      <c r="BC180" s="482" t="s">
        <v>1931</v>
      </c>
      <c r="BD180" s="479" t="s">
        <v>1948</v>
      </c>
      <c r="BE180" s="479" t="s">
        <v>1946</v>
      </c>
      <c r="BF180" s="479" t="s">
        <v>1946</v>
      </c>
      <c r="BG180" s="480" t="s">
        <v>1933</v>
      </c>
      <c r="BH180" s="479" t="s">
        <v>1933</v>
      </c>
      <c r="BI180" s="479" t="s">
        <v>1929</v>
      </c>
      <c r="BJ180" s="479" t="s">
        <v>1948</v>
      </c>
      <c r="BK180" s="480" t="s">
        <v>1933</v>
      </c>
      <c r="BL180" s="480" t="s">
        <v>1933</v>
      </c>
      <c r="BM180" s="480" t="s">
        <v>1928</v>
      </c>
      <c r="BN180" s="479" t="s">
        <v>1931</v>
      </c>
      <c r="BO180" s="480" t="s">
        <v>1933</v>
      </c>
      <c r="BP180" s="480" t="s">
        <v>1929</v>
      </c>
      <c r="BQ180" s="479" t="s">
        <v>1948</v>
      </c>
      <c r="BR180" s="480" t="s">
        <v>1933</v>
      </c>
      <c r="BS180" s="480" t="s">
        <v>1929</v>
      </c>
      <c r="BT180" s="479" t="s">
        <v>1946</v>
      </c>
      <c r="BU180" s="480" t="s">
        <v>1931</v>
      </c>
      <c r="BV180" s="479" t="s">
        <v>1948</v>
      </c>
      <c r="BW180" s="479" t="s">
        <v>1948</v>
      </c>
    </row>
    <row r="181" spans="1:75" ht="12.75" customHeight="1">
      <c r="A181" s="478" t="s">
        <v>375</v>
      </c>
      <c r="B181" s="478" t="s">
        <v>368</v>
      </c>
      <c r="C181" s="478" t="s">
        <v>1959</v>
      </c>
      <c r="D181" s="479" t="s">
        <v>1946</v>
      </c>
      <c r="E181" s="480" t="s">
        <v>1928</v>
      </c>
      <c r="F181" s="479" t="s">
        <v>1946</v>
      </c>
      <c r="G181" s="480" t="s">
        <v>1928</v>
      </c>
      <c r="H181" s="479" t="s">
        <v>1946</v>
      </c>
      <c r="I181" s="480" t="s">
        <v>1928</v>
      </c>
      <c r="J181" s="481" t="s">
        <v>1923</v>
      </c>
      <c r="K181" s="480" t="s">
        <v>1925</v>
      </c>
      <c r="L181" s="480" t="s">
        <v>1928</v>
      </c>
      <c r="M181" s="480" t="s">
        <v>1922</v>
      </c>
      <c r="N181" s="480" t="s">
        <v>1928</v>
      </c>
      <c r="O181" s="480" t="s">
        <v>1928</v>
      </c>
      <c r="P181" s="479" t="s">
        <v>1923</v>
      </c>
      <c r="Q181" s="479" t="s">
        <v>1946</v>
      </c>
      <c r="R181" s="479" t="s">
        <v>1923</v>
      </c>
      <c r="S181" s="479" t="s">
        <v>1932</v>
      </c>
      <c r="T181" s="480" t="s">
        <v>1922</v>
      </c>
      <c r="U181" s="479" t="s">
        <v>1922</v>
      </c>
      <c r="V181" s="479" t="s">
        <v>1940</v>
      </c>
      <c r="W181" s="479" t="s">
        <v>1922</v>
      </c>
      <c r="X181" s="480" t="s">
        <v>1928</v>
      </c>
      <c r="Y181" s="479" t="s">
        <v>1946</v>
      </c>
      <c r="Z181" s="479" t="s">
        <v>1923</v>
      </c>
      <c r="AA181" s="480" t="s">
        <v>1923</v>
      </c>
      <c r="AB181" s="482" t="s">
        <v>1928</v>
      </c>
      <c r="AC181" s="479" t="s">
        <v>1946</v>
      </c>
      <c r="AD181" s="479" t="s">
        <v>1922</v>
      </c>
      <c r="AE181" s="480" t="s">
        <v>1925</v>
      </c>
      <c r="AF181" s="480" t="s">
        <v>1928</v>
      </c>
      <c r="AG181" s="479" t="s">
        <v>1923</v>
      </c>
      <c r="AH181" s="480" t="s">
        <v>1933</v>
      </c>
      <c r="AI181" s="479" t="s">
        <v>1946</v>
      </c>
      <c r="AJ181" s="480" t="s">
        <v>1928</v>
      </c>
      <c r="AK181" s="480" t="s">
        <v>1928</v>
      </c>
      <c r="AL181" s="480" t="s">
        <v>1928</v>
      </c>
      <c r="AM181" s="479" t="s">
        <v>1946</v>
      </c>
      <c r="AN181" s="479" t="s">
        <v>1946</v>
      </c>
      <c r="AO181" s="479" t="s">
        <v>1946</v>
      </c>
      <c r="AP181" s="480" t="s">
        <v>1923</v>
      </c>
      <c r="AQ181" s="481" t="s">
        <v>1928</v>
      </c>
      <c r="AR181" s="479" t="s">
        <v>1940</v>
      </c>
      <c r="AS181" s="479" t="s">
        <v>1946</v>
      </c>
      <c r="AT181" s="479" t="s">
        <v>1946</v>
      </c>
      <c r="AU181" s="480" t="s">
        <v>1928</v>
      </c>
      <c r="AV181" s="479" t="s">
        <v>1923</v>
      </c>
      <c r="AW181" s="480" t="s">
        <v>1928</v>
      </c>
      <c r="AX181" s="480" t="s">
        <v>1922</v>
      </c>
      <c r="AY181" s="480" t="s">
        <v>1922</v>
      </c>
      <c r="AZ181" s="481" t="s">
        <v>1928</v>
      </c>
      <c r="BA181" s="480" t="s">
        <v>1928</v>
      </c>
      <c r="BB181" s="479" t="s">
        <v>1948</v>
      </c>
      <c r="BC181" s="482" t="s">
        <v>1928</v>
      </c>
      <c r="BD181" s="479" t="s">
        <v>1946</v>
      </c>
      <c r="BE181" s="479" t="s">
        <v>1946</v>
      </c>
      <c r="BF181" s="479" t="s">
        <v>1946</v>
      </c>
      <c r="BG181" s="480" t="s">
        <v>1928</v>
      </c>
      <c r="BH181" s="479" t="s">
        <v>1928</v>
      </c>
      <c r="BI181" s="479" t="s">
        <v>1923</v>
      </c>
      <c r="BJ181" s="479" t="s">
        <v>1946</v>
      </c>
      <c r="BK181" s="480" t="s">
        <v>1928</v>
      </c>
      <c r="BL181" s="480" t="s">
        <v>1928</v>
      </c>
      <c r="BM181" s="480" t="s">
        <v>1928</v>
      </c>
      <c r="BN181" s="479" t="s">
        <v>1922</v>
      </c>
      <c r="BO181" s="480" t="s">
        <v>1928</v>
      </c>
      <c r="BP181" s="480" t="s">
        <v>1928</v>
      </c>
      <c r="BQ181" s="479" t="s">
        <v>1946</v>
      </c>
      <c r="BR181" s="480" t="s">
        <v>1925</v>
      </c>
      <c r="BS181" s="480" t="s">
        <v>1923</v>
      </c>
      <c r="BT181" s="479" t="s">
        <v>1923</v>
      </c>
      <c r="BU181" s="480" t="s">
        <v>1922</v>
      </c>
      <c r="BV181" s="479" t="s">
        <v>1946</v>
      </c>
      <c r="BW181" s="479" t="s">
        <v>1946</v>
      </c>
    </row>
    <row r="182" spans="1:75" ht="12.75" customHeight="1">
      <c r="A182" s="478" t="s">
        <v>376</v>
      </c>
      <c r="B182" s="478" t="s">
        <v>368</v>
      </c>
      <c r="C182" s="478" t="s">
        <v>2026</v>
      </c>
      <c r="D182" s="479" t="s">
        <v>1922</v>
      </c>
      <c r="E182" s="480" t="s">
        <v>1923</v>
      </c>
      <c r="F182" s="479" t="s">
        <v>1928</v>
      </c>
      <c r="G182" s="480" t="s">
        <v>1923</v>
      </c>
      <c r="H182" s="479" t="s">
        <v>1943</v>
      </c>
      <c r="I182" s="480" t="s">
        <v>1923</v>
      </c>
      <c r="J182" s="481" t="s">
        <v>1929</v>
      </c>
      <c r="K182" s="480" t="s">
        <v>1948</v>
      </c>
      <c r="L182" s="480" t="s">
        <v>1923</v>
      </c>
      <c r="M182" s="480" t="s">
        <v>1929</v>
      </c>
      <c r="N182" s="480" t="s">
        <v>1923</v>
      </c>
      <c r="O182" s="480" t="s">
        <v>1923</v>
      </c>
      <c r="P182" s="479" t="s">
        <v>1922</v>
      </c>
      <c r="Q182" s="479" t="s">
        <v>1922</v>
      </c>
      <c r="R182" s="479" t="s">
        <v>1923</v>
      </c>
      <c r="S182" s="479" t="s">
        <v>1928</v>
      </c>
      <c r="T182" s="480" t="s">
        <v>1929</v>
      </c>
      <c r="U182" s="479" t="s">
        <v>1923</v>
      </c>
      <c r="V182" s="479" t="s">
        <v>1948</v>
      </c>
      <c r="W182" s="479" t="s">
        <v>1928</v>
      </c>
      <c r="X182" s="480" t="s">
        <v>1923</v>
      </c>
      <c r="Y182" s="479" t="s">
        <v>1928</v>
      </c>
      <c r="Z182" s="479" t="s">
        <v>1923</v>
      </c>
      <c r="AA182" s="480" t="s">
        <v>1922</v>
      </c>
      <c r="AB182" s="482" t="s">
        <v>1923</v>
      </c>
      <c r="AC182" s="479" t="s">
        <v>1928</v>
      </c>
      <c r="AD182" s="479" t="s">
        <v>1928</v>
      </c>
      <c r="AE182" s="480" t="s">
        <v>1931</v>
      </c>
      <c r="AF182" s="480" t="s">
        <v>1923</v>
      </c>
      <c r="AG182" s="479" t="s">
        <v>1922</v>
      </c>
      <c r="AH182" s="480" t="s">
        <v>1923</v>
      </c>
      <c r="AI182" s="479" t="s">
        <v>1928</v>
      </c>
      <c r="AJ182" s="480" t="s">
        <v>1923</v>
      </c>
      <c r="AK182" s="480" t="s">
        <v>1923</v>
      </c>
      <c r="AL182" s="480" t="s">
        <v>1923</v>
      </c>
      <c r="AM182" s="479" t="s">
        <v>1928</v>
      </c>
      <c r="AN182" s="479" t="s">
        <v>1928</v>
      </c>
      <c r="AO182" s="479" t="s">
        <v>1922</v>
      </c>
      <c r="AP182" s="480" t="s">
        <v>1931</v>
      </c>
      <c r="AQ182" s="481" t="s">
        <v>1923</v>
      </c>
      <c r="AR182" s="483" t="s">
        <v>1923</v>
      </c>
      <c r="AS182" s="479" t="s">
        <v>1928</v>
      </c>
      <c r="AT182" s="479" t="s">
        <v>1928</v>
      </c>
      <c r="AU182" s="480" t="s">
        <v>1923</v>
      </c>
      <c r="AV182" s="479" t="s">
        <v>1923</v>
      </c>
      <c r="AW182" s="480" t="s">
        <v>1923</v>
      </c>
      <c r="AX182" s="480" t="s">
        <v>1929</v>
      </c>
      <c r="AY182" s="480" t="s">
        <v>1929</v>
      </c>
      <c r="AZ182" s="481" t="s">
        <v>1923</v>
      </c>
      <c r="BA182" s="480" t="s">
        <v>1923</v>
      </c>
      <c r="BB182" s="479" t="s">
        <v>1922</v>
      </c>
      <c r="BC182" s="482" t="s">
        <v>1923</v>
      </c>
      <c r="BD182" s="479" t="s">
        <v>1929</v>
      </c>
      <c r="BE182" s="479" t="s">
        <v>1928</v>
      </c>
      <c r="BF182" s="479" t="s">
        <v>1928</v>
      </c>
      <c r="BG182" s="480" t="s">
        <v>1923</v>
      </c>
      <c r="BH182" s="479" t="s">
        <v>1928</v>
      </c>
      <c r="BI182" s="479" t="s">
        <v>1929</v>
      </c>
      <c r="BJ182" s="479" t="s">
        <v>1928</v>
      </c>
      <c r="BK182" s="480" t="s">
        <v>1923</v>
      </c>
      <c r="BL182" s="480" t="s">
        <v>1923</v>
      </c>
      <c r="BM182" s="480" t="s">
        <v>1923</v>
      </c>
      <c r="BN182" s="479" t="s">
        <v>1923</v>
      </c>
      <c r="BO182" s="480" t="s">
        <v>1931</v>
      </c>
      <c r="BP182" s="480" t="s">
        <v>1931</v>
      </c>
      <c r="BQ182" s="479" t="s">
        <v>1928</v>
      </c>
      <c r="BR182" s="480" t="s">
        <v>1925</v>
      </c>
      <c r="BS182" s="480" t="s">
        <v>1922</v>
      </c>
      <c r="BT182" s="479" t="s">
        <v>1928</v>
      </c>
      <c r="BU182" s="480" t="s">
        <v>1929</v>
      </c>
      <c r="BV182" s="479" t="s">
        <v>1928</v>
      </c>
      <c r="BW182" s="479" t="s">
        <v>1928</v>
      </c>
    </row>
    <row r="183" spans="1:75" ht="12.75" customHeight="1">
      <c r="A183" s="478" t="s">
        <v>2077</v>
      </c>
      <c r="B183" s="478" t="s">
        <v>368</v>
      </c>
      <c r="C183" s="478" t="s">
        <v>1959</v>
      </c>
      <c r="D183" s="479" t="s">
        <v>1923</v>
      </c>
      <c r="E183" s="480" t="s">
        <v>1923</v>
      </c>
      <c r="F183" s="479" t="s">
        <v>1923</v>
      </c>
      <c r="G183" s="480" t="s">
        <v>1923</v>
      </c>
      <c r="H183" s="479" t="s">
        <v>1928</v>
      </c>
      <c r="I183" s="480" t="s">
        <v>1923</v>
      </c>
      <c r="J183" s="481" t="s">
        <v>1933</v>
      </c>
      <c r="K183" s="480" t="s">
        <v>1928</v>
      </c>
      <c r="L183" s="480" t="s">
        <v>1923</v>
      </c>
      <c r="M183" s="480" t="s">
        <v>1923</v>
      </c>
      <c r="N183" s="480" t="s">
        <v>1923</v>
      </c>
      <c r="O183" s="480" t="s">
        <v>1923</v>
      </c>
      <c r="P183" s="479" t="s">
        <v>1922</v>
      </c>
      <c r="Q183" s="479" t="s">
        <v>1923</v>
      </c>
      <c r="R183" s="479" t="s">
        <v>1923</v>
      </c>
      <c r="S183" s="479" t="s">
        <v>1923</v>
      </c>
      <c r="T183" s="480" t="s">
        <v>1923</v>
      </c>
      <c r="U183" s="479" t="s">
        <v>1929</v>
      </c>
      <c r="V183" s="479" t="s">
        <v>1923</v>
      </c>
      <c r="W183" s="479" t="s">
        <v>1923</v>
      </c>
      <c r="X183" s="480" t="s">
        <v>1923</v>
      </c>
      <c r="Y183" s="479" t="s">
        <v>1928</v>
      </c>
      <c r="Z183" s="479" t="s">
        <v>1923</v>
      </c>
      <c r="AA183" s="480" t="s">
        <v>1923</v>
      </c>
      <c r="AB183" s="482" t="s">
        <v>1923</v>
      </c>
      <c r="AC183" s="479" t="s">
        <v>1923</v>
      </c>
      <c r="AD183" s="479" t="s">
        <v>1923</v>
      </c>
      <c r="AE183" s="480" t="s">
        <v>1928</v>
      </c>
      <c r="AF183" s="480" t="s">
        <v>1923</v>
      </c>
      <c r="AG183" s="479" t="s">
        <v>1922</v>
      </c>
      <c r="AH183" s="480" t="s">
        <v>1923</v>
      </c>
      <c r="AI183" s="479" t="s">
        <v>1923</v>
      </c>
      <c r="AJ183" s="480" t="s">
        <v>1923</v>
      </c>
      <c r="AK183" s="480" t="s">
        <v>1923</v>
      </c>
      <c r="AL183" s="480" t="s">
        <v>1923</v>
      </c>
      <c r="AM183" s="479" t="s">
        <v>1923</v>
      </c>
      <c r="AN183" s="479" t="s">
        <v>1923</v>
      </c>
      <c r="AO183" s="479" t="s">
        <v>1923</v>
      </c>
      <c r="AP183" s="480" t="s">
        <v>1923</v>
      </c>
      <c r="AQ183" s="481" t="s">
        <v>1923</v>
      </c>
      <c r="AR183" s="479" t="s">
        <v>1923</v>
      </c>
      <c r="AS183" s="479" t="s">
        <v>1922</v>
      </c>
      <c r="AT183" s="479" t="s">
        <v>1923</v>
      </c>
      <c r="AU183" s="480" t="s">
        <v>1923</v>
      </c>
      <c r="AV183" s="479" t="s">
        <v>1923</v>
      </c>
      <c r="AW183" s="480" t="s">
        <v>1923</v>
      </c>
      <c r="AX183" s="480" t="s">
        <v>1923</v>
      </c>
      <c r="AY183" s="480" t="s">
        <v>1923</v>
      </c>
      <c r="AZ183" s="481" t="s">
        <v>1923</v>
      </c>
      <c r="BA183" s="480" t="s">
        <v>1923</v>
      </c>
      <c r="BB183" s="479" t="s">
        <v>1939</v>
      </c>
      <c r="BC183" s="482" t="s">
        <v>1923</v>
      </c>
      <c r="BD183" s="479" t="s">
        <v>1928</v>
      </c>
      <c r="BE183" s="479" t="s">
        <v>1922</v>
      </c>
      <c r="BF183" s="479" t="s">
        <v>1923</v>
      </c>
      <c r="BG183" s="480" t="s">
        <v>1923</v>
      </c>
      <c r="BH183" s="479" t="s">
        <v>1928</v>
      </c>
      <c r="BI183" s="479" t="s">
        <v>1933</v>
      </c>
      <c r="BJ183" s="479" t="s">
        <v>1923</v>
      </c>
      <c r="BK183" s="480" t="s">
        <v>1923</v>
      </c>
      <c r="BL183" s="480" t="s">
        <v>1923</v>
      </c>
      <c r="BM183" s="480" t="s">
        <v>1923</v>
      </c>
      <c r="BN183" s="479" t="s">
        <v>1929</v>
      </c>
      <c r="BO183" s="480" t="s">
        <v>1925</v>
      </c>
      <c r="BP183" s="480" t="s">
        <v>1923</v>
      </c>
      <c r="BQ183" s="479" t="s">
        <v>1923</v>
      </c>
      <c r="BR183" s="480" t="s">
        <v>1925</v>
      </c>
      <c r="BS183" s="480" t="s">
        <v>1923</v>
      </c>
      <c r="BT183" s="479" t="s">
        <v>1922</v>
      </c>
      <c r="BU183" s="480" t="s">
        <v>1923</v>
      </c>
      <c r="BV183" s="479" t="s">
        <v>1923</v>
      </c>
      <c r="BW183" s="479" t="s">
        <v>1923</v>
      </c>
    </row>
    <row r="184" spans="1:75" ht="12.75" customHeight="1">
      <c r="A184" s="478" t="s">
        <v>2078</v>
      </c>
      <c r="B184" s="478" t="s">
        <v>368</v>
      </c>
      <c r="C184" s="478" t="s">
        <v>1959</v>
      </c>
      <c r="D184" s="479" t="s">
        <v>1932</v>
      </c>
      <c r="E184" s="480" t="s">
        <v>1932</v>
      </c>
      <c r="F184" s="479" t="s">
        <v>1932</v>
      </c>
      <c r="G184" s="480" t="s">
        <v>1932</v>
      </c>
      <c r="H184" s="479" t="s">
        <v>1940</v>
      </c>
      <c r="I184" s="480" t="s">
        <v>1932</v>
      </c>
      <c r="J184" s="481" t="s">
        <v>1931</v>
      </c>
      <c r="K184" s="480" t="s">
        <v>1940</v>
      </c>
      <c r="L184" s="480" t="s">
        <v>1932</v>
      </c>
      <c r="M184" s="480" t="s">
        <v>1932</v>
      </c>
      <c r="N184" s="480" t="s">
        <v>1932</v>
      </c>
      <c r="O184" s="480" t="s">
        <v>1932</v>
      </c>
      <c r="P184" s="479" t="s">
        <v>1939</v>
      </c>
      <c r="Q184" s="479" t="s">
        <v>1932</v>
      </c>
      <c r="R184" s="479" t="s">
        <v>1932</v>
      </c>
      <c r="S184" s="479" t="s">
        <v>1932</v>
      </c>
      <c r="T184" s="480" t="s">
        <v>1932</v>
      </c>
      <c r="U184" s="479" t="s">
        <v>1924</v>
      </c>
      <c r="V184" s="479" t="s">
        <v>1932</v>
      </c>
      <c r="W184" s="479" t="s">
        <v>1932</v>
      </c>
      <c r="X184" s="480" t="s">
        <v>1932</v>
      </c>
      <c r="Y184" s="479" t="s">
        <v>1940</v>
      </c>
      <c r="Z184" s="479" t="s">
        <v>1932</v>
      </c>
      <c r="AA184" s="480" t="s">
        <v>1932</v>
      </c>
      <c r="AB184" s="482" t="s">
        <v>1932</v>
      </c>
      <c r="AC184" s="479" t="s">
        <v>1932</v>
      </c>
      <c r="AD184" s="479" t="s">
        <v>1932</v>
      </c>
      <c r="AE184" s="480" t="s">
        <v>1940</v>
      </c>
      <c r="AF184" s="480" t="s">
        <v>1932</v>
      </c>
      <c r="AG184" s="479" t="s">
        <v>1922</v>
      </c>
      <c r="AH184" s="480" t="s">
        <v>1932</v>
      </c>
      <c r="AI184" s="479" t="s">
        <v>1932</v>
      </c>
      <c r="AJ184" s="480" t="s">
        <v>1932</v>
      </c>
      <c r="AK184" s="480" t="s">
        <v>1932</v>
      </c>
      <c r="AL184" s="480" t="s">
        <v>1932</v>
      </c>
      <c r="AM184" s="479" t="s">
        <v>1932</v>
      </c>
      <c r="AN184" s="479" t="s">
        <v>1932</v>
      </c>
      <c r="AO184" s="479" t="s">
        <v>1932</v>
      </c>
      <c r="AP184" s="480" t="s">
        <v>1932</v>
      </c>
      <c r="AQ184" s="481" t="s">
        <v>1932</v>
      </c>
      <c r="AR184" s="479" t="s">
        <v>1932</v>
      </c>
      <c r="AS184" s="479" t="s">
        <v>1939</v>
      </c>
      <c r="AT184" s="479" t="s">
        <v>1932</v>
      </c>
      <c r="AU184" s="480" t="s">
        <v>1932</v>
      </c>
      <c r="AV184" s="479" t="s">
        <v>1932</v>
      </c>
      <c r="AW184" s="480" t="s">
        <v>1932</v>
      </c>
      <c r="AX184" s="480" t="s">
        <v>1932</v>
      </c>
      <c r="AY184" s="480" t="s">
        <v>1932</v>
      </c>
      <c r="AZ184" s="481" t="s">
        <v>1932</v>
      </c>
      <c r="BA184" s="480" t="s">
        <v>1932</v>
      </c>
      <c r="BB184" s="479" t="s">
        <v>1942</v>
      </c>
      <c r="BC184" s="482" t="s">
        <v>1932</v>
      </c>
      <c r="BD184" s="479" t="s">
        <v>1939</v>
      </c>
      <c r="BE184" s="479" t="s">
        <v>1939</v>
      </c>
      <c r="BF184" s="479" t="s">
        <v>1932</v>
      </c>
      <c r="BG184" s="480" t="s">
        <v>1932</v>
      </c>
      <c r="BH184" s="479" t="s">
        <v>1940</v>
      </c>
      <c r="BI184" s="479" t="s">
        <v>1931</v>
      </c>
      <c r="BJ184" s="479" t="s">
        <v>1932</v>
      </c>
      <c r="BK184" s="480" t="s">
        <v>1932</v>
      </c>
      <c r="BL184" s="480" t="s">
        <v>1932</v>
      </c>
      <c r="BM184" s="480" t="s">
        <v>1932</v>
      </c>
      <c r="BN184" s="479" t="s">
        <v>1922</v>
      </c>
      <c r="BO184" s="480" t="s">
        <v>1925</v>
      </c>
      <c r="BP184" s="480" t="s">
        <v>1932</v>
      </c>
      <c r="BQ184" s="479" t="s">
        <v>1932</v>
      </c>
      <c r="BR184" s="480" t="s">
        <v>1925</v>
      </c>
      <c r="BS184" s="480" t="s">
        <v>1932</v>
      </c>
      <c r="BT184" s="479" t="s">
        <v>1939</v>
      </c>
      <c r="BU184" s="480" t="s">
        <v>1932</v>
      </c>
      <c r="BV184" s="479" t="s">
        <v>1932</v>
      </c>
      <c r="BW184" s="479" t="s">
        <v>1932</v>
      </c>
    </row>
    <row r="185" spans="1:75" ht="12.75" customHeight="1">
      <c r="A185" s="478" t="s">
        <v>2079</v>
      </c>
      <c r="B185" s="478" t="s">
        <v>368</v>
      </c>
      <c r="C185" s="478" t="s">
        <v>1959</v>
      </c>
      <c r="D185" s="479" t="s">
        <v>1946</v>
      </c>
      <c r="E185" s="480" t="s">
        <v>1946</v>
      </c>
      <c r="F185" s="479" t="s">
        <v>1946</v>
      </c>
      <c r="G185" s="480" t="s">
        <v>1946</v>
      </c>
      <c r="H185" s="479" t="s">
        <v>1946</v>
      </c>
      <c r="I185" s="480" t="s">
        <v>1946</v>
      </c>
      <c r="J185" s="481" t="s">
        <v>1929</v>
      </c>
      <c r="K185" s="480" t="s">
        <v>1946</v>
      </c>
      <c r="L185" s="480" t="s">
        <v>1946</v>
      </c>
      <c r="M185" s="480" t="s">
        <v>1946</v>
      </c>
      <c r="N185" s="480" t="s">
        <v>1946</v>
      </c>
      <c r="O185" s="480" t="s">
        <v>1946</v>
      </c>
      <c r="P185" s="479" t="s">
        <v>1946</v>
      </c>
      <c r="Q185" s="479" t="s">
        <v>1946</v>
      </c>
      <c r="R185" s="479" t="s">
        <v>1946</v>
      </c>
      <c r="S185" s="479" t="s">
        <v>1946</v>
      </c>
      <c r="T185" s="480" t="s">
        <v>1946</v>
      </c>
      <c r="U185" s="479" t="s">
        <v>1923</v>
      </c>
      <c r="V185" s="479" t="s">
        <v>1946</v>
      </c>
      <c r="W185" s="479" t="s">
        <v>1946</v>
      </c>
      <c r="X185" s="480" t="s">
        <v>1946</v>
      </c>
      <c r="Y185" s="479" t="s">
        <v>1946</v>
      </c>
      <c r="Z185" s="479" t="s">
        <v>1946</v>
      </c>
      <c r="AA185" s="480" t="s">
        <v>1946</v>
      </c>
      <c r="AB185" s="482" t="s">
        <v>1946</v>
      </c>
      <c r="AC185" s="479" t="s">
        <v>1946</v>
      </c>
      <c r="AD185" s="479" t="s">
        <v>1946</v>
      </c>
      <c r="AE185" s="480" t="s">
        <v>1946</v>
      </c>
      <c r="AF185" s="480" t="s">
        <v>1946</v>
      </c>
      <c r="AG185" s="479" t="s">
        <v>1922</v>
      </c>
      <c r="AH185" s="480" t="s">
        <v>1946</v>
      </c>
      <c r="AI185" s="479" t="s">
        <v>1946</v>
      </c>
      <c r="AJ185" s="480" t="s">
        <v>1946</v>
      </c>
      <c r="AK185" s="480" t="s">
        <v>1946</v>
      </c>
      <c r="AL185" s="480" t="s">
        <v>1946</v>
      </c>
      <c r="AM185" s="479" t="s">
        <v>1946</v>
      </c>
      <c r="AN185" s="479" t="s">
        <v>1946</v>
      </c>
      <c r="AO185" s="479" t="s">
        <v>1946</v>
      </c>
      <c r="AP185" s="480" t="s">
        <v>1946</v>
      </c>
      <c r="AQ185" s="481" t="s">
        <v>1946</v>
      </c>
      <c r="AR185" s="479" t="s">
        <v>1946</v>
      </c>
      <c r="AS185" s="479" t="s">
        <v>1946</v>
      </c>
      <c r="AT185" s="479" t="s">
        <v>1946</v>
      </c>
      <c r="AU185" s="480" t="s">
        <v>1946</v>
      </c>
      <c r="AV185" s="479" t="s">
        <v>1946</v>
      </c>
      <c r="AW185" s="480" t="s">
        <v>1946</v>
      </c>
      <c r="AX185" s="480" t="s">
        <v>1946</v>
      </c>
      <c r="AY185" s="480" t="s">
        <v>1946</v>
      </c>
      <c r="AZ185" s="481" t="s">
        <v>1946</v>
      </c>
      <c r="BA185" s="480" t="s">
        <v>1946</v>
      </c>
      <c r="BB185" s="479" t="s">
        <v>1948</v>
      </c>
      <c r="BC185" s="482" t="s">
        <v>1946</v>
      </c>
      <c r="BD185" s="479" t="s">
        <v>1946</v>
      </c>
      <c r="BE185" s="479" t="s">
        <v>1946</v>
      </c>
      <c r="BF185" s="479" t="s">
        <v>1946</v>
      </c>
      <c r="BG185" s="480" t="s">
        <v>1946</v>
      </c>
      <c r="BH185" s="479" t="s">
        <v>1946</v>
      </c>
      <c r="BI185" s="479" t="s">
        <v>1929</v>
      </c>
      <c r="BJ185" s="479" t="s">
        <v>1946</v>
      </c>
      <c r="BK185" s="480" t="s">
        <v>1946</v>
      </c>
      <c r="BL185" s="480" t="s">
        <v>1946</v>
      </c>
      <c r="BM185" s="480" t="s">
        <v>1946</v>
      </c>
      <c r="BN185" s="479" t="s">
        <v>1939</v>
      </c>
      <c r="BO185" s="480" t="s">
        <v>1925</v>
      </c>
      <c r="BP185" s="480" t="s">
        <v>1946</v>
      </c>
      <c r="BQ185" s="479" t="s">
        <v>1946</v>
      </c>
      <c r="BR185" s="480" t="s">
        <v>1925</v>
      </c>
      <c r="BS185" s="480" t="s">
        <v>1946</v>
      </c>
      <c r="BT185" s="479" t="s">
        <v>1946</v>
      </c>
      <c r="BU185" s="480" t="s">
        <v>1946</v>
      </c>
      <c r="BV185" s="479" t="s">
        <v>1946</v>
      </c>
      <c r="BW185" s="479" t="s">
        <v>1946</v>
      </c>
    </row>
    <row r="186" spans="1:75" ht="12.75" customHeight="1">
      <c r="A186" s="478" t="s">
        <v>380</v>
      </c>
      <c r="B186" s="478" t="s">
        <v>368</v>
      </c>
      <c r="C186" s="478" t="s">
        <v>1959</v>
      </c>
      <c r="D186" s="479" t="s">
        <v>1946</v>
      </c>
      <c r="E186" s="480" t="s">
        <v>1923</v>
      </c>
      <c r="F186" s="479" t="s">
        <v>1946</v>
      </c>
      <c r="G186" s="480" t="s">
        <v>1924</v>
      </c>
      <c r="H186" s="479" t="s">
        <v>1946</v>
      </c>
      <c r="I186" s="480" t="s">
        <v>1969</v>
      </c>
      <c r="J186" s="481" t="s">
        <v>1922</v>
      </c>
      <c r="K186" s="480" t="s">
        <v>1922</v>
      </c>
      <c r="L186" s="480" t="s">
        <v>1923</v>
      </c>
      <c r="M186" s="480" t="s">
        <v>1931</v>
      </c>
      <c r="N186" s="480" t="s">
        <v>1931</v>
      </c>
      <c r="O186" s="480" t="s">
        <v>1923</v>
      </c>
      <c r="P186" s="479" t="s">
        <v>1922</v>
      </c>
      <c r="Q186" s="479" t="s">
        <v>1946</v>
      </c>
      <c r="R186" s="479" t="s">
        <v>1923</v>
      </c>
      <c r="S186" s="479" t="s">
        <v>1946</v>
      </c>
      <c r="T186" s="480" t="s">
        <v>1922</v>
      </c>
      <c r="U186" s="479" t="s">
        <v>1928</v>
      </c>
      <c r="V186" s="479" t="s">
        <v>1923</v>
      </c>
      <c r="W186" s="479" t="s">
        <v>1922</v>
      </c>
      <c r="X186" s="480" t="s">
        <v>1923</v>
      </c>
      <c r="Y186" s="479" t="s">
        <v>1946</v>
      </c>
      <c r="Z186" s="479" t="s">
        <v>1923</v>
      </c>
      <c r="AA186" s="480" t="s">
        <v>1940</v>
      </c>
      <c r="AB186" s="482" t="s">
        <v>1923</v>
      </c>
      <c r="AC186" s="479" t="s">
        <v>1946</v>
      </c>
      <c r="AD186" s="479" t="s">
        <v>1923</v>
      </c>
      <c r="AE186" s="480" t="s">
        <v>1922</v>
      </c>
      <c r="AF186" s="480" t="s">
        <v>1924</v>
      </c>
      <c r="AG186" s="479" t="s">
        <v>1922</v>
      </c>
      <c r="AH186" s="480" t="s">
        <v>1924</v>
      </c>
      <c r="AI186" s="479" t="s">
        <v>1946</v>
      </c>
      <c r="AJ186" s="480" t="s">
        <v>1923</v>
      </c>
      <c r="AK186" s="480" t="s">
        <v>1923</v>
      </c>
      <c r="AL186" s="480" t="s">
        <v>1923</v>
      </c>
      <c r="AM186" s="479" t="s">
        <v>1923</v>
      </c>
      <c r="AN186" s="479" t="s">
        <v>1946</v>
      </c>
      <c r="AO186" s="479" t="s">
        <v>1946</v>
      </c>
      <c r="AP186" s="480" t="s">
        <v>1928</v>
      </c>
      <c r="AQ186" s="481" t="s">
        <v>1924</v>
      </c>
      <c r="AR186" s="479" t="s">
        <v>1923</v>
      </c>
      <c r="AS186" s="479" t="s">
        <v>1946</v>
      </c>
      <c r="AT186" s="479" t="s">
        <v>1923</v>
      </c>
      <c r="AU186" s="480" t="s">
        <v>1931</v>
      </c>
      <c r="AV186" s="479" t="s">
        <v>1923</v>
      </c>
      <c r="AW186" s="480" t="s">
        <v>1924</v>
      </c>
      <c r="AX186" s="480" t="s">
        <v>1923</v>
      </c>
      <c r="AY186" s="480" t="s">
        <v>1922</v>
      </c>
      <c r="AZ186" s="481" t="s">
        <v>1924</v>
      </c>
      <c r="BA186" s="480" t="s">
        <v>1923</v>
      </c>
      <c r="BB186" s="479" t="s">
        <v>1946</v>
      </c>
      <c r="BC186" s="482" t="s">
        <v>1924</v>
      </c>
      <c r="BD186" s="479" t="s">
        <v>1946</v>
      </c>
      <c r="BE186" s="479" t="s">
        <v>1946</v>
      </c>
      <c r="BF186" s="479" t="s">
        <v>1923</v>
      </c>
      <c r="BG186" s="480" t="s">
        <v>1923</v>
      </c>
      <c r="BH186" s="479" t="s">
        <v>1923</v>
      </c>
      <c r="BI186" s="479" t="s">
        <v>1922</v>
      </c>
      <c r="BJ186" s="479" t="s">
        <v>1946</v>
      </c>
      <c r="BK186" s="480" t="s">
        <v>1923</v>
      </c>
      <c r="BL186" s="480" t="s">
        <v>1923</v>
      </c>
      <c r="BM186" s="480" t="s">
        <v>1931</v>
      </c>
      <c r="BN186" s="479" t="s">
        <v>1929</v>
      </c>
      <c r="BO186" s="480" t="s">
        <v>1922</v>
      </c>
      <c r="BP186" s="480" t="s">
        <v>1922</v>
      </c>
      <c r="BQ186" s="479" t="s">
        <v>1946</v>
      </c>
      <c r="BR186" s="480" t="s">
        <v>1925</v>
      </c>
      <c r="BS186" s="480" t="s">
        <v>1940</v>
      </c>
      <c r="BT186" s="479" t="s">
        <v>1943</v>
      </c>
      <c r="BU186" s="480" t="s">
        <v>1922</v>
      </c>
      <c r="BV186" s="479" t="s">
        <v>1946</v>
      </c>
      <c r="BW186" s="479" t="s">
        <v>1946</v>
      </c>
    </row>
    <row r="187" spans="1:75" ht="12.75" customHeight="1">
      <c r="A187" s="478" t="s">
        <v>381</v>
      </c>
      <c r="B187" s="478" t="s">
        <v>368</v>
      </c>
      <c r="C187" s="478" t="s">
        <v>2026</v>
      </c>
      <c r="D187" s="479" t="s">
        <v>1929</v>
      </c>
      <c r="E187" s="480" t="s">
        <v>1943</v>
      </c>
      <c r="F187" s="479" t="s">
        <v>1922</v>
      </c>
      <c r="G187" s="480" t="s">
        <v>1943</v>
      </c>
      <c r="H187" s="479" t="s">
        <v>1932</v>
      </c>
      <c r="I187" s="480" t="s">
        <v>1923</v>
      </c>
      <c r="J187" s="481" t="s">
        <v>1923</v>
      </c>
      <c r="K187" s="480" t="s">
        <v>1928</v>
      </c>
      <c r="L187" s="480" t="s">
        <v>1923</v>
      </c>
      <c r="M187" s="480" t="s">
        <v>1922</v>
      </c>
      <c r="N187" s="480" t="s">
        <v>1943</v>
      </c>
      <c r="O187" s="480" t="s">
        <v>1943</v>
      </c>
      <c r="P187" s="479" t="s">
        <v>1943</v>
      </c>
      <c r="Q187" s="479" t="s">
        <v>1943</v>
      </c>
      <c r="R187" s="479" t="s">
        <v>1923</v>
      </c>
      <c r="S187" s="479" t="s">
        <v>1928</v>
      </c>
      <c r="T187" s="480" t="s">
        <v>1922</v>
      </c>
      <c r="U187" s="479" t="s">
        <v>1939</v>
      </c>
      <c r="V187" s="479" t="s">
        <v>1948</v>
      </c>
      <c r="W187" s="479" t="s">
        <v>1943</v>
      </c>
      <c r="X187" s="480" t="s">
        <v>1943</v>
      </c>
      <c r="Y187" s="479" t="s">
        <v>1943</v>
      </c>
      <c r="Z187" s="479" t="s">
        <v>1923</v>
      </c>
      <c r="AA187" s="480" t="s">
        <v>1943</v>
      </c>
      <c r="AB187" s="482" t="s">
        <v>1943</v>
      </c>
      <c r="AC187" s="479" t="s">
        <v>1928</v>
      </c>
      <c r="AD187" s="479" t="s">
        <v>1943</v>
      </c>
      <c r="AE187" s="480" t="s">
        <v>1928</v>
      </c>
      <c r="AF187" s="480" t="s">
        <v>1943</v>
      </c>
      <c r="AG187" s="479" t="s">
        <v>1923</v>
      </c>
      <c r="AH187" s="480" t="s">
        <v>1943</v>
      </c>
      <c r="AI187" s="479" t="s">
        <v>1928</v>
      </c>
      <c r="AJ187" s="480" t="s">
        <v>1943</v>
      </c>
      <c r="AK187" s="480" t="s">
        <v>2080</v>
      </c>
      <c r="AL187" s="480" t="s">
        <v>1943</v>
      </c>
      <c r="AM187" s="479" t="s">
        <v>1922</v>
      </c>
      <c r="AN187" s="479" t="s">
        <v>1928</v>
      </c>
      <c r="AO187" s="479" t="s">
        <v>1943</v>
      </c>
      <c r="AP187" s="480" t="s">
        <v>1922</v>
      </c>
      <c r="AQ187" s="481" t="s">
        <v>1943</v>
      </c>
      <c r="AR187" s="479" t="s">
        <v>1948</v>
      </c>
      <c r="AS187" s="479" t="s">
        <v>1943</v>
      </c>
      <c r="AT187" s="479" t="s">
        <v>1922</v>
      </c>
      <c r="AU187" s="480" t="s">
        <v>1943</v>
      </c>
      <c r="AV187" s="479" t="s">
        <v>1923</v>
      </c>
      <c r="AW187" s="480" t="s">
        <v>1943</v>
      </c>
      <c r="AX187" s="480" t="s">
        <v>1943</v>
      </c>
      <c r="AY187" s="480" t="s">
        <v>1922</v>
      </c>
      <c r="AZ187" s="481" t="s">
        <v>1943</v>
      </c>
      <c r="BA187" s="480" t="s">
        <v>1943</v>
      </c>
      <c r="BB187" s="479" t="s">
        <v>1941</v>
      </c>
      <c r="BC187" s="482" t="s">
        <v>1943</v>
      </c>
      <c r="BD187" s="479" t="s">
        <v>1943</v>
      </c>
      <c r="BE187" s="479" t="s">
        <v>1923</v>
      </c>
      <c r="BF187" s="479" t="s">
        <v>1922</v>
      </c>
      <c r="BG187" s="480" t="s">
        <v>1943</v>
      </c>
      <c r="BH187" s="479" t="s">
        <v>1943</v>
      </c>
      <c r="BI187" s="479" t="s">
        <v>1923</v>
      </c>
      <c r="BJ187" s="479" t="s">
        <v>1943</v>
      </c>
      <c r="BK187" s="480" t="s">
        <v>1943</v>
      </c>
      <c r="BL187" s="480" t="s">
        <v>1943</v>
      </c>
      <c r="BM187" s="480" t="s">
        <v>1943</v>
      </c>
      <c r="BN187" s="479" t="s">
        <v>1943</v>
      </c>
      <c r="BO187" s="480" t="s">
        <v>1922</v>
      </c>
      <c r="BP187" s="480" t="s">
        <v>1922</v>
      </c>
      <c r="BQ187" s="479" t="s">
        <v>1923</v>
      </c>
      <c r="BR187" s="480" t="s">
        <v>1925</v>
      </c>
      <c r="BS187" s="480" t="s">
        <v>1943</v>
      </c>
      <c r="BT187" s="479" t="s">
        <v>1943</v>
      </c>
      <c r="BU187" s="480" t="s">
        <v>1922</v>
      </c>
      <c r="BV187" s="479" t="s">
        <v>1924</v>
      </c>
      <c r="BW187" s="479" t="s">
        <v>1924</v>
      </c>
    </row>
    <row r="188" spans="1:75" ht="12.75" customHeight="1">
      <c r="A188" s="478" t="s">
        <v>382</v>
      </c>
      <c r="B188" s="478" t="s">
        <v>368</v>
      </c>
      <c r="C188" s="478" t="s">
        <v>2026</v>
      </c>
      <c r="D188" s="479" t="s">
        <v>1946</v>
      </c>
      <c r="E188" s="480" t="s">
        <v>1923</v>
      </c>
      <c r="F188" s="479" t="s">
        <v>1946</v>
      </c>
      <c r="G188" s="480" t="s">
        <v>1924</v>
      </c>
      <c r="H188" s="479" t="s">
        <v>1922</v>
      </c>
      <c r="I188" s="480" t="s">
        <v>1929</v>
      </c>
      <c r="J188" s="481" t="s">
        <v>1922</v>
      </c>
      <c r="K188" s="480" t="s">
        <v>1939</v>
      </c>
      <c r="L188" s="480" t="s">
        <v>1929</v>
      </c>
      <c r="M188" s="480" t="s">
        <v>1931</v>
      </c>
      <c r="N188" s="480" t="s">
        <v>1939</v>
      </c>
      <c r="O188" s="480" t="s">
        <v>1923</v>
      </c>
      <c r="P188" s="479" t="s">
        <v>1922</v>
      </c>
      <c r="Q188" s="479" t="s">
        <v>1946</v>
      </c>
      <c r="R188" s="479" t="s">
        <v>1923</v>
      </c>
      <c r="S188" s="479" t="s">
        <v>1925</v>
      </c>
      <c r="T188" s="480" t="s">
        <v>1931</v>
      </c>
      <c r="U188" s="479" t="s">
        <v>1932</v>
      </c>
      <c r="V188" s="479" t="s">
        <v>1948</v>
      </c>
      <c r="W188" s="479" t="s">
        <v>1929</v>
      </c>
      <c r="X188" s="480" t="s">
        <v>1923</v>
      </c>
      <c r="Y188" s="479" t="s">
        <v>1956</v>
      </c>
      <c r="Z188" s="479" t="s">
        <v>1924</v>
      </c>
      <c r="AA188" s="480" t="s">
        <v>1924</v>
      </c>
      <c r="AB188" s="482" t="s">
        <v>1923</v>
      </c>
      <c r="AC188" s="479" t="s">
        <v>1946</v>
      </c>
      <c r="AD188" s="479" t="s">
        <v>1923</v>
      </c>
      <c r="AE188" s="480" t="s">
        <v>1939</v>
      </c>
      <c r="AF188" s="480" t="s">
        <v>1924</v>
      </c>
      <c r="AG188" s="479" t="s">
        <v>1922</v>
      </c>
      <c r="AH188" s="480" t="s">
        <v>1931</v>
      </c>
      <c r="AI188" s="479" t="s">
        <v>1946</v>
      </c>
      <c r="AJ188" s="480" t="s">
        <v>1923</v>
      </c>
      <c r="AK188" s="480" t="s">
        <v>1923</v>
      </c>
      <c r="AL188" s="480" t="s">
        <v>1923</v>
      </c>
      <c r="AM188" s="479" t="s">
        <v>1929</v>
      </c>
      <c r="AN188" s="479" t="s">
        <v>1946</v>
      </c>
      <c r="AO188" s="479" t="s">
        <v>1922</v>
      </c>
      <c r="AP188" s="480" t="s">
        <v>1923</v>
      </c>
      <c r="AQ188" s="481" t="s">
        <v>1924</v>
      </c>
      <c r="AR188" s="479" t="s">
        <v>1948</v>
      </c>
      <c r="AS188" s="479" t="s">
        <v>1956</v>
      </c>
      <c r="AT188" s="479" t="s">
        <v>1929</v>
      </c>
      <c r="AU188" s="480" t="s">
        <v>1946</v>
      </c>
      <c r="AV188" s="479" t="s">
        <v>1923</v>
      </c>
      <c r="AW188" s="480" t="s">
        <v>1924</v>
      </c>
      <c r="AX188" s="480" t="s">
        <v>1923</v>
      </c>
      <c r="AY188" s="480" t="s">
        <v>1931</v>
      </c>
      <c r="AZ188" s="481" t="s">
        <v>1924</v>
      </c>
      <c r="BA188" s="480" t="s">
        <v>1923</v>
      </c>
      <c r="BB188" s="479" t="s">
        <v>1927</v>
      </c>
      <c r="BC188" s="482" t="s">
        <v>1923</v>
      </c>
      <c r="BD188" s="479" t="s">
        <v>1948</v>
      </c>
      <c r="BE188" s="479" t="s">
        <v>1928</v>
      </c>
      <c r="BF188" s="479" t="s">
        <v>1929</v>
      </c>
      <c r="BG188" s="480" t="s">
        <v>1923</v>
      </c>
      <c r="BH188" s="479" t="s">
        <v>1924</v>
      </c>
      <c r="BI188" s="479" t="s">
        <v>1922</v>
      </c>
      <c r="BJ188" s="479" t="s">
        <v>1933</v>
      </c>
      <c r="BK188" s="480" t="s">
        <v>1923</v>
      </c>
      <c r="BL188" s="480" t="s">
        <v>1923</v>
      </c>
      <c r="BM188" s="480" t="s">
        <v>1931</v>
      </c>
      <c r="BN188" s="479" t="s">
        <v>1931</v>
      </c>
      <c r="BO188" s="480" t="s">
        <v>1922</v>
      </c>
      <c r="BP188" s="480" t="s">
        <v>1922</v>
      </c>
      <c r="BQ188" s="479" t="s">
        <v>1948</v>
      </c>
      <c r="BR188" s="480" t="s">
        <v>1925</v>
      </c>
      <c r="BS188" s="480" t="s">
        <v>1932</v>
      </c>
      <c r="BT188" s="479" t="s">
        <v>1922</v>
      </c>
      <c r="BU188" s="480" t="s">
        <v>1931</v>
      </c>
      <c r="BV188" s="479" t="s">
        <v>1946</v>
      </c>
      <c r="BW188" s="479" t="s">
        <v>1946</v>
      </c>
    </row>
    <row r="189" spans="1:75" ht="12.75" customHeight="1">
      <c r="A189" s="478" t="s">
        <v>383</v>
      </c>
      <c r="B189" s="478" t="s">
        <v>368</v>
      </c>
      <c r="C189" s="478" t="s">
        <v>2022</v>
      </c>
      <c r="D189" s="479" t="s">
        <v>1933</v>
      </c>
      <c r="E189" s="480" t="s">
        <v>1940</v>
      </c>
      <c r="F189" s="479" t="s">
        <v>1946</v>
      </c>
      <c r="G189" s="480" t="s">
        <v>1943</v>
      </c>
      <c r="H189" s="479" t="s">
        <v>1946</v>
      </c>
      <c r="I189" s="480" t="s">
        <v>1940</v>
      </c>
      <c r="J189" s="481" t="s">
        <v>1940</v>
      </c>
      <c r="K189" s="480" t="s">
        <v>1925</v>
      </c>
      <c r="L189" s="480" t="s">
        <v>1940</v>
      </c>
      <c r="M189" s="480" t="s">
        <v>1943</v>
      </c>
      <c r="N189" s="480" t="s">
        <v>1923</v>
      </c>
      <c r="O189" s="480" t="s">
        <v>1922</v>
      </c>
      <c r="P189" s="479" t="s">
        <v>1946</v>
      </c>
      <c r="Q189" s="479" t="s">
        <v>1946</v>
      </c>
      <c r="R189" s="479" t="s">
        <v>1923</v>
      </c>
      <c r="S189" s="479" t="s">
        <v>1928</v>
      </c>
      <c r="T189" s="480" t="s">
        <v>1943</v>
      </c>
      <c r="U189" s="479" t="s">
        <v>1932</v>
      </c>
      <c r="V189" s="479" t="s">
        <v>1948</v>
      </c>
      <c r="W189" s="479" t="s">
        <v>1946</v>
      </c>
      <c r="X189" s="480" t="s">
        <v>1940</v>
      </c>
      <c r="Y189" s="479" t="s">
        <v>1946</v>
      </c>
      <c r="Z189" s="479" t="s">
        <v>1923</v>
      </c>
      <c r="AA189" s="480" t="s">
        <v>1932</v>
      </c>
      <c r="AB189" s="482" t="s">
        <v>1940</v>
      </c>
      <c r="AC189" s="479" t="s">
        <v>1946</v>
      </c>
      <c r="AD189" s="479" t="s">
        <v>1946</v>
      </c>
      <c r="AE189" s="480" t="s">
        <v>1925</v>
      </c>
      <c r="AF189" s="480" t="s">
        <v>1943</v>
      </c>
      <c r="AG189" s="479" t="s">
        <v>1940</v>
      </c>
      <c r="AH189" s="480" t="s">
        <v>1943</v>
      </c>
      <c r="AI189" s="479" t="s">
        <v>1946</v>
      </c>
      <c r="AJ189" s="480" t="s">
        <v>1940</v>
      </c>
      <c r="AK189" s="480" t="s">
        <v>1940</v>
      </c>
      <c r="AL189" s="480" t="s">
        <v>1923</v>
      </c>
      <c r="AM189" s="479" t="s">
        <v>1946</v>
      </c>
      <c r="AN189" s="479" t="s">
        <v>1946</v>
      </c>
      <c r="AO189" s="479" t="s">
        <v>1946</v>
      </c>
      <c r="AP189" s="480" t="s">
        <v>1923</v>
      </c>
      <c r="AQ189" s="481" t="s">
        <v>1943</v>
      </c>
      <c r="AR189" s="479" t="s">
        <v>1948</v>
      </c>
      <c r="AS189" s="479" t="s">
        <v>1946</v>
      </c>
      <c r="AT189" s="479" t="s">
        <v>1946</v>
      </c>
      <c r="AU189" s="480" t="s">
        <v>1923</v>
      </c>
      <c r="AV189" s="479" t="s">
        <v>1923</v>
      </c>
      <c r="AW189" s="480" t="s">
        <v>1943</v>
      </c>
      <c r="AX189" s="480" t="s">
        <v>1940</v>
      </c>
      <c r="AY189" s="480" t="s">
        <v>1943</v>
      </c>
      <c r="AZ189" s="481" t="s">
        <v>1943</v>
      </c>
      <c r="BA189" s="480" t="s">
        <v>1940</v>
      </c>
      <c r="BB189" s="479" t="s">
        <v>1927</v>
      </c>
      <c r="BC189" s="482" t="s">
        <v>1943</v>
      </c>
      <c r="BD189" s="479" t="s">
        <v>1948</v>
      </c>
      <c r="BE189" s="479" t="s">
        <v>1946</v>
      </c>
      <c r="BF189" s="479" t="s">
        <v>1946</v>
      </c>
      <c r="BG189" s="480" t="s">
        <v>1940</v>
      </c>
      <c r="BH189" s="479" t="s">
        <v>1946</v>
      </c>
      <c r="BI189" s="479" t="s">
        <v>1940</v>
      </c>
      <c r="BJ189" s="479" t="s">
        <v>1946</v>
      </c>
      <c r="BK189" s="480" t="s">
        <v>1940</v>
      </c>
      <c r="BL189" s="480" t="s">
        <v>1925</v>
      </c>
      <c r="BM189" s="480" t="s">
        <v>1923</v>
      </c>
      <c r="BN189" s="479" t="s">
        <v>1939</v>
      </c>
      <c r="BO189" s="480" t="s">
        <v>1940</v>
      </c>
      <c r="BP189" s="480" t="s">
        <v>1940</v>
      </c>
      <c r="BQ189" s="479" t="s">
        <v>1948</v>
      </c>
      <c r="BR189" s="480" t="s">
        <v>1925</v>
      </c>
      <c r="BS189" s="480" t="s">
        <v>1932</v>
      </c>
      <c r="BT189" s="479" t="s">
        <v>1946</v>
      </c>
      <c r="BU189" s="480" t="s">
        <v>1943</v>
      </c>
      <c r="BV189" s="479" t="s">
        <v>1946</v>
      </c>
      <c r="BW189" s="479" t="s">
        <v>1946</v>
      </c>
    </row>
    <row r="190" spans="1:75" ht="12.75" customHeight="1">
      <c r="A190" s="478" t="s">
        <v>384</v>
      </c>
      <c r="B190" s="478" t="s">
        <v>368</v>
      </c>
      <c r="C190" s="478" t="s">
        <v>1993</v>
      </c>
      <c r="D190" s="479" t="s">
        <v>1933</v>
      </c>
      <c r="E190" s="480" t="s">
        <v>1943</v>
      </c>
      <c r="F190" s="479" t="s">
        <v>1946</v>
      </c>
      <c r="G190" s="480" t="s">
        <v>1932</v>
      </c>
      <c r="H190" s="479" t="s">
        <v>1946</v>
      </c>
      <c r="I190" s="480" t="s">
        <v>1943</v>
      </c>
      <c r="J190" s="481" t="s">
        <v>1943</v>
      </c>
      <c r="K190" s="480" t="s">
        <v>1925</v>
      </c>
      <c r="L190" s="480" t="s">
        <v>1923</v>
      </c>
      <c r="M190" s="480" t="s">
        <v>1923</v>
      </c>
      <c r="N190" s="480" t="s">
        <v>1932</v>
      </c>
      <c r="O190" s="480" t="s">
        <v>1943</v>
      </c>
      <c r="P190" s="479" t="s">
        <v>1946</v>
      </c>
      <c r="Q190" s="479" t="s">
        <v>1946</v>
      </c>
      <c r="R190" s="479" t="s">
        <v>1923</v>
      </c>
      <c r="S190" s="479" t="s">
        <v>1928</v>
      </c>
      <c r="T190" s="480" t="s">
        <v>1923</v>
      </c>
      <c r="U190" s="479" t="s">
        <v>1948</v>
      </c>
      <c r="V190" s="479" t="s">
        <v>1948</v>
      </c>
      <c r="W190" s="479" t="s">
        <v>1946</v>
      </c>
      <c r="X190" s="480" t="s">
        <v>1943</v>
      </c>
      <c r="Y190" s="479" t="s">
        <v>1946</v>
      </c>
      <c r="Z190" s="479" t="s">
        <v>1923</v>
      </c>
      <c r="AA190" s="480" t="s">
        <v>1946</v>
      </c>
      <c r="AB190" s="482" t="s">
        <v>1943</v>
      </c>
      <c r="AC190" s="479" t="s">
        <v>1946</v>
      </c>
      <c r="AD190" s="479" t="s">
        <v>1946</v>
      </c>
      <c r="AE190" s="480" t="s">
        <v>1925</v>
      </c>
      <c r="AF190" s="480" t="s">
        <v>1932</v>
      </c>
      <c r="AG190" s="479" t="s">
        <v>1943</v>
      </c>
      <c r="AH190" s="480" t="s">
        <v>1932</v>
      </c>
      <c r="AI190" s="479" t="s">
        <v>1946</v>
      </c>
      <c r="AJ190" s="480" t="s">
        <v>1943</v>
      </c>
      <c r="AK190" s="480" t="s">
        <v>1943</v>
      </c>
      <c r="AL190" s="480" t="s">
        <v>1943</v>
      </c>
      <c r="AM190" s="479" t="s">
        <v>1946</v>
      </c>
      <c r="AN190" s="479" t="s">
        <v>1946</v>
      </c>
      <c r="AO190" s="479" t="s">
        <v>1946</v>
      </c>
      <c r="AP190" s="480" t="s">
        <v>1943</v>
      </c>
      <c r="AQ190" s="481" t="s">
        <v>1932</v>
      </c>
      <c r="AR190" s="479" t="s">
        <v>1948</v>
      </c>
      <c r="AS190" s="479" t="s">
        <v>1946</v>
      </c>
      <c r="AT190" s="479" t="s">
        <v>1946</v>
      </c>
      <c r="AU190" s="480" t="s">
        <v>1940</v>
      </c>
      <c r="AV190" s="479" t="s">
        <v>1923</v>
      </c>
      <c r="AW190" s="480" t="s">
        <v>1932</v>
      </c>
      <c r="AX190" s="480" t="s">
        <v>1940</v>
      </c>
      <c r="AY190" s="480" t="s">
        <v>1923</v>
      </c>
      <c r="AZ190" s="481" t="s">
        <v>1932</v>
      </c>
      <c r="BA190" s="480" t="s">
        <v>1943</v>
      </c>
      <c r="BB190" s="479" t="s">
        <v>1927</v>
      </c>
      <c r="BC190" s="482" t="s">
        <v>1932</v>
      </c>
      <c r="BD190" s="479" t="s">
        <v>1948</v>
      </c>
      <c r="BE190" s="479" t="s">
        <v>1946</v>
      </c>
      <c r="BF190" s="479" t="s">
        <v>1946</v>
      </c>
      <c r="BG190" s="480" t="s">
        <v>1943</v>
      </c>
      <c r="BH190" s="479" t="s">
        <v>1946</v>
      </c>
      <c r="BI190" s="479" t="s">
        <v>1943</v>
      </c>
      <c r="BJ190" s="479" t="s">
        <v>1946</v>
      </c>
      <c r="BK190" s="480" t="s">
        <v>1943</v>
      </c>
      <c r="BL190" s="480" t="s">
        <v>1943</v>
      </c>
      <c r="BM190" s="480" t="s">
        <v>1932</v>
      </c>
      <c r="BN190" s="479" t="s">
        <v>1941</v>
      </c>
      <c r="BO190" s="480" t="s">
        <v>1940</v>
      </c>
      <c r="BP190" s="480" t="s">
        <v>1940</v>
      </c>
      <c r="BQ190" s="479" t="s">
        <v>1946</v>
      </c>
      <c r="BR190" s="480" t="s">
        <v>1925</v>
      </c>
      <c r="BS190" s="480" t="s">
        <v>1946</v>
      </c>
      <c r="BT190" s="479" t="s">
        <v>1946</v>
      </c>
      <c r="BU190" s="480" t="s">
        <v>1923</v>
      </c>
      <c r="BV190" s="479" t="s">
        <v>1946</v>
      </c>
      <c r="BW190" s="479" t="s">
        <v>1946</v>
      </c>
    </row>
    <row r="191" spans="1:75" ht="12.75" customHeight="1">
      <c r="A191" s="478" t="s">
        <v>385</v>
      </c>
      <c r="B191" s="478" t="s">
        <v>368</v>
      </c>
      <c r="C191" s="478" t="s">
        <v>1935</v>
      </c>
      <c r="D191" s="479" t="s">
        <v>1929</v>
      </c>
      <c r="E191" s="480" t="s">
        <v>1928</v>
      </c>
      <c r="F191" s="479" t="s">
        <v>1933</v>
      </c>
      <c r="G191" s="480" t="s">
        <v>1928</v>
      </c>
      <c r="H191" s="479" t="s">
        <v>1928</v>
      </c>
      <c r="I191" s="480" t="s">
        <v>1928</v>
      </c>
      <c r="J191" s="481" t="s">
        <v>1928</v>
      </c>
      <c r="K191" s="480" t="s">
        <v>1928</v>
      </c>
      <c r="L191" s="480" t="s">
        <v>1922</v>
      </c>
      <c r="M191" s="480" t="s">
        <v>1928</v>
      </c>
      <c r="N191" s="480" t="s">
        <v>1928</v>
      </c>
      <c r="O191" s="480" t="s">
        <v>1929</v>
      </c>
      <c r="P191" s="479" t="s">
        <v>1928</v>
      </c>
      <c r="Q191" s="479" t="s">
        <v>1924</v>
      </c>
      <c r="R191" s="479" t="s">
        <v>1923</v>
      </c>
      <c r="S191" s="479" t="s">
        <v>1928</v>
      </c>
      <c r="T191" s="480" t="s">
        <v>1928</v>
      </c>
      <c r="U191" s="479" t="s">
        <v>1928</v>
      </c>
      <c r="V191" s="479" t="s">
        <v>1928</v>
      </c>
      <c r="W191" s="479" t="s">
        <v>1928</v>
      </c>
      <c r="X191" s="480" t="s">
        <v>1928</v>
      </c>
      <c r="Y191" s="479" t="s">
        <v>1929</v>
      </c>
      <c r="Z191" s="479" t="s">
        <v>1923</v>
      </c>
      <c r="AA191" s="480" t="s">
        <v>1928</v>
      </c>
      <c r="AB191" s="482" t="s">
        <v>1928</v>
      </c>
      <c r="AC191" s="479" t="s">
        <v>1929</v>
      </c>
      <c r="AD191" s="479" t="s">
        <v>1928</v>
      </c>
      <c r="AE191" s="480" t="s">
        <v>1928</v>
      </c>
      <c r="AF191" s="480" t="s">
        <v>1928</v>
      </c>
      <c r="AG191" s="479" t="s">
        <v>1922</v>
      </c>
      <c r="AH191" s="480" t="s">
        <v>1936</v>
      </c>
      <c r="AI191" s="479" t="s">
        <v>1929</v>
      </c>
      <c r="AJ191" s="480" t="s">
        <v>1928</v>
      </c>
      <c r="AK191" s="480" t="s">
        <v>1928</v>
      </c>
      <c r="AL191" s="480" t="s">
        <v>1933</v>
      </c>
      <c r="AM191" s="479" t="s">
        <v>1923</v>
      </c>
      <c r="AN191" s="479" t="s">
        <v>1929</v>
      </c>
      <c r="AO191" s="479" t="s">
        <v>1928</v>
      </c>
      <c r="AP191" s="480" t="s">
        <v>1929</v>
      </c>
      <c r="AQ191" s="481" t="s">
        <v>1928</v>
      </c>
      <c r="AR191" s="479" t="s">
        <v>1928</v>
      </c>
      <c r="AS191" s="479" t="s">
        <v>1929</v>
      </c>
      <c r="AT191" s="479" t="s">
        <v>1923</v>
      </c>
      <c r="AU191" s="480" t="s">
        <v>1929</v>
      </c>
      <c r="AV191" s="479" t="s">
        <v>1923</v>
      </c>
      <c r="AW191" s="480" t="s">
        <v>1928</v>
      </c>
      <c r="AX191" s="480" t="s">
        <v>1929</v>
      </c>
      <c r="AY191" s="480" t="s">
        <v>1928</v>
      </c>
      <c r="AZ191" s="481" t="s">
        <v>1928</v>
      </c>
      <c r="BA191" s="480" t="s">
        <v>1928</v>
      </c>
      <c r="BB191" s="479" t="s">
        <v>1928</v>
      </c>
      <c r="BC191" s="482" t="s">
        <v>1928</v>
      </c>
      <c r="BD191" s="479" t="s">
        <v>1929</v>
      </c>
      <c r="BE191" s="479" t="s">
        <v>1928</v>
      </c>
      <c r="BF191" s="479" t="s">
        <v>1923</v>
      </c>
      <c r="BG191" s="480" t="s">
        <v>1928</v>
      </c>
      <c r="BH191" s="479" t="s">
        <v>1928</v>
      </c>
      <c r="BI191" s="479" t="s">
        <v>1928</v>
      </c>
      <c r="BJ191" s="479" t="s">
        <v>1929</v>
      </c>
      <c r="BK191" s="480" t="s">
        <v>1928</v>
      </c>
      <c r="BL191" s="480" t="s">
        <v>1928</v>
      </c>
      <c r="BM191" s="480" t="s">
        <v>1928</v>
      </c>
      <c r="BN191" s="479" t="s">
        <v>1928</v>
      </c>
      <c r="BO191" s="480" t="s">
        <v>1928</v>
      </c>
      <c r="BP191" s="480" t="s">
        <v>1928</v>
      </c>
      <c r="BQ191" s="479" t="s">
        <v>1929</v>
      </c>
      <c r="BR191" s="480" t="s">
        <v>1925</v>
      </c>
      <c r="BS191" s="480" t="s">
        <v>1928</v>
      </c>
      <c r="BT191" s="479" t="s">
        <v>1928</v>
      </c>
      <c r="BU191" s="480" t="s">
        <v>1928</v>
      </c>
      <c r="BV191" s="479" t="s">
        <v>1929</v>
      </c>
      <c r="BW191" s="479" t="s">
        <v>1929</v>
      </c>
    </row>
    <row r="192" spans="1:75" ht="12.75" customHeight="1">
      <c r="A192" s="484" t="s">
        <v>1741</v>
      </c>
      <c r="B192" s="484" t="s">
        <v>368</v>
      </c>
      <c r="C192" s="484" t="s">
        <v>1993</v>
      </c>
      <c r="D192" s="479" t="s">
        <v>1933</v>
      </c>
      <c r="E192" s="480" t="s">
        <v>1940</v>
      </c>
      <c r="F192" s="479" t="s">
        <v>1946</v>
      </c>
      <c r="G192" s="480" t="s">
        <v>1943</v>
      </c>
      <c r="H192" s="479" t="s">
        <v>1946</v>
      </c>
      <c r="I192" s="480" t="s">
        <v>1940</v>
      </c>
      <c r="J192" s="481" t="s">
        <v>1940</v>
      </c>
      <c r="K192" s="480" t="s">
        <v>1925</v>
      </c>
      <c r="L192" s="480" t="s">
        <v>1940</v>
      </c>
      <c r="M192" s="480" t="s">
        <v>1943</v>
      </c>
      <c r="N192" s="480" t="s">
        <v>1923</v>
      </c>
      <c r="O192" s="480" t="s">
        <v>1922</v>
      </c>
      <c r="P192" s="479" t="s">
        <v>1946</v>
      </c>
      <c r="Q192" s="479" t="s">
        <v>1946</v>
      </c>
      <c r="R192" s="479" t="s">
        <v>1923</v>
      </c>
      <c r="S192" s="479" t="s">
        <v>1928</v>
      </c>
      <c r="T192" s="480" t="s">
        <v>1943</v>
      </c>
      <c r="U192" s="479" t="s">
        <v>1932</v>
      </c>
      <c r="V192" s="479" t="s">
        <v>1948</v>
      </c>
      <c r="W192" s="479" t="s">
        <v>1946</v>
      </c>
      <c r="X192" s="480" t="s">
        <v>1940</v>
      </c>
      <c r="Y192" s="479" t="s">
        <v>1946</v>
      </c>
      <c r="Z192" s="479" t="s">
        <v>1923</v>
      </c>
      <c r="AA192" s="480" t="s">
        <v>1932</v>
      </c>
      <c r="AB192" s="482" t="s">
        <v>1940</v>
      </c>
      <c r="AC192" s="479" t="s">
        <v>1946</v>
      </c>
      <c r="AD192" s="479" t="s">
        <v>1946</v>
      </c>
      <c r="AE192" s="480" t="s">
        <v>1925</v>
      </c>
      <c r="AF192" s="480" t="s">
        <v>1943</v>
      </c>
      <c r="AG192" s="479" t="s">
        <v>1940</v>
      </c>
      <c r="AH192" s="480" t="s">
        <v>1943</v>
      </c>
      <c r="AI192" s="479" t="s">
        <v>1946</v>
      </c>
      <c r="AJ192" s="480" t="s">
        <v>1940</v>
      </c>
      <c r="AK192" s="480" t="s">
        <v>1940</v>
      </c>
      <c r="AL192" s="480" t="s">
        <v>1923</v>
      </c>
      <c r="AM192" s="479" t="s">
        <v>1946</v>
      </c>
      <c r="AN192" s="479" t="s">
        <v>1946</v>
      </c>
      <c r="AO192" s="479" t="s">
        <v>1946</v>
      </c>
      <c r="AP192" s="480" t="s">
        <v>1923</v>
      </c>
      <c r="AQ192" s="481" t="s">
        <v>1943</v>
      </c>
      <c r="AR192" s="479" t="s">
        <v>1948</v>
      </c>
      <c r="AS192" s="479" t="s">
        <v>1946</v>
      </c>
      <c r="AT192" s="479" t="s">
        <v>1946</v>
      </c>
      <c r="AU192" s="480" t="s">
        <v>1923</v>
      </c>
      <c r="AV192" s="479" t="s">
        <v>1923</v>
      </c>
      <c r="AW192" s="480" t="s">
        <v>1943</v>
      </c>
      <c r="AX192" s="480" t="s">
        <v>1940</v>
      </c>
      <c r="AY192" s="480" t="s">
        <v>1943</v>
      </c>
      <c r="AZ192" s="481" t="s">
        <v>1943</v>
      </c>
      <c r="BA192" s="480" t="s">
        <v>1940</v>
      </c>
      <c r="BB192" s="479" t="s">
        <v>1927</v>
      </c>
      <c r="BC192" s="482" t="s">
        <v>1943</v>
      </c>
      <c r="BD192" s="479" t="s">
        <v>1948</v>
      </c>
      <c r="BE192" s="479" t="s">
        <v>1946</v>
      </c>
      <c r="BF192" s="479" t="s">
        <v>1946</v>
      </c>
      <c r="BG192" s="480" t="s">
        <v>1940</v>
      </c>
      <c r="BH192" s="479" t="s">
        <v>1946</v>
      </c>
      <c r="BI192" s="479" t="s">
        <v>1940</v>
      </c>
      <c r="BJ192" s="479" t="s">
        <v>1946</v>
      </c>
      <c r="BK192" s="480" t="s">
        <v>1940</v>
      </c>
      <c r="BL192" s="480" t="s">
        <v>1925</v>
      </c>
      <c r="BM192" s="480" t="s">
        <v>1923</v>
      </c>
      <c r="BN192" s="479" t="s">
        <v>1939</v>
      </c>
      <c r="BO192" s="480" t="s">
        <v>1940</v>
      </c>
      <c r="BP192" s="480" t="s">
        <v>1940</v>
      </c>
      <c r="BQ192" s="479" t="s">
        <v>1948</v>
      </c>
      <c r="BR192" s="485" t="s">
        <v>1948</v>
      </c>
      <c r="BS192" s="480" t="s">
        <v>1932</v>
      </c>
      <c r="BT192" s="479" t="s">
        <v>1946</v>
      </c>
      <c r="BU192" s="480" t="s">
        <v>1943</v>
      </c>
      <c r="BV192" s="479" t="s">
        <v>1946</v>
      </c>
      <c r="BW192" s="479" t="s">
        <v>1946</v>
      </c>
    </row>
    <row r="193" spans="1:75" ht="12.75" customHeight="1">
      <c r="A193" s="478" t="s">
        <v>386</v>
      </c>
      <c r="B193" s="478" t="s">
        <v>368</v>
      </c>
      <c r="C193" s="478" t="s">
        <v>2017</v>
      </c>
      <c r="D193" s="479" t="s">
        <v>1931</v>
      </c>
      <c r="E193" s="480" t="s">
        <v>1923</v>
      </c>
      <c r="F193" s="479" t="s">
        <v>1946</v>
      </c>
      <c r="G193" s="480" t="s">
        <v>1923</v>
      </c>
      <c r="H193" s="479" t="s">
        <v>1946</v>
      </c>
      <c r="I193" s="480" t="s">
        <v>1923</v>
      </c>
      <c r="J193" s="481" t="s">
        <v>1928</v>
      </c>
      <c r="K193" s="480" t="s">
        <v>1925</v>
      </c>
      <c r="L193" s="480" t="s">
        <v>1931</v>
      </c>
      <c r="M193" s="480" t="s">
        <v>1928</v>
      </c>
      <c r="N193" s="480" t="s">
        <v>1943</v>
      </c>
      <c r="O193" s="480" t="s">
        <v>1923</v>
      </c>
      <c r="P193" s="479" t="s">
        <v>1923</v>
      </c>
      <c r="Q193" s="479" t="s">
        <v>1946</v>
      </c>
      <c r="R193" s="479" t="s">
        <v>1923</v>
      </c>
      <c r="S193" s="479" t="s">
        <v>1946</v>
      </c>
      <c r="T193" s="480" t="s">
        <v>1928</v>
      </c>
      <c r="U193" s="479" t="s">
        <v>1939</v>
      </c>
      <c r="V193" s="479" t="s">
        <v>1946</v>
      </c>
      <c r="W193" s="479" t="s">
        <v>1922</v>
      </c>
      <c r="X193" s="480" t="s">
        <v>1923</v>
      </c>
      <c r="Y193" s="479" t="s">
        <v>1946</v>
      </c>
      <c r="Z193" s="479" t="s">
        <v>1924</v>
      </c>
      <c r="AA193" s="480" t="s">
        <v>1932</v>
      </c>
      <c r="AB193" s="482" t="s">
        <v>1923</v>
      </c>
      <c r="AC193" s="479" t="s">
        <v>1946</v>
      </c>
      <c r="AD193" s="479" t="s">
        <v>1923</v>
      </c>
      <c r="AE193" s="480" t="s">
        <v>1925</v>
      </c>
      <c r="AF193" s="480" t="s">
        <v>1923</v>
      </c>
      <c r="AG193" s="479" t="s">
        <v>1922</v>
      </c>
      <c r="AH193" s="480" t="s">
        <v>1923</v>
      </c>
      <c r="AI193" s="479" t="s">
        <v>1946</v>
      </c>
      <c r="AJ193" s="480" t="s">
        <v>1923</v>
      </c>
      <c r="AK193" s="480" t="s">
        <v>1923</v>
      </c>
      <c r="AL193" s="480" t="s">
        <v>1923</v>
      </c>
      <c r="AM193" s="479" t="s">
        <v>1948</v>
      </c>
      <c r="AN193" s="479" t="s">
        <v>1946</v>
      </c>
      <c r="AO193" s="479" t="s">
        <v>1946</v>
      </c>
      <c r="AP193" s="480" t="s">
        <v>1924</v>
      </c>
      <c r="AQ193" s="481" t="s">
        <v>1923</v>
      </c>
      <c r="AR193" s="479" t="s">
        <v>1946</v>
      </c>
      <c r="AS193" s="479" t="s">
        <v>1946</v>
      </c>
      <c r="AT193" s="479" t="s">
        <v>1948</v>
      </c>
      <c r="AU193" s="480" t="s">
        <v>1940</v>
      </c>
      <c r="AV193" s="479" t="s">
        <v>1923</v>
      </c>
      <c r="AW193" s="480" t="s">
        <v>1923</v>
      </c>
      <c r="AX193" s="480" t="s">
        <v>1928</v>
      </c>
      <c r="AY193" s="480" t="s">
        <v>1928</v>
      </c>
      <c r="AZ193" s="481" t="s">
        <v>1923</v>
      </c>
      <c r="BA193" s="480" t="s">
        <v>1923</v>
      </c>
      <c r="BB193" s="479" t="s">
        <v>1948</v>
      </c>
      <c r="BC193" s="482" t="s">
        <v>1923</v>
      </c>
      <c r="BD193" s="479" t="s">
        <v>1946</v>
      </c>
      <c r="BE193" s="479" t="s">
        <v>1946</v>
      </c>
      <c r="BF193" s="479" t="s">
        <v>1948</v>
      </c>
      <c r="BG193" s="480" t="s">
        <v>1923</v>
      </c>
      <c r="BH193" s="479" t="s">
        <v>1923</v>
      </c>
      <c r="BI193" s="479" t="s">
        <v>1928</v>
      </c>
      <c r="BJ193" s="479" t="s">
        <v>1946</v>
      </c>
      <c r="BK193" s="480" t="s">
        <v>1923</v>
      </c>
      <c r="BL193" s="480" t="s">
        <v>1923</v>
      </c>
      <c r="BM193" s="480" t="s">
        <v>1943</v>
      </c>
      <c r="BN193" s="479" t="s">
        <v>1923</v>
      </c>
      <c r="BO193" s="480" t="s">
        <v>1923</v>
      </c>
      <c r="BP193" s="480" t="s">
        <v>1923</v>
      </c>
      <c r="BQ193" s="479" t="s">
        <v>1946</v>
      </c>
      <c r="BR193" s="480" t="s">
        <v>1925</v>
      </c>
      <c r="BS193" s="480" t="s">
        <v>1932</v>
      </c>
      <c r="BT193" s="479" t="s">
        <v>1923</v>
      </c>
      <c r="BU193" s="480" t="s">
        <v>1928</v>
      </c>
      <c r="BV193" s="479" t="s">
        <v>1928</v>
      </c>
      <c r="BW193" s="479" t="s">
        <v>1928</v>
      </c>
    </row>
    <row r="194" spans="1:75" ht="12.75" customHeight="1">
      <c r="A194" s="478" t="s">
        <v>306</v>
      </c>
      <c r="B194" s="478" t="s">
        <v>307</v>
      </c>
      <c r="C194" s="478" t="s">
        <v>1978</v>
      </c>
      <c r="D194" s="479" t="s">
        <v>1946</v>
      </c>
      <c r="E194" s="480" t="s">
        <v>1922</v>
      </c>
      <c r="F194" s="479">
        <v>3</v>
      </c>
      <c r="G194" s="480" t="s">
        <v>1929</v>
      </c>
      <c r="H194" s="479" t="s">
        <v>1946</v>
      </c>
      <c r="I194" s="480" t="s">
        <v>1922</v>
      </c>
      <c r="J194" s="481" t="s">
        <v>1923</v>
      </c>
      <c r="K194" s="480" t="s">
        <v>1922</v>
      </c>
      <c r="L194" s="480" t="s">
        <v>1922</v>
      </c>
      <c r="M194" s="480" t="s">
        <v>1923</v>
      </c>
      <c r="N194" s="480" t="s">
        <v>1931</v>
      </c>
      <c r="O194" s="480" t="s">
        <v>1943</v>
      </c>
      <c r="P194" s="479" t="s">
        <v>1943</v>
      </c>
      <c r="Q194" s="479" t="s">
        <v>1946</v>
      </c>
      <c r="R194" s="479" t="s">
        <v>1923</v>
      </c>
      <c r="S194" s="479" t="s">
        <v>1932</v>
      </c>
      <c r="T194" s="480" t="s">
        <v>1923</v>
      </c>
      <c r="U194" s="479" t="s">
        <v>1933</v>
      </c>
      <c r="V194" s="479" t="s">
        <v>1929</v>
      </c>
      <c r="W194" s="479" t="s">
        <v>1943</v>
      </c>
      <c r="X194" s="480" t="s">
        <v>1922</v>
      </c>
      <c r="Y194" s="479" t="s">
        <v>1946</v>
      </c>
      <c r="Z194" s="479" t="s">
        <v>1923</v>
      </c>
      <c r="AA194" s="480" t="s">
        <v>1943</v>
      </c>
      <c r="AB194" s="482" t="s">
        <v>1922</v>
      </c>
      <c r="AC194" s="479" t="s">
        <v>1946</v>
      </c>
      <c r="AD194" s="479" t="s">
        <v>1943</v>
      </c>
      <c r="AE194" s="480" t="s">
        <v>1922</v>
      </c>
      <c r="AF194" s="480" t="s">
        <v>1929</v>
      </c>
      <c r="AG194" s="479" t="s">
        <v>1923</v>
      </c>
      <c r="AH194" s="480" t="s">
        <v>1929</v>
      </c>
      <c r="AI194" s="479" t="s">
        <v>1946</v>
      </c>
      <c r="AJ194" s="480" t="s">
        <v>1922</v>
      </c>
      <c r="AK194" s="480" t="s">
        <v>1922</v>
      </c>
      <c r="AL194" s="480" t="s">
        <v>1922</v>
      </c>
      <c r="AM194" s="479" t="s">
        <v>1946</v>
      </c>
      <c r="AN194" s="479" t="s">
        <v>1946</v>
      </c>
      <c r="AO194" s="479" t="s">
        <v>1932</v>
      </c>
      <c r="AP194" s="480" t="s">
        <v>1924</v>
      </c>
      <c r="AQ194" s="481" t="s">
        <v>1923</v>
      </c>
      <c r="AR194" s="479" t="s">
        <v>1929</v>
      </c>
      <c r="AS194" s="479" t="s">
        <v>1946</v>
      </c>
      <c r="AT194" s="479" t="s">
        <v>1946</v>
      </c>
      <c r="AU194" s="480" t="s">
        <v>1931</v>
      </c>
      <c r="AV194" s="479" t="s">
        <v>1923</v>
      </c>
      <c r="AW194" s="480" t="s">
        <v>1929</v>
      </c>
      <c r="AX194" s="480" t="s">
        <v>1923</v>
      </c>
      <c r="AY194" s="480" t="s">
        <v>1923</v>
      </c>
      <c r="AZ194" s="481" t="s">
        <v>1929</v>
      </c>
      <c r="BA194" s="480" t="s">
        <v>1922</v>
      </c>
      <c r="BB194" s="479" t="s">
        <v>1927</v>
      </c>
      <c r="BC194" s="482" t="s">
        <v>1929</v>
      </c>
      <c r="BD194" s="479" t="s">
        <v>1927</v>
      </c>
      <c r="BE194" s="479" t="s">
        <v>1932</v>
      </c>
      <c r="BF194" s="479" t="s">
        <v>1946</v>
      </c>
      <c r="BG194" s="480" t="s">
        <v>1922</v>
      </c>
      <c r="BH194" s="479" t="s">
        <v>1943</v>
      </c>
      <c r="BI194" s="479" t="s">
        <v>1923</v>
      </c>
      <c r="BJ194" s="479" t="s">
        <v>1946</v>
      </c>
      <c r="BK194" s="480" t="s">
        <v>1922</v>
      </c>
      <c r="BL194" s="480" t="s">
        <v>1922</v>
      </c>
      <c r="BM194" s="480" t="s">
        <v>1931</v>
      </c>
      <c r="BN194" s="479" t="s">
        <v>1923</v>
      </c>
      <c r="BO194" s="480" t="s">
        <v>1931</v>
      </c>
      <c r="BP194" s="480" t="s">
        <v>1931</v>
      </c>
      <c r="BQ194" s="479" t="s">
        <v>1946</v>
      </c>
      <c r="BR194" s="480" t="s">
        <v>1925</v>
      </c>
      <c r="BS194" s="480" t="s">
        <v>1943</v>
      </c>
      <c r="BT194" s="479" t="s">
        <v>1948</v>
      </c>
      <c r="BU194" s="480" t="s">
        <v>1923</v>
      </c>
      <c r="BV194" s="479" t="s">
        <v>1946</v>
      </c>
      <c r="BW194" s="479" t="s">
        <v>1946</v>
      </c>
    </row>
    <row r="195" spans="1:75" ht="12.75" customHeight="1">
      <c r="A195" s="491" t="s">
        <v>1742</v>
      </c>
      <c r="B195" s="491" t="s">
        <v>307</v>
      </c>
      <c r="C195" s="491" t="s">
        <v>183</v>
      </c>
      <c r="D195" s="487" t="s">
        <v>1998</v>
      </c>
      <c r="E195" s="485" t="s">
        <v>1930</v>
      </c>
      <c r="F195" s="487" t="s">
        <v>1998</v>
      </c>
      <c r="G195" s="485" t="s">
        <v>1941</v>
      </c>
      <c r="H195" s="487" t="s">
        <v>1998</v>
      </c>
      <c r="I195" s="480" t="s">
        <v>1930</v>
      </c>
      <c r="J195" s="481" t="s">
        <v>1968</v>
      </c>
      <c r="K195" s="480" t="s">
        <v>1930</v>
      </c>
      <c r="L195" s="480" t="s">
        <v>1930</v>
      </c>
      <c r="M195" s="485" t="s">
        <v>1930</v>
      </c>
      <c r="N195" s="485" t="s">
        <v>1941</v>
      </c>
      <c r="O195" s="480" t="s">
        <v>1930</v>
      </c>
      <c r="P195" s="487" t="s">
        <v>1998</v>
      </c>
      <c r="Q195" s="487" t="s">
        <v>1998</v>
      </c>
      <c r="R195" s="487" t="s">
        <v>1998</v>
      </c>
      <c r="S195" s="487" t="s">
        <v>1998</v>
      </c>
      <c r="T195" s="485" t="s">
        <v>1925</v>
      </c>
      <c r="U195" s="487" t="s">
        <v>1942</v>
      </c>
      <c r="V195" s="487" t="s">
        <v>2081</v>
      </c>
      <c r="W195" s="487" t="s">
        <v>1998</v>
      </c>
      <c r="X195" s="480" t="s">
        <v>1930</v>
      </c>
      <c r="Y195" s="487" t="s">
        <v>1998</v>
      </c>
      <c r="Z195" s="487" t="s">
        <v>2081</v>
      </c>
      <c r="AA195" s="485" t="s">
        <v>1925</v>
      </c>
      <c r="AB195" s="482" t="s">
        <v>1930</v>
      </c>
      <c r="AC195" s="487" t="s">
        <v>1998</v>
      </c>
      <c r="AD195" s="487" t="s">
        <v>1998</v>
      </c>
      <c r="AE195" s="485" t="s">
        <v>1941</v>
      </c>
      <c r="AF195" s="485" t="s">
        <v>1925</v>
      </c>
      <c r="AG195" s="487" t="s">
        <v>1968</v>
      </c>
      <c r="AH195" s="485" t="s">
        <v>1925</v>
      </c>
      <c r="AI195" s="487" t="s">
        <v>1998</v>
      </c>
      <c r="AJ195" s="485" t="s">
        <v>1930</v>
      </c>
      <c r="AK195" s="485" t="s">
        <v>1925</v>
      </c>
      <c r="AL195" s="485" t="s">
        <v>1925</v>
      </c>
      <c r="AM195" s="487" t="s">
        <v>1968</v>
      </c>
      <c r="AN195" s="487" t="s">
        <v>1998</v>
      </c>
      <c r="AO195" s="487" t="s">
        <v>1998</v>
      </c>
      <c r="AP195" s="485" t="s">
        <v>1941</v>
      </c>
      <c r="AQ195" s="489" t="s">
        <v>1941</v>
      </c>
      <c r="AR195" s="487" t="s">
        <v>1968</v>
      </c>
      <c r="AS195" s="487" t="s">
        <v>1998</v>
      </c>
      <c r="AT195" s="487" t="s">
        <v>1998</v>
      </c>
      <c r="AU195" s="485" t="s">
        <v>1941</v>
      </c>
      <c r="AV195" s="487" t="s">
        <v>2081</v>
      </c>
      <c r="AW195" s="485" t="s">
        <v>1925</v>
      </c>
      <c r="AX195" s="485" t="s">
        <v>1925</v>
      </c>
      <c r="AY195" s="485" t="s">
        <v>1925</v>
      </c>
      <c r="AZ195" s="481" t="s">
        <v>1930</v>
      </c>
      <c r="BA195" s="480" t="s">
        <v>1930</v>
      </c>
      <c r="BB195" s="487" t="s">
        <v>1998</v>
      </c>
      <c r="BC195" s="490" t="s">
        <v>1925</v>
      </c>
      <c r="BD195" s="487" t="s">
        <v>2081</v>
      </c>
      <c r="BE195" s="487" t="s">
        <v>1998</v>
      </c>
      <c r="BF195" s="487" t="s">
        <v>1998</v>
      </c>
      <c r="BG195" s="485" t="s">
        <v>1941</v>
      </c>
      <c r="BH195" s="487" t="s">
        <v>1998</v>
      </c>
      <c r="BI195" s="487" t="s">
        <v>1968</v>
      </c>
      <c r="BJ195" s="487" t="s">
        <v>1998</v>
      </c>
      <c r="BK195" s="485" t="s">
        <v>1930</v>
      </c>
      <c r="BL195" s="485" t="s">
        <v>1925</v>
      </c>
      <c r="BM195" s="485" t="s">
        <v>1925</v>
      </c>
      <c r="BN195" s="487" t="s">
        <v>2081</v>
      </c>
      <c r="BO195" s="485" t="s">
        <v>1930</v>
      </c>
      <c r="BP195" s="485" t="s">
        <v>1930</v>
      </c>
      <c r="BQ195" s="487" t="s">
        <v>1998</v>
      </c>
      <c r="BR195" s="485" t="s">
        <v>1941</v>
      </c>
      <c r="BS195" s="485" t="s">
        <v>1925</v>
      </c>
      <c r="BT195" s="487" t="s">
        <v>1998</v>
      </c>
      <c r="BU195" s="485" t="s">
        <v>1925</v>
      </c>
      <c r="BV195" s="487" t="s">
        <v>1998</v>
      </c>
      <c r="BW195" s="479" t="s">
        <v>1998</v>
      </c>
    </row>
    <row r="196" spans="1:75" ht="12.75" customHeight="1">
      <c r="A196" s="478" t="s">
        <v>308</v>
      </c>
      <c r="B196" s="478" t="s">
        <v>307</v>
      </c>
      <c r="C196" s="478" t="s">
        <v>1993</v>
      </c>
      <c r="D196" s="479" t="s">
        <v>1927</v>
      </c>
      <c r="E196" s="480" t="s">
        <v>1923</v>
      </c>
      <c r="F196" s="479">
        <v>5</v>
      </c>
      <c r="G196" s="480" t="s">
        <v>1931</v>
      </c>
      <c r="H196" s="479" t="s">
        <v>1927</v>
      </c>
      <c r="I196" s="480" t="s">
        <v>1923</v>
      </c>
      <c r="J196" s="481" t="s">
        <v>1922</v>
      </c>
      <c r="K196" s="480" t="s">
        <v>1922</v>
      </c>
      <c r="L196" s="480" t="s">
        <v>1923</v>
      </c>
      <c r="M196" s="480" t="s">
        <v>1923</v>
      </c>
      <c r="N196" s="480" t="s">
        <v>1931</v>
      </c>
      <c r="O196" s="480" t="s">
        <v>1943</v>
      </c>
      <c r="P196" s="479" t="s">
        <v>1932</v>
      </c>
      <c r="Q196" s="479" t="s">
        <v>1927</v>
      </c>
      <c r="R196" s="479" t="s">
        <v>1923</v>
      </c>
      <c r="S196" s="479" t="s">
        <v>1923</v>
      </c>
      <c r="T196" s="480" t="s">
        <v>1923</v>
      </c>
      <c r="U196" s="479" t="s">
        <v>1933</v>
      </c>
      <c r="V196" s="479" t="s">
        <v>1929</v>
      </c>
      <c r="W196" s="479" t="s">
        <v>1923</v>
      </c>
      <c r="X196" s="480" t="s">
        <v>1923</v>
      </c>
      <c r="Y196" s="479" t="s">
        <v>1948</v>
      </c>
      <c r="Z196" s="479" t="s">
        <v>1923</v>
      </c>
      <c r="AA196" s="480" t="s">
        <v>1943</v>
      </c>
      <c r="AB196" s="482" t="s">
        <v>1923</v>
      </c>
      <c r="AC196" s="479" t="s">
        <v>1927</v>
      </c>
      <c r="AD196" s="479" t="s">
        <v>1923</v>
      </c>
      <c r="AE196" s="480" t="s">
        <v>1922</v>
      </c>
      <c r="AF196" s="480" t="s">
        <v>1928</v>
      </c>
      <c r="AG196" s="479" t="s">
        <v>1922</v>
      </c>
      <c r="AH196" s="480" t="s">
        <v>1928</v>
      </c>
      <c r="AI196" s="479" t="s">
        <v>1948</v>
      </c>
      <c r="AJ196" s="480" t="s">
        <v>1923</v>
      </c>
      <c r="AK196" s="480" t="s">
        <v>1923</v>
      </c>
      <c r="AL196" s="480" t="s">
        <v>1923</v>
      </c>
      <c r="AM196" s="479" t="s">
        <v>1927</v>
      </c>
      <c r="AN196" s="479" t="s">
        <v>1927</v>
      </c>
      <c r="AO196" s="479" t="s">
        <v>1946</v>
      </c>
      <c r="AP196" s="480" t="s">
        <v>1928</v>
      </c>
      <c r="AQ196" s="481" t="s">
        <v>1928</v>
      </c>
      <c r="AR196" s="483" t="s">
        <v>1923</v>
      </c>
      <c r="AS196" s="479" t="s">
        <v>1948</v>
      </c>
      <c r="AT196" s="479" t="s">
        <v>1927</v>
      </c>
      <c r="AU196" s="480" t="s">
        <v>1931</v>
      </c>
      <c r="AV196" s="479" t="s">
        <v>1923</v>
      </c>
      <c r="AW196" s="480" t="s">
        <v>1928</v>
      </c>
      <c r="AX196" s="480" t="s">
        <v>1922</v>
      </c>
      <c r="AY196" s="480" t="s">
        <v>1923</v>
      </c>
      <c r="AZ196" s="481" t="s">
        <v>1928</v>
      </c>
      <c r="BA196" s="480" t="s">
        <v>1923</v>
      </c>
      <c r="BB196" s="479" t="s">
        <v>1948</v>
      </c>
      <c r="BC196" s="482" t="s">
        <v>1928</v>
      </c>
      <c r="BD196" s="479" t="s">
        <v>1948</v>
      </c>
      <c r="BE196" s="479" t="s">
        <v>1946</v>
      </c>
      <c r="BF196" s="479" t="s">
        <v>1927</v>
      </c>
      <c r="BG196" s="480" t="s">
        <v>1923</v>
      </c>
      <c r="BH196" s="479" t="s">
        <v>1923</v>
      </c>
      <c r="BI196" s="479" t="s">
        <v>1922</v>
      </c>
      <c r="BJ196" s="479" t="s">
        <v>1927</v>
      </c>
      <c r="BK196" s="480" t="s">
        <v>1923</v>
      </c>
      <c r="BL196" s="480" t="s">
        <v>1958</v>
      </c>
      <c r="BM196" s="480" t="s">
        <v>1931</v>
      </c>
      <c r="BN196" s="479" t="s">
        <v>1922</v>
      </c>
      <c r="BO196" s="480" t="s">
        <v>1933</v>
      </c>
      <c r="BP196" s="480" t="s">
        <v>1933</v>
      </c>
      <c r="BQ196" s="479" t="s">
        <v>1948</v>
      </c>
      <c r="BR196" s="480" t="s">
        <v>1925</v>
      </c>
      <c r="BS196" s="480" t="s">
        <v>1932</v>
      </c>
      <c r="BT196" s="479" t="s">
        <v>1932</v>
      </c>
      <c r="BU196" s="480" t="s">
        <v>1923</v>
      </c>
      <c r="BV196" s="479" t="s">
        <v>1927</v>
      </c>
      <c r="BW196" s="479" t="s">
        <v>1927</v>
      </c>
    </row>
    <row r="197" spans="1:75" ht="12.75" customHeight="1">
      <c r="A197" s="478" t="s">
        <v>309</v>
      </c>
      <c r="B197" s="478" t="s">
        <v>307</v>
      </c>
      <c r="C197" s="478" t="s">
        <v>1985</v>
      </c>
      <c r="D197" s="479" t="s">
        <v>1946</v>
      </c>
      <c r="E197" s="480" t="s">
        <v>1924</v>
      </c>
      <c r="F197" s="479">
        <v>3</v>
      </c>
      <c r="G197" s="480" t="s">
        <v>1931</v>
      </c>
      <c r="H197" s="479" t="s">
        <v>1923</v>
      </c>
      <c r="I197" s="480" t="s">
        <v>1922</v>
      </c>
      <c r="J197" s="481" t="s">
        <v>1924</v>
      </c>
      <c r="K197" s="480" t="s">
        <v>1932</v>
      </c>
      <c r="L197" s="480" t="s">
        <v>1924</v>
      </c>
      <c r="M197" s="480" t="s">
        <v>1943</v>
      </c>
      <c r="N197" s="480" t="s">
        <v>1931</v>
      </c>
      <c r="O197" s="480" t="s">
        <v>1943</v>
      </c>
      <c r="P197" s="479" t="s">
        <v>1923</v>
      </c>
      <c r="Q197" s="479" t="s">
        <v>1946</v>
      </c>
      <c r="R197" s="479" t="s">
        <v>1923</v>
      </c>
      <c r="S197" s="479" t="s">
        <v>1946</v>
      </c>
      <c r="T197" s="480" t="s">
        <v>1943</v>
      </c>
      <c r="U197" s="479" t="s">
        <v>1929</v>
      </c>
      <c r="V197" s="479" t="s">
        <v>1922</v>
      </c>
      <c r="W197" s="479" t="s">
        <v>1943</v>
      </c>
      <c r="X197" s="480" t="s">
        <v>1924</v>
      </c>
      <c r="Y197" s="479" t="s">
        <v>1922</v>
      </c>
      <c r="Z197" s="479" t="s">
        <v>1923</v>
      </c>
      <c r="AA197" s="480" t="s">
        <v>1923</v>
      </c>
      <c r="AB197" s="482" t="s">
        <v>1924</v>
      </c>
      <c r="AC197" s="479" t="s">
        <v>1946</v>
      </c>
      <c r="AD197" s="479" t="s">
        <v>1943</v>
      </c>
      <c r="AE197" s="480" t="s">
        <v>1932</v>
      </c>
      <c r="AF197" s="480" t="s">
        <v>1931</v>
      </c>
      <c r="AG197" s="479" t="s">
        <v>1924</v>
      </c>
      <c r="AH197" s="480" t="s">
        <v>1931</v>
      </c>
      <c r="AI197" s="479" t="s">
        <v>1946</v>
      </c>
      <c r="AJ197" s="480" t="s">
        <v>1924</v>
      </c>
      <c r="AK197" s="480" t="s">
        <v>1924</v>
      </c>
      <c r="AL197" s="480" t="s">
        <v>1924</v>
      </c>
      <c r="AM197" s="479" t="s">
        <v>1922</v>
      </c>
      <c r="AN197" s="479" t="s">
        <v>1946</v>
      </c>
      <c r="AO197" s="479" t="s">
        <v>1923</v>
      </c>
      <c r="AP197" s="480" t="s">
        <v>1943</v>
      </c>
      <c r="AQ197" s="481" t="s">
        <v>1924</v>
      </c>
      <c r="AR197" s="479" t="s">
        <v>1922</v>
      </c>
      <c r="AS197" s="479" t="s">
        <v>1922</v>
      </c>
      <c r="AT197" s="479" t="s">
        <v>1922</v>
      </c>
      <c r="AU197" s="480" t="s">
        <v>1933</v>
      </c>
      <c r="AV197" s="479" t="s">
        <v>1923</v>
      </c>
      <c r="AW197" s="480" t="s">
        <v>1923</v>
      </c>
      <c r="AX197" s="480" t="s">
        <v>1943</v>
      </c>
      <c r="AY197" s="480" t="s">
        <v>1943</v>
      </c>
      <c r="AZ197" s="481" t="s">
        <v>1931</v>
      </c>
      <c r="BA197" s="480" t="s">
        <v>1924</v>
      </c>
      <c r="BB197" s="479" t="s">
        <v>1948</v>
      </c>
      <c r="BC197" s="482" t="s">
        <v>1931</v>
      </c>
      <c r="BD197" s="479" t="s">
        <v>1946</v>
      </c>
      <c r="BE197" s="479" t="s">
        <v>1922</v>
      </c>
      <c r="BF197" s="479" t="s">
        <v>1922</v>
      </c>
      <c r="BG197" s="480" t="s">
        <v>1931</v>
      </c>
      <c r="BH197" s="479" t="s">
        <v>1943</v>
      </c>
      <c r="BI197" s="479" t="s">
        <v>1924</v>
      </c>
      <c r="BJ197" s="479" t="s">
        <v>1922</v>
      </c>
      <c r="BK197" s="480" t="s">
        <v>1924</v>
      </c>
      <c r="BL197" s="480" t="s">
        <v>2082</v>
      </c>
      <c r="BM197" s="480" t="s">
        <v>1933</v>
      </c>
      <c r="BN197" s="479" t="s">
        <v>1929</v>
      </c>
      <c r="BO197" s="480" t="s">
        <v>1943</v>
      </c>
      <c r="BP197" s="480" t="s">
        <v>1943</v>
      </c>
      <c r="BQ197" s="479" t="s">
        <v>1922</v>
      </c>
      <c r="BR197" s="480" t="s">
        <v>1925</v>
      </c>
      <c r="BS197" s="480" t="s">
        <v>1923</v>
      </c>
      <c r="BT197" s="479" t="s">
        <v>1932</v>
      </c>
      <c r="BU197" s="480" t="s">
        <v>1943</v>
      </c>
      <c r="BV197" s="479" t="s">
        <v>1946</v>
      </c>
      <c r="BW197" s="479" t="s">
        <v>1946</v>
      </c>
    </row>
    <row r="198" spans="1:75" ht="12.75" customHeight="1">
      <c r="A198" s="478" t="s">
        <v>41</v>
      </c>
      <c r="B198" s="478" t="s">
        <v>307</v>
      </c>
      <c r="C198" s="478" t="s">
        <v>2022</v>
      </c>
      <c r="D198" s="479" t="s">
        <v>1948</v>
      </c>
      <c r="E198" s="480" t="s">
        <v>1931</v>
      </c>
      <c r="F198" s="479">
        <v>4</v>
      </c>
      <c r="G198" s="480" t="s">
        <v>1931</v>
      </c>
      <c r="H198" s="479" t="s">
        <v>1948</v>
      </c>
      <c r="I198" s="480" t="s">
        <v>1931</v>
      </c>
      <c r="J198" s="481" t="s">
        <v>1939</v>
      </c>
      <c r="K198" s="480" t="s">
        <v>1931</v>
      </c>
      <c r="L198" s="480" t="s">
        <v>1931</v>
      </c>
      <c r="M198" s="480" t="s">
        <v>1931</v>
      </c>
      <c r="N198" s="480" t="s">
        <v>1929</v>
      </c>
      <c r="O198" s="480" t="s">
        <v>1943</v>
      </c>
      <c r="P198" s="479" t="s">
        <v>1946</v>
      </c>
      <c r="Q198" s="479" t="s">
        <v>1948</v>
      </c>
      <c r="R198" s="479" t="s">
        <v>1923</v>
      </c>
      <c r="S198" s="479" t="s">
        <v>1932</v>
      </c>
      <c r="T198" s="480" t="s">
        <v>1939</v>
      </c>
      <c r="U198" s="479" t="s">
        <v>1931</v>
      </c>
      <c r="V198" s="479" t="s">
        <v>1929</v>
      </c>
      <c r="W198" s="479" t="s">
        <v>1946</v>
      </c>
      <c r="X198" s="480" t="s">
        <v>1931</v>
      </c>
      <c r="Y198" s="479" t="s">
        <v>1948</v>
      </c>
      <c r="Z198" s="479" t="s">
        <v>1923</v>
      </c>
      <c r="AA198" s="480" t="s">
        <v>1939</v>
      </c>
      <c r="AB198" s="482" t="s">
        <v>1931</v>
      </c>
      <c r="AC198" s="479" t="s">
        <v>1948</v>
      </c>
      <c r="AD198" s="479" t="s">
        <v>1946</v>
      </c>
      <c r="AE198" s="480" t="s">
        <v>1931</v>
      </c>
      <c r="AF198" s="480" t="s">
        <v>1931</v>
      </c>
      <c r="AG198" s="479" t="s">
        <v>1939</v>
      </c>
      <c r="AH198" s="480" t="s">
        <v>1931</v>
      </c>
      <c r="AI198" s="479" t="s">
        <v>1948</v>
      </c>
      <c r="AJ198" s="480" t="s">
        <v>1931</v>
      </c>
      <c r="AK198" s="480" t="s">
        <v>1931</v>
      </c>
      <c r="AL198" s="480" t="s">
        <v>1931</v>
      </c>
      <c r="AM198" s="479" t="s">
        <v>1948</v>
      </c>
      <c r="AN198" s="479" t="s">
        <v>1948</v>
      </c>
      <c r="AO198" s="479" t="s">
        <v>1948</v>
      </c>
      <c r="AP198" s="480" t="s">
        <v>1922</v>
      </c>
      <c r="AQ198" s="481" t="s">
        <v>1922</v>
      </c>
      <c r="AR198" s="483" t="s">
        <v>1922</v>
      </c>
      <c r="AS198" s="479" t="s">
        <v>1948</v>
      </c>
      <c r="AT198" s="479" t="s">
        <v>1948</v>
      </c>
      <c r="AU198" s="480" t="s">
        <v>1929</v>
      </c>
      <c r="AV198" s="479" t="s">
        <v>1923</v>
      </c>
      <c r="AW198" s="480" t="s">
        <v>1931</v>
      </c>
      <c r="AX198" s="480" t="s">
        <v>1939</v>
      </c>
      <c r="AY198" s="480" t="s">
        <v>1939</v>
      </c>
      <c r="AZ198" s="481" t="s">
        <v>1931</v>
      </c>
      <c r="BA198" s="480" t="s">
        <v>1931</v>
      </c>
      <c r="BB198" s="479" t="s">
        <v>1946</v>
      </c>
      <c r="BC198" s="482" t="s">
        <v>1931</v>
      </c>
      <c r="BD198" s="479" t="s">
        <v>1946</v>
      </c>
      <c r="BE198" s="479" t="s">
        <v>1948</v>
      </c>
      <c r="BF198" s="479" t="s">
        <v>1948</v>
      </c>
      <c r="BG198" s="480" t="s">
        <v>1931</v>
      </c>
      <c r="BH198" s="479" t="s">
        <v>1946</v>
      </c>
      <c r="BI198" s="479" t="s">
        <v>1939</v>
      </c>
      <c r="BJ198" s="479" t="s">
        <v>1948</v>
      </c>
      <c r="BK198" s="480" t="s">
        <v>1931</v>
      </c>
      <c r="BL198" s="480" t="s">
        <v>1931</v>
      </c>
      <c r="BM198" s="480" t="s">
        <v>1929</v>
      </c>
      <c r="BN198" s="479" t="s">
        <v>1929</v>
      </c>
      <c r="BO198" s="480" t="s">
        <v>1931</v>
      </c>
      <c r="BP198" s="480" t="s">
        <v>1931</v>
      </c>
      <c r="BQ198" s="479" t="s">
        <v>1948</v>
      </c>
      <c r="BR198" s="480" t="s">
        <v>1925</v>
      </c>
      <c r="BS198" s="480" t="s">
        <v>1939</v>
      </c>
      <c r="BT198" s="479" t="s">
        <v>1946</v>
      </c>
      <c r="BU198" s="480" t="s">
        <v>1939</v>
      </c>
      <c r="BV198" s="479" t="s">
        <v>1948</v>
      </c>
      <c r="BW198" s="479" t="s">
        <v>1948</v>
      </c>
    </row>
    <row r="199" spans="1:75" ht="12.75" customHeight="1">
      <c r="A199" s="478" t="s">
        <v>310</v>
      </c>
      <c r="B199" s="478" t="s">
        <v>307</v>
      </c>
      <c r="C199" s="478" t="s">
        <v>2022</v>
      </c>
      <c r="D199" s="479" t="s">
        <v>1927</v>
      </c>
      <c r="E199" s="480" t="s">
        <v>1922</v>
      </c>
      <c r="F199" s="479">
        <v>5</v>
      </c>
      <c r="G199" s="480" t="s">
        <v>1929</v>
      </c>
      <c r="H199" s="479" t="s">
        <v>1927</v>
      </c>
      <c r="I199" s="480" t="s">
        <v>1922</v>
      </c>
      <c r="J199" s="481" t="s">
        <v>1939</v>
      </c>
      <c r="K199" s="480" t="s">
        <v>1922</v>
      </c>
      <c r="L199" s="480" t="s">
        <v>1922</v>
      </c>
      <c r="M199" s="480" t="s">
        <v>1923</v>
      </c>
      <c r="N199" s="480" t="s">
        <v>1931</v>
      </c>
      <c r="O199" s="480" t="s">
        <v>1943</v>
      </c>
      <c r="P199" s="479" t="s">
        <v>1948</v>
      </c>
      <c r="Q199" s="479" t="s">
        <v>1927</v>
      </c>
      <c r="R199" s="479" t="s">
        <v>1923</v>
      </c>
      <c r="S199" s="479" t="s">
        <v>1948</v>
      </c>
      <c r="T199" s="480" t="s">
        <v>1923</v>
      </c>
      <c r="U199" s="479" t="s">
        <v>1929</v>
      </c>
      <c r="V199" s="479" t="s">
        <v>1922</v>
      </c>
      <c r="W199" s="479" t="s">
        <v>1948</v>
      </c>
      <c r="X199" s="480" t="s">
        <v>1922</v>
      </c>
      <c r="Y199" s="479" t="s">
        <v>1927</v>
      </c>
      <c r="Z199" s="479" t="s">
        <v>1923</v>
      </c>
      <c r="AA199" s="480" t="s">
        <v>1932</v>
      </c>
      <c r="AB199" s="482" t="s">
        <v>1922</v>
      </c>
      <c r="AC199" s="479" t="s">
        <v>1927</v>
      </c>
      <c r="AD199" s="479" t="s">
        <v>1948</v>
      </c>
      <c r="AE199" s="480" t="s">
        <v>1929</v>
      </c>
      <c r="AF199" s="480" t="s">
        <v>1929</v>
      </c>
      <c r="AG199" s="479" t="s">
        <v>1939</v>
      </c>
      <c r="AH199" s="480" t="s">
        <v>1929</v>
      </c>
      <c r="AI199" s="479" t="s">
        <v>1927</v>
      </c>
      <c r="AJ199" s="480" t="s">
        <v>1922</v>
      </c>
      <c r="AK199" s="480" t="s">
        <v>1922</v>
      </c>
      <c r="AL199" s="480" t="s">
        <v>1922</v>
      </c>
      <c r="AM199" s="479" t="s">
        <v>1927</v>
      </c>
      <c r="AN199" s="479" t="s">
        <v>1927</v>
      </c>
      <c r="AO199" s="479" t="s">
        <v>1927</v>
      </c>
      <c r="AP199" s="480" t="s">
        <v>1922</v>
      </c>
      <c r="AQ199" s="481" t="s">
        <v>1922</v>
      </c>
      <c r="AR199" s="479" t="s">
        <v>1922</v>
      </c>
      <c r="AS199" s="479" t="s">
        <v>1927</v>
      </c>
      <c r="AT199" s="479" t="s">
        <v>1927</v>
      </c>
      <c r="AU199" s="480" t="s">
        <v>1931</v>
      </c>
      <c r="AV199" s="479" t="s">
        <v>1923</v>
      </c>
      <c r="AW199" s="480" t="s">
        <v>1929</v>
      </c>
      <c r="AX199" s="480" t="s">
        <v>1939</v>
      </c>
      <c r="AY199" s="480" t="s">
        <v>1923</v>
      </c>
      <c r="AZ199" s="481" t="s">
        <v>1929</v>
      </c>
      <c r="BA199" s="480" t="s">
        <v>1922</v>
      </c>
      <c r="BB199" s="479" t="s">
        <v>1925</v>
      </c>
      <c r="BC199" s="482" t="s">
        <v>1929</v>
      </c>
      <c r="BD199" s="479" t="s">
        <v>1927</v>
      </c>
      <c r="BE199" s="479" t="s">
        <v>1927</v>
      </c>
      <c r="BF199" s="479" t="s">
        <v>1927</v>
      </c>
      <c r="BG199" s="480" t="s">
        <v>1922</v>
      </c>
      <c r="BH199" s="479" t="s">
        <v>1948</v>
      </c>
      <c r="BI199" s="479" t="s">
        <v>1939</v>
      </c>
      <c r="BJ199" s="479" t="s">
        <v>1927</v>
      </c>
      <c r="BK199" s="480" t="s">
        <v>1922</v>
      </c>
      <c r="BL199" s="480" t="s">
        <v>1922</v>
      </c>
      <c r="BM199" s="480" t="s">
        <v>1931</v>
      </c>
      <c r="BN199" s="479" t="s">
        <v>1922</v>
      </c>
      <c r="BO199" s="480" t="s">
        <v>1929</v>
      </c>
      <c r="BP199" s="480" t="s">
        <v>1929</v>
      </c>
      <c r="BQ199" s="479" t="s">
        <v>1925</v>
      </c>
      <c r="BR199" s="480" t="s">
        <v>1925</v>
      </c>
      <c r="BS199" s="480" t="s">
        <v>1932</v>
      </c>
      <c r="BT199" s="479" t="s">
        <v>1948</v>
      </c>
      <c r="BU199" s="480" t="s">
        <v>1923</v>
      </c>
      <c r="BV199" s="479" t="s">
        <v>1927</v>
      </c>
      <c r="BW199" s="479" t="s">
        <v>1927</v>
      </c>
    </row>
    <row r="200" spans="1:75" ht="12.75" customHeight="1">
      <c r="A200" s="478" t="s">
        <v>311</v>
      </c>
      <c r="B200" s="478" t="s">
        <v>307</v>
      </c>
      <c r="C200" s="478" t="s">
        <v>2022</v>
      </c>
      <c r="D200" s="479" t="s">
        <v>1948</v>
      </c>
      <c r="E200" s="480" t="s">
        <v>1922</v>
      </c>
      <c r="F200" s="479">
        <v>4</v>
      </c>
      <c r="G200" s="480" t="s">
        <v>1929</v>
      </c>
      <c r="H200" s="479" t="s">
        <v>1948</v>
      </c>
      <c r="I200" s="480" t="s">
        <v>1923</v>
      </c>
      <c r="J200" s="481" t="s">
        <v>1939</v>
      </c>
      <c r="K200" s="480" t="s">
        <v>1923</v>
      </c>
      <c r="L200" s="480" t="s">
        <v>1922</v>
      </c>
      <c r="M200" s="480" t="s">
        <v>1939</v>
      </c>
      <c r="N200" s="480" t="s">
        <v>1931</v>
      </c>
      <c r="O200" s="480" t="s">
        <v>1943</v>
      </c>
      <c r="P200" s="479" t="s">
        <v>1946</v>
      </c>
      <c r="Q200" s="479" t="s">
        <v>1948</v>
      </c>
      <c r="R200" s="479" t="s">
        <v>1923</v>
      </c>
      <c r="S200" s="479" t="s">
        <v>1948</v>
      </c>
      <c r="T200" s="480" t="s">
        <v>1939</v>
      </c>
      <c r="U200" s="479" t="s">
        <v>1931</v>
      </c>
      <c r="V200" s="479" t="s">
        <v>1922</v>
      </c>
      <c r="W200" s="479" t="s">
        <v>1946</v>
      </c>
      <c r="X200" s="480" t="s">
        <v>1922</v>
      </c>
      <c r="Y200" s="479" t="s">
        <v>1948</v>
      </c>
      <c r="Z200" s="479" t="s">
        <v>1923</v>
      </c>
      <c r="AA200" s="480" t="s">
        <v>1941</v>
      </c>
      <c r="AB200" s="482" t="s">
        <v>1922</v>
      </c>
      <c r="AC200" s="479" t="s">
        <v>1948</v>
      </c>
      <c r="AD200" s="479" t="s">
        <v>1946</v>
      </c>
      <c r="AE200" s="480" t="s">
        <v>1923</v>
      </c>
      <c r="AF200" s="480" t="s">
        <v>1929</v>
      </c>
      <c r="AG200" s="479" t="s">
        <v>1939</v>
      </c>
      <c r="AH200" s="480" t="s">
        <v>1929</v>
      </c>
      <c r="AI200" s="479" t="s">
        <v>1948</v>
      </c>
      <c r="AJ200" s="480" t="s">
        <v>1922</v>
      </c>
      <c r="AK200" s="480" t="s">
        <v>1922</v>
      </c>
      <c r="AL200" s="480" t="s">
        <v>1922</v>
      </c>
      <c r="AM200" s="479" t="s">
        <v>1948</v>
      </c>
      <c r="AN200" s="479" t="s">
        <v>1948</v>
      </c>
      <c r="AO200" s="479" t="s">
        <v>1948</v>
      </c>
      <c r="AP200" s="480" t="s">
        <v>1922</v>
      </c>
      <c r="AQ200" s="481" t="s">
        <v>1922</v>
      </c>
      <c r="AR200" s="479" t="s">
        <v>1922</v>
      </c>
      <c r="AS200" s="479" t="s">
        <v>1948</v>
      </c>
      <c r="AT200" s="479" t="s">
        <v>1948</v>
      </c>
      <c r="AU200" s="480" t="s">
        <v>1931</v>
      </c>
      <c r="AV200" s="479" t="s">
        <v>1923</v>
      </c>
      <c r="AW200" s="480" t="s">
        <v>1929</v>
      </c>
      <c r="AX200" s="480" t="s">
        <v>1939</v>
      </c>
      <c r="AY200" s="480" t="s">
        <v>1939</v>
      </c>
      <c r="AZ200" s="481" t="s">
        <v>1929</v>
      </c>
      <c r="BA200" s="480" t="s">
        <v>1922</v>
      </c>
      <c r="BB200" s="479" t="s">
        <v>1948</v>
      </c>
      <c r="BC200" s="482" t="s">
        <v>1929</v>
      </c>
      <c r="BD200" s="479" t="s">
        <v>1946</v>
      </c>
      <c r="BE200" s="479" t="s">
        <v>1948</v>
      </c>
      <c r="BF200" s="479" t="s">
        <v>1948</v>
      </c>
      <c r="BG200" s="480" t="s">
        <v>1922</v>
      </c>
      <c r="BH200" s="479" t="s">
        <v>1946</v>
      </c>
      <c r="BI200" s="479" t="s">
        <v>1939</v>
      </c>
      <c r="BJ200" s="479" t="s">
        <v>1948</v>
      </c>
      <c r="BK200" s="480" t="s">
        <v>1922</v>
      </c>
      <c r="BL200" s="480" t="s">
        <v>1922</v>
      </c>
      <c r="BM200" s="480" t="s">
        <v>1931</v>
      </c>
      <c r="BN200" s="479" t="s">
        <v>1922</v>
      </c>
      <c r="BO200" s="480" t="s">
        <v>1931</v>
      </c>
      <c r="BP200" s="480" t="s">
        <v>1931</v>
      </c>
      <c r="BQ200" s="479" t="s">
        <v>1948</v>
      </c>
      <c r="BR200" s="480" t="s">
        <v>1925</v>
      </c>
      <c r="BS200" s="480" t="s">
        <v>1941</v>
      </c>
      <c r="BT200" s="479" t="s">
        <v>1946</v>
      </c>
      <c r="BU200" s="480" t="s">
        <v>1939</v>
      </c>
      <c r="BV200" s="479" t="s">
        <v>1948</v>
      </c>
      <c r="BW200" s="479" t="s">
        <v>1948</v>
      </c>
    </row>
    <row r="201" spans="1:75" ht="12.75" customHeight="1">
      <c r="A201" s="478" t="s">
        <v>312</v>
      </c>
      <c r="B201" s="478" t="s">
        <v>307</v>
      </c>
      <c r="C201" s="478" t="s">
        <v>1993</v>
      </c>
      <c r="D201" s="479" t="s">
        <v>1946</v>
      </c>
      <c r="E201" s="480" t="s">
        <v>1939</v>
      </c>
      <c r="F201" s="479">
        <v>3</v>
      </c>
      <c r="G201" s="480" t="s">
        <v>1928</v>
      </c>
      <c r="H201" s="479" t="s">
        <v>1946</v>
      </c>
      <c r="I201" s="480" t="s">
        <v>1932</v>
      </c>
      <c r="J201" s="481" t="s">
        <v>1923</v>
      </c>
      <c r="K201" s="480" t="s">
        <v>1939</v>
      </c>
      <c r="L201" s="480" t="s">
        <v>1939</v>
      </c>
      <c r="M201" s="480" t="s">
        <v>1923</v>
      </c>
      <c r="N201" s="480" t="s">
        <v>1931</v>
      </c>
      <c r="O201" s="480" t="s">
        <v>1943</v>
      </c>
      <c r="P201" s="479" t="s">
        <v>1955</v>
      </c>
      <c r="Q201" s="479" t="s">
        <v>1946</v>
      </c>
      <c r="R201" s="479" t="s">
        <v>1923</v>
      </c>
      <c r="S201" s="479" t="s">
        <v>1932</v>
      </c>
      <c r="T201" s="480" t="s">
        <v>1923</v>
      </c>
      <c r="U201" s="479" t="s">
        <v>1931</v>
      </c>
      <c r="V201" s="479" t="s">
        <v>1924</v>
      </c>
      <c r="W201" s="479" t="s">
        <v>1955</v>
      </c>
      <c r="X201" s="480" t="s">
        <v>1939</v>
      </c>
      <c r="Y201" s="479" t="s">
        <v>1946</v>
      </c>
      <c r="Z201" s="479" t="s">
        <v>1923</v>
      </c>
      <c r="AA201" s="480" t="s">
        <v>1939</v>
      </c>
      <c r="AB201" s="482" t="s">
        <v>1939</v>
      </c>
      <c r="AC201" s="479" t="s">
        <v>1946</v>
      </c>
      <c r="AD201" s="479" t="s">
        <v>1955</v>
      </c>
      <c r="AE201" s="480" t="s">
        <v>1929</v>
      </c>
      <c r="AF201" s="480" t="s">
        <v>1929</v>
      </c>
      <c r="AG201" s="479" t="s">
        <v>1923</v>
      </c>
      <c r="AH201" s="480" t="s">
        <v>1929</v>
      </c>
      <c r="AI201" s="479" t="s">
        <v>1946</v>
      </c>
      <c r="AJ201" s="480" t="s">
        <v>1939</v>
      </c>
      <c r="AK201" s="480" t="s">
        <v>1939</v>
      </c>
      <c r="AL201" s="480" t="s">
        <v>1939</v>
      </c>
      <c r="AM201" s="479" t="s">
        <v>1946</v>
      </c>
      <c r="AN201" s="479" t="s">
        <v>1946</v>
      </c>
      <c r="AO201" s="479" t="s">
        <v>1946</v>
      </c>
      <c r="AP201" s="480" t="s">
        <v>1924</v>
      </c>
      <c r="AQ201" s="481" t="s">
        <v>1922</v>
      </c>
      <c r="AR201" s="483" t="s">
        <v>1922</v>
      </c>
      <c r="AS201" s="479" t="s">
        <v>1946</v>
      </c>
      <c r="AT201" s="479" t="s">
        <v>1946</v>
      </c>
      <c r="AU201" s="480" t="s">
        <v>1931</v>
      </c>
      <c r="AV201" s="479" t="s">
        <v>1923</v>
      </c>
      <c r="AW201" s="480" t="s">
        <v>1929</v>
      </c>
      <c r="AX201" s="480" t="s">
        <v>1923</v>
      </c>
      <c r="AY201" s="480" t="s">
        <v>1923</v>
      </c>
      <c r="AZ201" s="481" t="s">
        <v>1929</v>
      </c>
      <c r="BA201" s="480" t="s">
        <v>1939</v>
      </c>
      <c r="BB201" s="479" t="s">
        <v>1946</v>
      </c>
      <c r="BC201" s="482" t="s">
        <v>1929</v>
      </c>
      <c r="BD201" s="479" t="s">
        <v>1946</v>
      </c>
      <c r="BE201" s="479" t="s">
        <v>1946</v>
      </c>
      <c r="BF201" s="479" t="s">
        <v>1946</v>
      </c>
      <c r="BG201" s="480" t="s">
        <v>1939</v>
      </c>
      <c r="BH201" s="479" t="s">
        <v>1955</v>
      </c>
      <c r="BI201" s="479" t="s">
        <v>1923</v>
      </c>
      <c r="BJ201" s="479" t="s">
        <v>1946</v>
      </c>
      <c r="BK201" s="480" t="s">
        <v>1939</v>
      </c>
      <c r="BL201" s="480" t="s">
        <v>1939</v>
      </c>
      <c r="BM201" s="480" t="s">
        <v>1931</v>
      </c>
      <c r="BN201" s="479" t="s">
        <v>1922</v>
      </c>
      <c r="BO201" s="480" t="s">
        <v>1931</v>
      </c>
      <c r="BP201" s="480" t="s">
        <v>1931</v>
      </c>
      <c r="BQ201" s="479" t="s">
        <v>1946</v>
      </c>
      <c r="BR201" s="480" t="s">
        <v>1925</v>
      </c>
      <c r="BS201" s="480" t="s">
        <v>1939</v>
      </c>
      <c r="BT201" s="479" t="s">
        <v>1946</v>
      </c>
      <c r="BU201" s="480" t="s">
        <v>1923</v>
      </c>
      <c r="BV201" s="479" t="s">
        <v>1946</v>
      </c>
      <c r="BW201" s="479" t="s">
        <v>1946</v>
      </c>
    </row>
    <row r="202" spans="1:75" ht="12.75" customHeight="1">
      <c r="A202" s="478" t="s">
        <v>313</v>
      </c>
      <c r="B202" s="478" t="s">
        <v>307</v>
      </c>
      <c r="C202" s="478" t="s">
        <v>1993</v>
      </c>
      <c r="D202" s="479" t="s">
        <v>1946</v>
      </c>
      <c r="E202" s="480" t="s">
        <v>1924</v>
      </c>
      <c r="F202" s="479">
        <v>3</v>
      </c>
      <c r="G202" s="480" t="s">
        <v>1931</v>
      </c>
      <c r="H202" s="479" t="s">
        <v>1946</v>
      </c>
      <c r="I202" s="480" t="s">
        <v>1924</v>
      </c>
      <c r="J202" s="481" t="s">
        <v>1922</v>
      </c>
      <c r="K202" s="485" t="s">
        <v>1943</v>
      </c>
      <c r="L202" s="485" t="s">
        <v>1922</v>
      </c>
      <c r="M202" s="485" t="s">
        <v>1922</v>
      </c>
      <c r="N202" s="485" t="s">
        <v>1929</v>
      </c>
      <c r="O202" s="480" t="s">
        <v>1943</v>
      </c>
      <c r="P202" s="479" t="s">
        <v>1923</v>
      </c>
      <c r="Q202" s="479" t="s">
        <v>1946</v>
      </c>
      <c r="R202" s="479" t="s">
        <v>1923</v>
      </c>
      <c r="S202" s="479" t="s">
        <v>1946</v>
      </c>
      <c r="T202" s="480" t="s">
        <v>1928</v>
      </c>
      <c r="U202" s="479" t="s">
        <v>1933</v>
      </c>
      <c r="V202" s="479" t="s">
        <v>1929</v>
      </c>
      <c r="W202" s="479" t="s">
        <v>1922</v>
      </c>
      <c r="X202" s="480" t="s">
        <v>1924</v>
      </c>
      <c r="Y202" s="479" t="s">
        <v>1946</v>
      </c>
      <c r="Z202" s="479" t="s">
        <v>1923</v>
      </c>
      <c r="AA202" s="480" t="s">
        <v>1923</v>
      </c>
      <c r="AB202" s="490" t="s">
        <v>1922</v>
      </c>
      <c r="AC202" s="479" t="s">
        <v>1946</v>
      </c>
      <c r="AD202" s="479" t="s">
        <v>1922</v>
      </c>
      <c r="AE202" s="485" t="s">
        <v>1931</v>
      </c>
      <c r="AF202" s="485" t="s">
        <v>1922</v>
      </c>
      <c r="AG202" s="479" t="s">
        <v>1922</v>
      </c>
      <c r="AH202" s="480" t="s">
        <v>1923</v>
      </c>
      <c r="AI202" s="479" t="s">
        <v>1946</v>
      </c>
      <c r="AJ202" s="485" t="s">
        <v>1923</v>
      </c>
      <c r="AK202" s="485" t="s">
        <v>1923</v>
      </c>
      <c r="AL202" s="485" t="s">
        <v>1922</v>
      </c>
      <c r="AM202" s="479" t="s">
        <v>1946</v>
      </c>
      <c r="AN202" s="479" t="s">
        <v>1946</v>
      </c>
      <c r="AO202" s="479" t="s">
        <v>1955</v>
      </c>
      <c r="AP202" s="480" t="s">
        <v>1929</v>
      </c>
      <c r="AQ202" s="481" t="s">
        <v>1922</v>
      </c>
      <c r="AR202" s="483" t="s">
        <v>1922</v>
      </c>
      <c r="AS202" s="479" t="s">
        <v>1946</v>
      </c>
      <c r="AT202" s="479" t="s">
        <v>1946</v>
      </c>
      <c r="AU202" s="485" t="s">
        <v>1929</v>
      </c>
      <c r="AV202" s="479" t="s">
        <v>1923</v>
      </c>
      <c r="AW202" s="485" t="s">
        <v>1924</v>
      </c>
      <c r="AX202" s="480" t="s">
        <v>1928</v>
      </c>
      <c r="AY202" s="480" t="s">
        <v>1928</v>
      </c>
      <c r="AZ202" s="489" t="s">
        <v>1929</v>
      </c>
      <c r="BA202" s="480" t="s">
        <v>1924</v>
      </c>
      <c r="BB202" s="479" t="s">
        <v>1948</v>
      </c>
      <c r="BC202" s="490" t="s">
        <v>1929</v>
      </c>
      <c r="BD202" s="479" t="s">
        <v>1948</v>
      </c>
      <c r="BE202" s="479" t="s">
        <v>1955</v>
      </c>
      <c r="BF202" s="479" t="s">
        <v>1946</v>
      </c>
      <c r="BG202" s="485" t="s">
        <v>1922</v>
      </c>
      <c r="BH202" s="479" t="s">
        <v>1922</v>
      </c>
      <c r="BI202" s="479" t="s">
        <v>1922</v>
      </c>
      <c r="BJ202" s="479" t="s">
        <v>1946</v>
      </c>
      <c r="BK202" s="485" t="s">
        <v>1922</v>
      </c>
      <c r="BL202" s="485" t="s">
        <v>1943</v>
      </c>
      <c r="BM202" s="485" t="s">
        <v>1929</v>
      </c>
      <c r="BN202" s="479" t="s">
        <v>1929</v>
      </c>
      <c r="BO202" s="485" t="s">
        <v>1931</v>
      </c>
      <c r="BP202" s="485" t="s">
        <v>1931</v>
      </c>
      <c r="BQ202" s="479" t="s">
        <v>1946</v>
      </c>
      <c r="BR202" s="485" t="s">
        <v>1923</v>
      </c>
      <c r="BS202" s="480" t="s">
        <v>1923</v>
      </c>
      <c r="BT202" s="479" t="s">
        <v>1932</v>
      </c>
      <c r="BU202" s="480" t="s">
        <v>1928</v>
      </c>
      <c r="BV202" s="479" t="s">
        <v>1946</v>
      </c>
      <c r="BW202" s="479" t="s">
        <v>1946</v>
      </c>
    </row>
    <row r="203" spans="1:75" ht="12.75" customHeight="1">
      <c r="A203" s="478" t="s">
        <v>394</v>
      </c>
      <c r="B203" s="478" t="s">
        <v>393</v>
      </c>
      <c r="C203" s="478" t="s">
        <v>183</v>
      </c>
      <c r="D203" s="479" t="s">
        <v>2013</v>
      </c>
      <c r="E203" s="480" t="s">
        <v>2010</v>
      </c>
      <c r="F203" s="479" t="s">
        <v>2013</v>
      </c>
      <c r="G203" s="480" t="s">
        <v>2013</v>
      </c>
      <c r="H203" s="479" t="s">
        <v>2013</v>
      </c>
      <c r="I203" s="480" t="s">
        <v>2010</v>
      </c>
      <c r="J203" s="481" t="s">
        <v>2013</v>
      </c>
      <c r="K203" s="480" t="s">
        <v>2010</v>
      </c>
      <c r="L203" s="480" t="s">
        <v>2010</v>
      </c>
      <c r="M203" s="480" t="s">
        <v>2010</v>
      </c>
      <c r="N203" s="480" t="s">
        <v>2010</v>
      </c>
      <c r="O203" s="480" t="s">
        <v>2006</v>
      </c>
      <c r="P203" s="479" t="s">
        <v>2006</v>
      </c>
      <c r="Q203" s="479" t="s">
        <v>2013</v>
      </c>
      <c r="R203" s="479" t="s">
        <v>2006</v>
      </c>
      <c r="S203" s="479" t="s">
        <v>2006</v>
      </c>
      <c r="T203" s="480" t="s">
        <v>2010</v>
      </c>
      <c r="U203" s="479" t="s">
        <v>2010</v>
      </c>
      <c r="V203" s="479" t="s">
        <v>2010</v>
      </c>
      <c r="W203" s="479" t="s">
        <v>2006</v>
      </c>
      <c r="X203" s="480" t="s">
        <v>2010</v>
      </c>
      <c r="Y203" s="479" t="s">
        <v>2013</v>
      </c>
      <c r="Z203" s="479" t="s">
        <v>2010</v>
      </c>
      <c r="AA203" s="480" t="s">
        <v>2010</v>
      </c>
      <c r="AB203" s="482" t="s">
        <v>2010</v>
      </c>
      <c r="AC203" s="479" t="s">
        <v>2006</v>
      </c>
      <c r="AD203" s="479" t="s">
        <v>2006</v>
      </c>
      <c r="AE203" s="480" t="s">
        <v>2010</v>
      </c>
      <c r="AF203" s="480" t="s">
        <v>2010</v>
      </c>
      <c r="AG203" s="479" t="s">
        <v>2013</v>
      </c>
      <c r="AH203" s="480" t="s">
        <v>2010</v>
      </c>
      <c r="AI203" s="479" t="s">
        <v>2013</v>
      </c>
      <c r="AJ203" s="480" t="s">
        <v>2010</v>
      </c>
      <c r="AK203" s="480" t="s">
        <v>2010</v>
      </c>
      <c r="AL203" s="480" t="s">
        <v>2006</v>
      </c>
      <c r="AM203" s="479" t="s">
        <v>2006</v>
      </c>
      <c r="AN203" s="479" t="s">
        <v>2006</v>
      </c>
      <c r="AO203" s="479" t="s">
        <v>2006</v>
      </c>
      <c r="AP203" s="480" t="s">
        <v>2010</v>
      </c>
      <c r="AQ203" s="481" t="s">
        <v>2010</v>
      </c>
      <c r="AR203" s="479" t="s">
        <v>2006</v>
      </c>
      <c r="AS203" s="479" t="s">
        <v>2013</v>
      </c>
      <c r="AT203" s="479" t="s">
        <v>2013</v>
      </c>
      <c r="AU203" s="480" t="s">
        <v>2010</v>
      </c>
      <c r="AV203" s="479" t="s">
        <v>2006</v>
      </c>
      <c r="AW203" s="480" t="s">
        <v>2006</v>
      </c>
      <c r="AX203" s="480" t="s">
        <v>2010</v>
      </c>
      <c r="AY203" s="480" t="s">
        <v>2010</v>
      </c>
      <c r="AZ203" s="481" t="s">
        <v>2010</v>
      </c>
      <c r="BA203" s="480" t="s">
        <v>2013</v>
      </c>
      <c r="BB203" s="479" t="s">
        <v>2013</v>
      </c>
      <c r="BC203" s="482" t="s">
        <v>2010</v>
      </c>
      <c r="BD203" s="479" t="s">
        <v>2013</v>
      </c>
      <c r="BE203" s="479" t="s">
        <v>2013</v>
      </c>
      <c r="BF203" s="479" t="s">
        <v>2006</v>
      </c>
      <c r="BG203" s="480" t="s">
        <v>2010</v>
      </c>
      <c r="BH203" s="479" t="s">
        <v>2006</v>
      </c>
      <c r="BI203" s="479" t="s">
        <v>2006</v>
      </c>
      <c r="BJ203" s="479" t="s">
        <v>2006</v>
      </c>
      <c r="BK203" s="480" t="s">
        <v>2010</v>
      </c>
      <c r="BL203" s="480" t="s">
        <v>2010</v>
      </c>
      <c r="BM203" s="480" t="s">
        <v>2010</v>
      </c>
      <c r="BN203" s="479" t="s">
        <v>2013</v>
      </c>
      <c r="BO203" s="480" t="s">
        <v>2010</v>
      </c>
      <c r="BP203" s="480" t="s">
        <v>2010</v>
      </c>
      <c r="BQ203" s="479" t="s">
        <v>2013</v>
      </c>
      <c r="BR203" s="480" t="s">
        <v>2010</v>
      </c>
      <c r="BS203" s="480" t="s">
        <v>2010</v>
      </c>
      <c r="BT203" s="479" t="s">
        <v>2006</v>
      </c>
      <c r="BU203" s="480" t="s">
        <v>2013</v>
      </c>
      <c r="BV203" s="479" t="s">
        <v>2006</v>
      </c>
      <c r="BW203" s="479" t="s">
        <v>2006</v>
      </c>
    </row>
    <row r="204" spans="1:75" ht="12.75" customHeight="1">
      <c r="A204" s="478" t="s">
        <v>395</v>
      </c>
      <c r="B204" s="478" t="s">
        <v>393</v>
      </c>
      <c r="C204" s="478" t="s">
        <v>1951</v>
      </c>
      <c r="D204" s="479" t="s">
        <v>1940</v>
      </c>
      <c r="E204" s="480" t="s">
        <v>1940</v>
      </c>
      <c r="F204" s="479" t="s">
        <v>1928</v>
      </c>
      <c r="G204" s="480" t="s">
        <v>1922</v>
      </c>
      <c r="H204" s="479" t="s">
        <v>1931</v>
      </c>
      <c r="I204" s="480" t="s">
        <v>1932</v>
      </c>
      <c r="J204" s="481" t="s">
        <v>1929</v>
      </c>
      <c r="K204" s="480" t="s">
        <v>1922</v>
      </c>
      <c r="L204" s="480" t="s">
        <v>1932</v>
      </c>
      <c r="M204" s="480" t="s">
        <v>1923</v>
      </c>
      <c r="N204" s="480" t="s">
        <v>1940</v>
      </c>
      <c r="O204" s="480" t="s">
        <v>1940</v>
      </c>
      <c r="P204" s="479" t="s">
        <v>1928</v>
      </c>
      <c r="Q204" s="479" t="s">
        <v>1940</v>
      </c>
      <c r="R204" s="479" t="s">
        <v>1923</v>
      </c>
      <c r="S204" s="479" t="s">
        <v>1923</v>
      </c>
      <c r="T204" s="480" t="s">
        <v>1923</v>
      </c>
      <c r="U204" s="479" t="s">
        <v>1922</v>
      </c>
      <c r="V204" s="479" t="s">
        <v>1940</v>
      </c>
      <c r="W204" s="479" t="s">
        <v>1928</v>
      </c>
      <c r="X204" s="480" t="s">
        <v>1940</v>
      </c>
      <c r="Y204" s="479" t="s">
        <v>1931</v>
      </c>
      <c r="Z204" s="479" t="s">
        <v>1923</v>
      </c>
      <c r="AA204" s="480" t="s">
        <v>1922</v>
      </c>
      <c r="AB204" s="482" t="s">
        <v>1940</v>
      </c>
      <c r="AC204" s="479" t="s">
        <v>1928</v>
      </c>
      <c r="AD204" s="479" t="s">
        <v>1928</v>
      </c>
      <c r="AE204" s="480" t="s">
        <v>1922</v>
      </c>
      <c r="AF204" s="480" t="s">
        <v>1922</v>
      </c>
      <c r="AG204" s="479" t="s">
        <v>1924</v>
      </c>
      <c r="AH204" s="480" t="s">
        <v>1922</v>
      </c>
      <c r="AI204" s="479" t="s">
        <v>1931</v>
      </c>
      <c r="AJ204" s="480" t="s">
        <v>1940</v>
      </c>
      <c r="AK204" s="480" t="s">
        <v>1940</v>
      </c>
      <c r="AL204" s="480" t="s">
        <v>1923</v>
      </c>
      <c r="AM204" s="479" t="s">
        <v>1928</v>
      </c>
      <c r="AN204" s="479" t="s">
        <v>1928</v>
      </c>
      <c r="AO204" s="479" t="s">
        <v>1928</v>
      </c>
      <c r="AP204" s="480" t="s">
        <v>1928</v>
      </c>
      <c r="AQ204" s="481" t="s">
        <v>1922</v>
      </c>
      <c r="AR204" s="479" t="s">
        <v>1940</v>
      </c>
      <c r="AS204" s="479" t="s">
        <v>1931</v>
      </c>
      <c r="AT204" s="479" t="s">
        <v>1928</v>
      </c>
      <c r="AU204" s="480" t="s">
        <v>1940</v>
      </c>
      <c r="AV204" s="479" t="s">
        <v>1923</v>
      </c>
      <c r="AW204" s="480" t="s">
        <v>1922</v>
      </c>
      <c r="AX204" s="480" t="s">
        <v>1922</v>
      </c>
      <c r="AY204" s="480" t="s">
        <v>1923</v>
      </c>
      <c r="AZ204" s="481" t="s">
        <v>1922</v>
      </c>
      <c r="BA204" s="480" t="s">
        <v>1940</v>
      </c>
      <c r="BB204" s="479" t="s">
        <v>1923</v>
      </c>
      <c r="BC204" s="482" t="s">
        <v>1922</v>
      </c>
      <c r="BD204" s="479" t="s">
        <v>1922</v>
      </c>
      <c r="BE204" s="479" t="s">
        <v>1929</v>
      </c>
      <c r="BF204" s="479" t="s">
        <v>1928</v>
      </c>
      <c r="BG204" s="480" t="s">
        <v>1940</v>
      </c>
      <c r="BH204" s="479" t="s">
        <v>1928</v>
      </c>
      <c r="BI204" s="479" t="s">
        <v>1923</v>
      </c>
      <c r="BJ204" s="479" t="s">
        <v>1928</v>
      </c>
      <c r="BK204" s="480" t="s">
        <v>1940</v>
      </c>
      <c r="BL204" s="480" t="s">
        <v>1940</v>
      </c>
      <c r="BM204" s="480" t="s">
        <v>1940</v>
      </c>
      <c r="BN204" s="479" t="s">
        <v>1928</v>
      </c>
      <c r="BO204" s="480" t="s">
        <v>1940</v>
      </c>
      <c r="BP204" s="480" t="s">
        <v>1940</v>
      </c>
      <c r="BQ204" s="479" t="s">
        <v>1929</v>
      </c>
      <c r="BR204" s="480" t="s">
        <v>1925</v>
      </c>
      <c r="BS204" s="480" t="s">
        <v>1922</v>
      </c>
      <c r="BT204" s="479" t="s">
        <v>1928</v>
      </c>
      <c r="BU204" s="480" t="s">
        <v>1923</v>
      </c>
      <c r="BV204" s="479" t="s">
        <v>1928</v>
      </c>
      <c r="BW204" s="479" t="s">
        <v>1928</v>
      </c>
    </row>
    <row r="205" spans="1:75" ht="12.75" customHeight="1">
      <c r="A205" s="478" t="s">
        <v>396</v>
      </c>
      <c r="B205" s="478" t="s">
        <v>393</v>
      </c>
      <c r="C205" s="478" t="s">
        <v>2083</v>
      </c>
      <c r="D205" s="479" t="s">
        <v>1923</v>
      </c>
      <c r="E205" s="480" t="s">
        <v>1922</v>
      </c>
      <c r="F205" s="479" t="s">
        <v>1923</v>
      </c>
      <c r="G205" s="480" t="s">
        <v>1924</v>
      </c>
      <c r="H205" s="479" t="s">
        <v>1943</v>
      </c>
      <c r="I205" s="480" t="s">
        <v>1922</v>
      </c>
      <c r="J205" s="481" t="s">
        <v>1924</v>
      </c>
      <c r="K205" s="480" t="s">
        <v>1922</v>
      </c>
      <c r="L205" s="480" t="s">
        <v>1922</v>
      </c>
      <c r="M205" s="480" t="s">
        <v>1923</v>
      </c>
      <c r="N205" s="480" t="s">
        <v>1922</v>
      </c>
      <c r="O205" s="480" t="s">
        <v>1922</v>
      </c>
      <c r="P205" s="479" t="s">
        <v>1943</v>
      </c>
      <c r="Q205" s="479" t="s">
        <v>1928</v>
      </c>
      <c r="R205" s="479" t="s">
        <v>1923</v>
      </c>
      <c r="S205" s="479" t="s">
        <v>1932</v>
      </c>
      <c r="T205" s="480" t="s">
        <v>1923</v>
      </c>
      <c r="U205" s="479" t="s">
        <v>1922</v>
      </c>
      <c r="V205" s="479" t="s">
        <v>1923</v>
      </c>
      <c r="W205" s="479" t="s">
        <v>1924</v>
      </c>
      <c r="X205" s="480" t="s">
        <v>1922</v>
      </c>
      <c r="Y205" s="479" t="s">
        <v>1929</v>
      </c>
      <c r="Z205" s="479" t="s">
        <v>1923</v>
      </c>
      <c r="AA205" s="480" t="s">
        <v>1923</v>
      </c>
      <c r="AB205" s="482" t="s">
        <v>1922</v>
      </c>
      <c r="AC205" s="479" t="s">
        <v>1923</v>
      </c>
      <c r="AD205" s="479" t="s">
        <v>1943</v>
      </c>
      <c r="AE205" s="480" t="s">
        <v>1922</v>
      </c>
      <c r="AF205" s="480" t="s">
        <v>1924</v>
      </c>
      <c r="AG205" s="479" t="s">
        <v>1924</v>
      </c>
      <c r="AH205" s="480" t="s">
        <v>1924</v>
      </c>
      <c r="AI205" s="479" t="s">
        <v>1931</v>
      </c>
      <c r="AJ205" s="480" t="s">
        <v>1922</v>
      </c>
      <c r="AK205" s="480" t="s">
        <v>1922</v>
      </c>
      <c r="AL205" s="480" t="s">
        <v>1922</v>
      </c>
      <c r="AM205" s="479" t="s">
        <v>1928</v>
      </c>
      <c r="AN205" s="479" t="s">
        <v>1923</v>
      </c>
      <c r="AO205" s="479" t="s">
        <v>1923</v>
      </c>
      <c r="AP205" s="480" t="s">
        <v>1923</v>
      </c>
      <c r="AQ205" s="481" t="s">
        <v>1924</v>
      </c>
      <c r="AR205" s="479" t="s">
        <v>1923</v>
      </c>
      <c r="AS205" s="479" t="s">
        <v>1929</v>
      </c>
      <c r="AT205" s="479" t="s">
        <v>1928</v>
      </c>
      <c r="AU205" s="480" t="s">
        <v>1922</v>
      </c>
      <c r="AV205" s="479" t="s">
        <v>1923</v>
      </c>
      <c r="AW205" s="480" t="s">
        <v>1924</v>
      </c>
      <c r="AX205" s="480" t="s">
        <v>1922</v>
      </c>
      <c r="AY205" s="480" t="s">
        <v>1923</v>
      </c>
      <c r="AZ205" s="481" t="s">
        <v>1924</v>
      </c>
      <c r="BA205" s="480" t="s">
        <v>1922</v>
      </c>
      <c r="BB205" s="479" t="s">
        <v>1939</v>
      </c>
      <c r="BC205" s="482" t="s">
        <v>1924</v>
      </c>
      <c r="BD205" s="479" t="s">
        <v>1940</v>
      </c>
      <c r="BE205" s="479" t="s">
        <v>1924</v>
      </c>
      <c r="BF205" s="479" t="s">
        <v>1928</v>
      </c>
      <c r="BG205" s="480" t="s">
        <v>1922</v>
      </c>
      <c r="BH205" s="479" t="s">
        <v>1943</v>
      </c>
      <c r="BI205" s="479" t="s">
        <v>1923</v>
      </c>
      <c r="BJ205" s="479" t="s">
        <v>1943</v>
      </c>
      <c r="BK205" s="480" t="s">
        <v>1922</v>
      </c>
      <c r="BL205" s="480" t="s">
        <v>1922</v>
      </c>
      <c r="BM205" s="480" t="s">
        <v>1922</v>
      </c>
      <c r="BN205" s="479" t="s">
        <v>1929</v>
      </c>
      <c r="BO205" s="480" t="s">
        <v>1922</v>
      </c>
      <c r="BP205" s="480" t="s">
        <v>1922</v>
      </c>
      <c r="BQ205" s="479" t="s">
        <v>1929</v>
      </c>
      <c r="BR205" s="480" t="s">
        <v>1925</v>
      </c>
      <c r="BS205" s="480" t="s">
        <v>1923</v>
      </c>
      <c r="BT205" s="479" t="s">
        <v>1943</v>
      </c>
      <c r="BU205" s="480" t="s">
        <v>1923</v>
      </c>
      <c r="BV205" s="479" t="s">
        <v>1923</v>
      </c>
      <c r="BW205" s="479" t="s">
        <v>1923</v>
      </c>
    </row>
    <row r="206" spans="1:75" ht="12.75" customHeight="1">
      <c r="A206" s="478" t="s">
        <v>397</v>
      </c>
      <c r="B206" s="478" t="s">
        <v>393</v>
      </c>
      <c r="C206" s="478" t="s">
        <v>2017</v>
      </c>
      <c r="D206" s="479" t="s">
        <v>1923</v>
      </c>
      <c r="E206" s="480" t="s">
        <v>1923</v>
      </c>
      <c r="F206" s="479" t="s">
        <v>1923</v>
      </c>
      <c r="G206" s="480" t="s">
        <v>1923</v>
      </c>
      <c r="H206" s="479" t="s">
        <v>1928</v>
      </c>
      <c r="I206" s="480" t="s">
        <v>1923</v>
      </c>
      <c r="J206" s="481" t="s">
        <v>1933</v>
      </c>
      <c r="K206" s="480" t="s">
        <v>1925</v>
      </c>
      <c r="L206" s="480" t="s">
        <v>1923</v>
      </c>
      <c r="M206" s="480" t="s">
        <v>1923</v>
      </c>
      <c r="N206" s="480" t="s">
        <v>1923</v>
      </c>
      <c r="O206" s="480" t="s">
        <v>1923</v>
      </c>
      <c r="P206" s="479" t="s">
        <v>1922</v>
      </c>
      <c r="Q206" s="479" t="s">
        <v>1923</v>
      </c>
      <c r="R206" s="479" t="s">
        <v>1923</v>
      </c>
      <c r="S206" s="479" t="s">
        <v>1922</v>
      </c>
      <c r="T206" s="480" t="s">
        <v>1923</v>
      </c>
      <c r="U206" s="479" t="s">
        <v>1928</v>
      </c>
      <c r="V206" s="479" t="s">
        <v>1923</v>
      </c>
      <c r="W206" s="479" t="s">
        <v>1922</v>
      </c>
      <c r="X206" s="480" t="s">
        <v>1923</v>
      </c>
      <c r="Y206" s="479" t="s">
        <v>1922</v>
      </c>
      <c r="Z206" s="479" t="s">
        <v>1923</v>
      </c>
      <c r="AA206" s="480" t="s">
        <v>1923</v>
      </c>
      <c r="AB206" s="482" t="s">
        <v>1923</v>
      </c>
      <c r="AC206" s="479" t="s">
        <v>1923</v>
      </c>
      <c r="AD206" s="479" t="s">
        <v>1923</v>
      </c>
      <c r="AE206" s="480" t="s">
        <v>1925</v>
      </c>
      <c r="AF206" s="480" t="s">
        <v>1923</v>
      </c>
      <c r="AG206" s="479" t="s">
        <v>1924</v>
      </c>
      <c r="AH206" s="480" t="s">
        <v>1923</v>
      </c>
      <c r="AI206" s="479" t="s">
        <v>1923</v>
      </c>
      <c r="AJ206" s="480" t="s">
        <v>1923</v>
      </c>
      <c r="AK206" s="480" t="s">
        <v>1923</v>
      </c>
      <c r="AL206" s="480" t="s">
        <v>1923</v>
      </c>
      <c r="AM206" s="479" t="s">
        <v>1923</v>
      </c>
      <c r="AN206" s="479" t="s">
        <v>1923</v>
      </c>
      <c r="AO206" s="479" t="s">
        <v>1923</v>
      </c>
      <c r="AP206" s="480" t="s">
        <v>1923</v>
      </c>
      <c r="AQ206" s="481" t="s">
        <v>1923</v>
      </c>
      <c r="AR206" s="479" t="s">
        <v>1923</v>
      </c>
      <c r="AS206" s="479" t="s">
        <v>1922</v>
      </c>
      <c r="AT206" s="479" t="s">
        <v>1923</v>
      </c>
      <c r="AU206" s="480" t="s">
        <v>1923</v>
      </c>
      <c r="AV206" s="479" t="s">
        <v>1923</v>
      </c>
      <c r="AW206" s="480" t="s">
        <v>1958</v>
      </c>
      <c r="AX206" s="480" t="s">
        <v>1923</v>
      </c>
      <c r="AY206" s="480" t="s">
        <v>1923</v>
      </c>
      <c r="AZ206" s="481" t="s">
        <v>1923</v>
      </c>
      <c r="BA206" s="480" t="s">
        <v>1923</v>
      </c>
      <c r="BB206" s="479" t="s">
        <v>1929</v>
      </c>
      <c r="BC206" s="482" t="s">
        <v>1923</v>
      </c>
      <c r="BD206" s="479" t="s">
        <v>1922</v>
      </c>
      <c r="BE206" s="479" t="s">
        <v>1922</v>
      </c>
      <c r="BF206" s="479" t="s">
        <v>1923</v>
      </c>
      <c r="BG206" s="480" t="s">
        <v>1923</v>
      </c>
      <c r="BH206" s="479" t="s">
        <v>1922</v>
      </c>
      <c r="BI206" s="479" t="s">
        <v>1923</v>
      </c>
      <c r="BJ206" s="479" t="s">
        <v>1923</v>
      </c>
      <c r="BK206" s="480" t="s">
        <v>1923</v>
      </c>
      <c r="BL206" s="480" t="s">
        <v>1923</v>
      </c>
      <c r="BM206" s="480" t="s">
        <v>1923</v>
      </c>
      <c r="BN206" s="479" t="s">
        <v>1923</v>
      </c>
      <c r="BO206" s="480" t="s">
        <v>1923</v>
      </c>
      <c r="BP206" s="480" t="s">
        <v>1923</v>
      </c>
      <c r="BQ206" s="479" t="s">
        <v>1928</v>
      </c>
      <c r="BR206" s="480" t="s">
        <v>1925</v>
      </c>
      <c r="BS206" s="480" t="s">
        <v>1923</v>
      </c>
      <c r="BT206" s="479" t="s">
        <v>1928</v>
      </c>
      <c r="BU206" s="480" t="s">
        <v>1923</v>
      </c>
      <c r="BV206" s="479" t="s">
        <v>1923</v>
      </c>
      <c r="BW206" s="479" t="s">
        <v>1923</v>
      </c>
    </row>
    <row r="207" spans="1:75" ht="12.75" customHeight="1">
      <c r="A207" s="478" t="s">
        <v>398</v>
      </c>
      <c r="B207" s="478" t="s">
        <v>393</v>
      </c>
      <c r="C207" s="478" t="s">
        <v>1935</v>
      </c>
      <c r="D207" s="479" t="s">
        <v>1923</v>
      </c>
      <c r="E207" s="480" t="s">
        <v>1925</v>
      </c>
      <c r="F207" s="479" t="s">
        <v>1923</v>
      </c>
      <c r="G207" s="480" t="s">
        <v>1922</v>
      </c>
      <c r="H207" s="479" t="s">
        <v>1928</v>
      </c>
      <c r="I207" s="480" t="s">
        <v>1923</v>
      </c>
      <c r="J207" s="481" t="s">
        <v>1933</v>
      </c>
      <c r="K207" s="480" t="s">
        <v>1946</v>
      </c>
      <c r="L207" s="480" t="s">
        <v>1923</v>
      </c>
      <c r="M207" s="480" t="s">
        <v>1923</v>
      </c>
      <c r="N207" s="480" t="s">
        <v>1922</v>
      </c>
      <c r="O207" s="480" t="s">
        <v>1925</v>
      </c>
      <c r="P207" s="479" t="s">
        <v>1922</v>
      </c>
      <c r="Q207" s="479" t="s">
        <v>1924</v>
      </c>
      <c r="R207" s="479" t="s">
        <v>1923</v>
      </c>
      <c r="S207" s="479" t="s">
        <v>1922</v>
      </c>
      <c r="T207" s="480" t="s">
        <v>1923</v>
      </c>
      <c r="U207" s="479" t="s">
        <v>1929</v>
      </c>
      <c r="V207" s="479" t="s">
        <v>1929</v>
      </c>
      <c r="W207" s="479" t="s">
        <v>1922</v>
      </c>
      <c r="X207" s="480" t="s">
        <v>1925</v>
      </c>
      <c r="Y207" s="479" t="s">
        <v>1922</v>
      </c>
      <c r="Z207" s="479" t="s">
        <v>1923</v>
      </c>
      <c r="AA207" s="480" t="s">
        <v>1923</v>
      </c>
      <c r="AB207" s="482" t="s">
        <v>1925</v>
      </c>
      <c r="AC207" s="479" t="s">
        <v>1923</v>
      </c>
      <c r="AD207" s="479" t="s">
        <v>1923</v>
      </c>
      <c r="AE207" s="480" t="s">
        <v>1946</v>
      </c>
      <c r="AF207" s="480" t="s">
        <v>1922</v>
      </c>
      <c r="AG207" s="479" t="s">
        <v>1924</v>
      </c>
      <c r="AH207" s="480" t="s">
        <v>1922</v>
      </c>
      <c r="AI207" s="479" t="s">
        <v>1922</v>
      </c>
      <c r="AJ207" s="480" t="s">
        <v>1925</v>
      </c>
      <c r="AK207" s="480" t="s">
        <v>1925</v>
      </c>
      <c r="AL207" s="480" t="s">
        <v>1925</v>
      </c>
      <c r="AM207" s="479" t="s">
        <v>1923</v>
      </c>
      <c r="AN207" s="479" t="s">
        <v>1923</v>
      </c>
      <c r="AO207" s="479" t="s">
        <v>1922</v>
      </c>
      <c r="AP207" s="480" t="s">
        <v>1923</v>
      </c>
      <c r="AQ207" s="481" t="s">
        <v>1922</v>
      </c>
      <c r="AR207" s="479" t="s">
        <v>1929</v>
      </c>
      <c r="AS207" s="479" t="s">
        <v>1922</v>
      </c>
      <c r="AT207" s="479" t="s">
        <v>1923</v>
      </c>
      <c r="AU207" s="480" t="s">
        <v>1922</v>
      </c>
      <c r="AV207" s="479" t="s">
        <v>1923</v>
      </c>
      <c r="AW207" s="480" t="s">
        <v>1954</v>
      </c>
      <c r="AX207" s="480" t="s">
        <v>1923</v>
      </c>
      <c r="AY207" s="480" t="s">
        <v>1923</v>
      </c>
      <c r="AZ207" s="481" t="s">
        <v>1922</v>
      </c>
      <c r="BA207" s="480" t="s">
        <v>1925</v>
      </c>
      <c r="BB207" s="479" t="s">
        <v>1933</v>
      </c>
      <c r="BC207" s="482" t="s">
        <v>1922</v>
      </c>
      <c r="BD207" s="479" t="s">
        <v>1931</v>
      </c>
      <c r="BE207" s="479" t="s">
        <v>1928</v>
      </c>
      <c r="BF207" s="479" t="s">
        <v>1923</v>
      </c>
      <c r="BG207" s="480" t="s">
        <v>1925</v>
      </c>
      <c r="BH207" s="479" t="s">
        <v>1924</v>
      </c>
      <c r="BI207" s="479" t="s">
        <v>1923</v>
      </c>
      <c r="BJ207" s="479" t="s">
        <v>1923</v>
      </c>
      <c r="BK207" s="480" t="s">
        <v>1925</v>
      </c>
      <c r="BL207" s="480" t="s">
        <v>1925</v>
      </c>
      <c r="BM207" s="480" t="s">
        <v>1922</v>
      </c>
      <c r="BN207" s="479" t="s">
        <v>1929</v>
      </c>
      <c r="BO207" s="480" t="s">
        <v>1923</v>
      </c>
      <c r="BP207" s="480" t="s">
        <v>1923</v>
      </c>
      <c r="BQ207" s="479" t="s">
        <v>1924</v>
      </c>
      <c r="BR207" s="480" t="s">
        <v>1925</v>
      </c>
      <c r="BS207" s="480" t="s">
        <v>1923</v>
      </c>
      <c r="BT207" s="479" t="s">
        <v>1929</v>
      </c>
      <c r="BU207" s="480" t="s">
        <v>1923</v>
      </c>
      <c r="BV207" s="479" t="s">
        <v>1923</v>
      </c>
      <c r="BW207" s="479" t="s">
        <v>1923</v>
      </c>
    </row>
    <row r="208" spans="1:75" ht="12.75" customHeight="1">
      <c r="A208" s="478" t="s">
        <v>399</v>
      </c>
      <c r="B208" s="478" t="s">
        <v>393</v>
      </c>
      <c r="C208" s="478" t="s">
        <v>1945</v>
      </c>
      <c r="D208" s="479" t="s">
        <v>1940</v>
      </c>
      <c r="E208" s="480" t="s">
        <v>1939</v>
      </c>
      <c r="F208" s="479" t="s">
        <v>1939</v>
      </c>
      <c r="G208" s="480" t="s">
        <v>1928</v>
      </c>
      <c r="H208" s="479" t="s">
        <v>1939</v>
      </c>
      <c r="I208" s="480" t="s">
        <v>1948</v>
      </c>
      <c r="J208" s="481" t="s">
        <v>1924</v>
      </c>
      <c r="K208" s="480" t="s">
        <v>1925</v>
      </c>
      <c r="L208" s="480" t="s">
        <v>1939</v>
      </c>
      <c r="M208" s="480" t="s">
        <v>1939</v>
      </c>
      <c r="N208" s="480" t="s">
        <v>1928</v>
      </c>
      <c r="O208" s="480" t="s">
        <v>1939</v>
      </c>
      <c r="P208" s="479" t="s">
        <v>1923</v>
      </c>
      <c r="Q208" s="479" t="s">
        <v>1939</v>
      </c>
      <c r="R208" s="479" t="s">
        <v>1923</v>
      </c>
      <c r="S208" s="479" t="s">
        <v>1922</v>
      </c>
      <c r="T208" s="480" t="s">
        <v>1939</v>
      </c>
      <c r="U208" s="479" t="s">
        <v>1923</v>
      </c>
      <c r="V208" s="479" t="s">
        <v>1939</v>
      </c>
      <c r="W208" s="479" t="s">
        <v>1923</v>
      </c>
      <c r="X208" s="480" t="s">
        <v>1939</v>
      </c>
      <c r="Y208" s="479" t="s">
        <v>1924</v>
      </c>
      <c r="Z208" s="479" t="s">
        <v>1923</v>
      </c>
      <c r="AA208" s="480" t="s">
        <v>1940</v>
      </c>
      <c r="AB208" s="482" t="s">
        <v>1939</v>
      </c>
      <c r="AC208" s="479" t="s">
        <v>1940</v>
      </c>
      <c r="AD208" s="479" t="s">
        <v>1923</v>
      </c>
      <c r="AE208" s="480" t="s">
        <v>1925</v>
      </c>
      <c r="AF208" s="480" t="s">
        <v>1928</v>
      </c>
      <c r="AG208" s="479" t="s">
        <v>1924</v>
      </c>
      <c r="AH208" s="480" t="s">
        <v>1928</v>
      </c>
      <c r="AI208" s="479" t="s">
        <v>1928</v>
      </c>
      <c r="AJ208" s="480" t="s">
        <v>1939</v>
      </c>
      <c r="AK208" s="480" t="s">
        <v>1939</v>
      </c>
      <c r="AL208" s="480" t="s">
        <v>1931</v>
      </c>
      <c r="AM208" s="479" t="s">
        <v>1939</v>
      </c>
      <c r="AN208" s="479" t="s">
        <v>1940</v>
      </c>
      <c r="AO208" s="479" t="s">
        <v>1940</v>
      </c>
      <c r="AP208" s="480" t="s">
        <v>1939</v>
      </c>
      <c r="AQ208" s="481" t="s">
        <v>1928</v>
      </c>
      <c r="AR208" s="479" t="s">
        <v>1939</v>
      </c>
      <c r="AS208" s="479" t="s">
        <v>1939</v>
      </c>
      <c r="AT208" s="479" t="s">
        <v>1939</v>
      </c>
      <c r="AU208" s="480" t="s">
        <v>1940</v>
      </c>
      <c r="AV208" s="479" t="s">
        <v>1923</v>
      </c>
      <c r="AW208" s="480" t="s">
        <v>1928</v>
      </c>
      <c r="AX208" s="480" t="s">
        <v>1939</v>
      </c>
      <c r="AY208" s="480" t="s">
        <v>1939</v>
      </c>
      <c r="AZ208" s="481" t="s">
        <v>1928</v>
      </c>
      <c r="BA208" s="480" t="s">
        <v>1939</v>
      </c>
      <c r="BB208" s="479" t="s">
        <v>1929</v>
      </c>
      <c r="BC208" s="482" t="s">
        <v>1928</v>
      </c>
      <c r="BD208" s="479" t="s">
        <v>1938</v>
      </c>
      <c r="BE208" s="479" t="s">
        <v>1940</v>
      </c>
      <c r="BF208" s="479" t="s">
        <v>1939</v>
      </c>
      <c r="BG208" s="480" t="s">
        <v>1939</v>
      </c>
      <c r="BH208" s="479" t="s">
        <v>1929</v>
      </c>
      <c r="BI208" s="479" t="s">
        <v>1923</v>
      </c>
      <c r="BJ208" s="479" t="s">
        <v>1939</v>
      </c>
      <c r="BK208" s="480" t="s">
        <v>1939</v>
      </c>
      <c r="BL208" s="480" t="s">
        <v>1939</v>
      </c>
      <c r="BM208" s="480" t="s">
        <v>1928</v>
      </c>
      <c r="BN208" s="479" t="s">
        <v>1933</v>
      </c>
      <c r="BO208" s="480" t="s">
        <v>1940</v>
      </c>
      <c r="BP208" s="480" t="s">
        <v>1940</v>
      </c>
      <c r="BQ208" s="479" t="s">
        <v>1924</v>
      </c>
      <c r="BR208" s="480" t="s">
        <v>1925</v>
      </c>
      <c r="BS208" s="480" t="s">
        <v>1940</v>
      </c>
      <c r="BT208" s="479" t="s">
        <v>1929</v>
      </c>
      <c r="BU208" s="480" t="s">
        <v>1939</v>
      </c>
      <c r="BV208" s="479" t="s">
        <v>1940</v>
      </c>
      <c r="BW208" s="479" t="s">
        <v>1940</v>
      </c>
    </row>
    <row r="209" spans="1:75" ht="12.75" customHeight="1">
      <c r="A209" s="478" t="s">
        <v>400</v>
      </c>
      <c r="B209" s="478" t="s">
        <v>393</v>
      </c>
      <c r="C209" s="478" t="s">
        <v>1974</v>
      </c>
      <c r="D209" s="479" t="s">
        <v>1940</v>
      </c>
      <c r="E209" s="480" t="s">
        <v>1923</v>
      </c>
      <c r="F209" s="479" t="s">
        <v>1923</v>
      </c>
      <c r="G209" s="480" t="s">
        <v>1928</v>
      </c>
      <c r="H209" s="479" t="s">
        <v>1939</v>
      </c>
      <c r="I209" s="480" t="s">
        <v>1923</v>
      </c>
      <c r="J209" s="481" t="s">
        <v>1933</v>
      </c>
      <c r="K209" s="480" t="s">
        <v>1925</v>
      </c>
      <c r="L209" s="480" t="s">
        <v>1923</v>
      </c>
      <c r="M209" s="480" t="s">
        <v>1923</v>
      </c>
      <c r="N209" s="480" t="s">
        <v>1923</v>
      </c>
      <c r="O209" s="480" t="s">
        <v>1924</v>
      </c>
      <c r="P209" s="479" t="s">
        <v>1923</v>
      </c>
      <c r="Q209" s="479" t="s">
        <v>1939</v>
      </c>
      <c r="R209" s="479" t="s">
        <v>1923</v>
      </c>
      <c r="S209" s="479" t="s">
        <v>1922</v>
      </c>
      <c r="T209" s="480" t="s">
        <v>1923</v>
      </c>
      <c r="U209" s="479" t="s">
        <v>1928</v>
      </c>
      <c r="V209" s="479" t="s">
        <v>1923</v>
      </c>
      <c r="W209" s="479" t="s">
        <v>1923</v>
      </c>
      <c r="X209" s="480" t="s">
        <v>1923</v>
      </c>
      <c r="Y209" s="479" t="s">
        <v>1939</v>
      </c>
      <c r="Z209" s="479" t="s">
        <v>1923</v>
      </c>
      <c r="AA209" s="480" t="s">
        <v>1923</v>
      </c>
      <c r="AB209" s="482" t="s">
        <v>1923</v>
      </c>
      <c r="AC209" s="479" t="s">
        <v>1940</v>
      </c>
      <c r="AD209" s="479" t="s">
        <v>1923</v>
      </c>
      <c r="AE209" s="480" t="s">
        <v>1925</v>
      </c>
      <c r="AF209" s="480" t="s">
        <v>1928</v>
      </c>
      <c r="AG209" s="479" t="s">
        <v>1924</v>
      </c>
      <c r="AH209" s="480" t="s">
        <v>1928</v>
      </c>
      <c r="AI209" s="479" t="s">
        <v>1928</v>
      </c>
      <c r="AJ209" s="480" t="s">
        <v>1930</v>
      </c>
      <c r="AK209" s="480" t="s">
        <v>1923</v>
      </c>
      <c r="AL209" s="480" t="s">
        <v>1931</v>
      </c>
      <c r="AM209" s="479" t="s">
        <v>1939</v>
      </c>
      <c r="AN209" s="479" t="s">
        <v>1940</v>
      </c>
      <c r="AO209" s="479" t="s">
        <v>1940</v>
      </c>
      <c r="AP209" s="480" t="s">
        <v>1923</v>
      </c>
      <c r="AQ209" s="481" t="s">
        <v>1928</v>
      </c>
      <c r="AR209" s="479" t="s">
        <v>1923</v>
      </c>
      <c r="AS209" s="479" t="s">
        <v>1939</v>
      </c>
      <c r="AT209" s="479" t="s">
        <v>1939</v>
      </c>
      <c r="AU209" s="480" t="s">
        <v>1923</v>
      </c>
      <c r="AV209" s="479" t="s">
        <v>1923</v>
      </c>
      <c r="AW209" s="480" t="s">
        <v>1928</v>
      </c>
      <c r="AX209" s="480" t="s">
        <v>1929</v>
      </c>
      <c r="AY209" s="480" t="s">
        <v>1923</v>
      </c>
      <c r="AZ209" s="481" t="s">
        <v>1928</v>
      </c>
      <c r="BA209" s="480" t="s">
        <v>1931</v>
      </c>
      <c r="BB209" s="479" t="s">
        <v>1929</v>
      </c>
      <c r="BC209" s="482" t="s">
        <v>1928</v>
      </c>
      <c r="BD209" s="479" t="s">
        <v>1922</v>
      </c>
      <c r="BE209" s="479" t="s">
        <v>1940</v>
      </c>
      <c r="BF209" s="479" t="s">
        <v>1939</v>
      </c>
      <c r="BG209" s="480" t="s">
        <v>1923</v>
      </c>
      <c r="BH209" s="479" t="s">
        <v>1929</v>
      </c>
      <c r="BI209" s="479" t="s">
        <v>1923</v>
      </c>
      <c r="BJ209" s="479" t="s">
        <v>1939</v>
      </c>
      <c r="BK209" s="480" t="s">
        <v>1923</v>
      </c>
      <c r="BL209" s="480" t="s">
        <v>1923</v>
      </c>
      <c r="BM209" s="480" t="s">
        <v>1923</v>
      </c>
      <c r="BN209" s="479" t="s">
        <v>1929</v>
      </c>
      <c r="BO209" s="480" t="s">
        <v>1923</v>
      </c>
      <c r="BP209" s="480" t="s">
        <v>1923</v>
      </c>
      <c r="BQ209" s="479" t="s">
        <v>1924</v>
      </c>
      <c r="BR209" s="480" t="s">
        <v>1925</v>
      </c>
      <c r="BS209" s="480" t="s">
        <v>1923</v>
      </c>
      <c r="BT209" s="479" t="s">
        <v>1929</v>
      </c>
      <c r="BU209" s="480" t="s">
        <v>1923</v>
      </c>
      <c r="BV209" s="479" t="s">
        <v>1940</v>
      </c>
      <c r="BW209" s="479" t="s">
        <v>1940</v>
      </c>
    </row>
    <row r="210" spans="1:75" ht="12.75" customHeight="1">
      <c r="A210" s="478" t="s">
        <v>401</v>
      </c>
      <c r="B210" s="478" t="s">
        <v>393</v>
      </c>
      <c r="C210" s="478" t="s">
        <v>2071</v>
      </c>
      <c r="D210" s="479" t="s">
        <v>1924</v>
      </c>
      <c r="E210" s="480" t="s">
        <v>1929</v>
      </c>
      <c r="F210" s="479" t="s">
        <v>1924</v>
      </c>
      <c r="G210" s="480" t="s">
        <v>1929</v>
      </c>
      <c r="H210" s="479" t="s">
        <v>1929</v>
      </c>
      <c r="I210" s="480" t="s">
        <v>1929</v>
      </c>
      <c r="J210" s="481" t="s">
        <v>1924</v>
      </c>
      <c r="K210" s="480" t="s">
        <v>1925</v>
      </c>
      <c r="L210" s="480" t="s">
        <v>1929</v>
      </c>
      <c r="M210" s="480" t="s">
        <v>1924</v>
      </c>
      <c r="N210" s="480" t="s">
        <v>1931</v>
      </c>
      <c r="O210" s="480" t="s">
        <v>1929</v>
      </c>
      <c r="P210" s="479" t="s">
        <v>1922</v>
      </c>
      <c r="Q210" s="479" t="s">
        <v>1929</v>
      </c>
      <c r="R210" s="479" t="s">
        <v>1923</v>
      </c>
      <c r="S210" s="479" t="s">
        <v>1923</v>
      </c>
      <c r="T210" s="480" t="s">
        <v>1924</v>
      </c>
      <c r="U210" s="479" t="s">
        <v>1928</v>
      </c>
      <c r="V210" s="479" t="s">
        <v>1922</v>
      </c>
      <c r="W210" s="479" t="s">
        <v>1922</v>
      </c>
      <c r="X210" s="480" t="s">
        <v>1929</v>
      </c>
      <c r="Y210" s="479" t="s">
        <v>1928</v>
      </c>
      <c r="Z210" s="479" t="s">
        <v>1923</v>
      </c>
      <c r="AA210" s="480" t="s">
        <v>1929</v>
      </c>
      <c r="AB210" s="482" t="s">
        <v>1929</v>
      </c>
      <c r="AC210" s="479" t="s">
        <v>1924</v>
      </c>
      <c r="AD210" s="479" t="s">
        <v>1923</v>
      </c>
      <c r="AE210" s="480" t="s">
        <v>1925</v>
      </c>
      <c r="AF210" s="480" t="s">
        <v>1929</v>
      </c>
      <c r="AG210" s="479" t="s">
        <v>1924</v>
      </c>
      <c r="AH210" s="480" t="s">
        <v>1929</v>
      </c>
      <c r="AI210" s="479" t="s">
        <v>1928</v>
      </c>
      <c r="AJ210" s="480" t="s">
        <v>1929</v>
      </c>
      <c r="AK210" s="480" t="s">
        <v>1929</v>
      </c>
      <c r="AL210" s="480" t="s">
        <v>1929</v>
      </c>
      <c r="AM210" s="479" t="s">
        <v>1923</v>
      </c>
      <c r="AN210" s="479" t="s">
        <v>1924</v>
      </c>
      <c r="AO210" s="479" t="s">
        <v>1923</v>
      </c>
      <c r="AP210" s="480" t="s">
        <v>1923</v>
      </c>
      <c r="AQ210" s="481" t="s">
        <v>1929</v>
      </c>
      <c r="AR210" s="479" t="s">
        <v>1922</v>
      </c>
      <c r="AS210" s="479" t="s">
        <v>1931</v>
      </c>
      <c r="AT210" s="479" t="s">
        <v>1923</v>
      </c>
      <c r="AU210" s="480" t="s">
        <v>1931</v>
      </c>
      <c r="AV210" s="479" t="s">
        <v>1923</v>
      </c>
      <c r="AW210" s="480" t="s">
        <v>1929</v>
      </c>
      <c r="AX210" s="480" t="s">
        <v>1924</v>
      </c>
      <c r="AY210" s="480" t="s">
        <v>1929</v>
      </c>
      <c r="AZ210" s="481" t="s">
        <v>1929</v>
      </c>
      <c r="BA210" s="480" t="s">
        <v>1929</v>
      </c>
      <c r="BB210" s="479" t="s">
        <v>1922</v>
      </c>
      <c r="BC210" s="482" t="s">
        <v>1929</v>
      </c>
      <c r="BD210" s="479" t="s">
        <v>1924</v>
      </c>
      <c r="BE210" s="479" t="s">
        <v>1923</v>
      </c>
      <c r="BF210" s="479" t="s">
        <v>1923</v>
      </c>
      <c r="BG210" s="480" t="s">
        <v>1929</v>
      </c>
      <c r="BH210" s="479" t="s">
        <v>1923</v>
      </c>
      <c r="BI210" s="479" t="s">
        <v>1923</v>
      </c>
      <c r="BJ210" s="479" t="s">
        <v>1923</v>
      </c>
      <c r="BK210" s="480" t="s">
        <v>1929</v>
      </c>
      <c r="BL210" s="480" t="s">
        <v>1929</v>
      </c>
      <c r="BM210" s="480" t="s">
        <v>1931</v>
      </c>
      <c r="BN210" s="479" t="s">
        <v>1929</v>
      </c>
      <c r="BO210" s="480" t="s">
        <v>1929</v>
      </c>
      <c r="BP210" s="480" t="s">
        <v>1929</v>
      </c>
      <c r="BQ210" s="479" t="s">
        <v>1922</v>
      </c>
      <c r="BR210" s="480" t="s">
        <v>1925</v>
      </c>
      <c r="BS210" s="480" t="s">
        <v>1929</v>
      </c>
      <c r="BT210" s="479" t="s">
        <v>1922</v>
      </c>
      <c r="BU210" s="480" t="s">
        <v>1924</v>
      </c>
      <c r="BV210" s="479" t="s">
        <v>1924</v>
      </c>
      <c r="BW210" s="479" t="s">
        <v>1924</v>
      </c>
    </row>
    <row r="211" spans="1:75" ht="12.75" customHeight="1">
      <c r="A211" s="478" t="s">
        <v>402</v>
      </c>
      <c r="B211" s="478" t="s">
        <v>393</v>
      </c>
      <c r="C211" s="478" t="s">
        <v>2084</v>
      </c>
      <c r="D211" s="479" t="s">
        <v>1923</v>
      </c>
      <c r="E211" s="480" t="s">
        <v>1923</v>
      </c>
      <c r="F211" s="479" t="s">
        <v>1923</v>
      </c>
      <c r="G211" s="480" t="s">
        <v>1923</v>
      </c>
      <c r="H211" s="479" t="s">
        <v>1928</v>
      </c>
      <c r="I211" s="480" t="s">
        <v>1923</v>
      </c>
      <c r="J211" s="481" t="s">
        <v>1933</v>
      </c>
      <c r="K211" s="480" t="s">
        <v>1925</v>
      </c>
      <c r="L211" s="480" t="s">
        <v>1923</v>
      </c>
      <c r="M211" s="480" t="s">
        <v>1923</v>
      </c>
      <c r="N211" s="480" t="s">
        <v>1923</v>
      </c>
      <c r="O211" s="480" t="s">
        <v>1923</v>
      </c>
      <c r="P211" s="479" t="s">
        <v>1922</v>
      </c>
      <c r="Q211" s="479" t="s">
        <v>1923</v>
      </c>
      <c r="R211" s="479" t="s">
        <v>1923</v>
      </c>
      <c r="S211" s="479" t="s">
        <v>1928</v>
      </c>
      <c r="T211" s="480" t="s">
        <v>1923</v>
      </c>
      <c r="U211" s="479" t="s">
        <v>1929</v>
      </c>
      <c r="V211" s="479" t="s">
        <v>1922</v>
      </c>
      <c r="W211" s="479" t="s">
        <v>1923</v>
      </c>
      <c r="X211" s="480" t="s">
        <v>1923</v>
      </c>
      <c r="Y211" s="479" t="s">
        <v>1931</v>
      </c>
      <c r="Z211" s="479" t="s">
        <v>1923</v>
      </c>
      <c r="AA211" s="480" t="s">
        <v>1923</v>
      </c>
      <c r="AB211" s="482" t="s">
        <v>1923</v>
      </c>
      <c r="AC211" s="479" t="s">
        <v>1923</v>
      </c>
      <c r="AD211" s="479" t="s">
        <v>1923</v>
      </c>
      <c r="AE211" s="480" t="s">
        <v>1925</v>
      </c>
      <c r="AF211" s="480" t="s">
        <v>1923</v>
      </c>
      <c r="AG211" s="479" t="s">
        <v>1924</v>
      </c>
      <c r="AH211" s="480" t="s">
        <v>1923</v>
      </c>
      <c r="AI211" s="479" t="s">
        <v>1923</v>
      </c>
      <c r="AJ211" s="480" t="s">
        <v>1923</v>
      </c>
      <c r="AK211" s="480" t="s">
        <v>1923</v>
      </c>
      <c r="AL211" s="480" t="s">
        <v>1923</v>
      </c>
      <c r="AM211" s="479" t="s">
        <v>1923</v>
      </c>
      <c r="AN211" s="479" t="s">
        <v>1923</v>
      </c>
      <c r="AO211" s="479" t="s">
        <v>1923</v>
      </c>
      <c r="AP211" s="480" t="s">
        <v>1923</v>
      </c>
      <c r="AQ211" s="481" t="s">
        <v>1923</v>
      </c>
      <c r="AR211" s="479" t="s">
        <v>1922</v>
      </c>
      <c r="AS211" s="479" t="s">
        <v>1922</v>
      </c>
      <c r="AT211" s="479" t="s">
        <v>1923</v>
      </c>
      <c r="AU211" s="480" t="s">
        <v>1923</v>
      </c>
      <c r="AV211" s="479" t="s">
        <v>1923</v>
      </c>
      <c r="AW211" s="480" t="s">
        <v>1923</v>
      </c>
      <c r="AX211" s="480" t="s">
        <v>1923</v>
      </c>
      <c r="AY211" s="480" t="s">
        <v>1923</v>
      </c>
      <c r="AZ211" s="481" t="s">
        <v>1923</v>
      </c>
      <c r="BA211" s="480" t="s">
        <v>1923</v>
      </c>
      <c r="BB211" s="479" t="s">
        <v>1924</v>
      </c>
      <c r="BC211" s="482" t="s">
        <v>1923</v>
      </c>
      <c r="BD211" s="479" t="s">
        <v>1922</v>
      </c>
      <c r="BE211" s="479" t="s">
        <v>1922</v>
      </c>
      <c r="BF211" s="479" t="s">
        <v>1923</v>
      </c>
      <c r="BG211" s="480" t="s">
        <v>1923</v>
      </c>
      <c r="BH211" s="479" t="s">
        <v>1923</v>
      </c>
      <c r="BI211" s="479" t="s">
        <v>1923</v>
      </c>
      <c r="BJ211" s="479" t="s">
        <v>1923</v>
      </c>
      <c r="BK211" s="480" t="s">
        <v>1923</v>
      </c>
      <c r="BL211" s="480" t="s">
        <v>1923</v>
      </c>
      <c r="BM211" s="480" t="s">
        <v>1923</v>
      </c>
      <c r="BN211" s="479" t="s">
        <v>1923</v>
      </c>
      <c r="BO211" s="480" t="s">
        <v>1923</v>
      </c>
      <c r="BP211" s="480" t="s">
        <v>1923</v>
      </c>
      <c r="BQ211" s="479" t="s">
        <v>1928</v>
      </c>
      <c r="BR211" s="480" t="s">
        <v>1925</v>
      </c>
      <c r="BS211" s="480" t="s">
        <v>1923</v>
      </c>
      <c r="BT211" s="479" t="s">
        <v>1928</v>
      </c>
      <c r="BU211" s="480" t="s">
        <v>1923</v>
      </c>
      <c r="BV211" s="479" t="s">
        <v>1923</v>
      </c>
      <c r="BW211" s="479" t="s">
        <v>1923</v>
      </c>
    </row>
    <row r="212" spans="1:75" ht="12.75" customHeight="1">
      <c r="A212" s="478" t="s">
        <v>403</v>
      </c>
      <c r="B212" s="478" t="s">
        <v>393</v>
      </c>
      <c r="C212" s="478" t="s">
        <v>2056</v>
      </c>
      <c r="D212" s="479" t="s">
        <v>1923</v>
      </c>
      <c r="E212" s="480" t="s">
        <v>1923</v>
      </c>
      <c r="F212" s="479" t="s">
        <v>1923</v>
      </c>
      <c r="G212" s="480" t="s">
        <v>1922</v>
      </c>
      <c r="H212" s="479" t="s">
        <v>1928</v>
      </c>
      <c r="I212" s="480" t="s">
        <v>1923</v>
      </c>
      <c r="J212" s="481" t="s">
        <v>1931</v>
      </c>
      <c r="K212" s="480" t="s">
        <v>1923</v>
      </c>
      <c r="L212" s="480" t="s">
        <v>1923</v>
      </c>
      <c r="M212" s="480" t="s">
        <v>1923</v>
      </c>
      <c r="N212" s="480" t="s">
        <v>1922</v>
      </c>
      <c r="O212" s="480" t="s">
        <v>1923</v>
      </c>
      <c r="P212" s="479" t="s">
        <v>1922</v>
      </c>
      <c r="Q212" s="479" t="s">
        <v>1923</v>
      </c>
      <c r="R212" s="479" t="s">
        <v>1923</v>
      </c>
      <c r="S212" s="479" t="s">
        <v>1923</v>
      </c>
      <c r="T212" s="480" t="s">
        <v>1923</v>
      </c>
      <c r="U212" s="479" t="s">
        <v>1929</v>
      </c>
      <c r="V212" s="479" t="s">
        <v>1922</v>
      </c>
      <c r="W212" s="479" t="s">
        <v>1923</v>
      </c>
      <c r="X212" s="480" t="s">
        <v>1923</v>
      </c>
      <c r="Y212" s="479" t="s">
        <v>1922</v>
      </c>
      <c r="Z212" s="479" t="s">
        <v>1923</v>
      </c>
      <c r="AA212" s="480" t="s">
        <v>1923</v>
      </c>
      <c r="AB212" s="482" t="s">
        <v>1923</v>
      </c>
      <c r="AC212" s="479" t="s">
        <v>1923</v>
      </c>
      <c r="AD212" s="479" t="s">
        <v>1922</v>
      </c>
      <c r="AE212" s="480" t="s">
        <v>1923</v>
      </c>
      <c r="AF212" s="480" t="s">
        <v>1922</v>
      </c>
      <c r="AG212" s="479" t="s">
        <v>1924</v>
      </c>
      <c r="AH212" s="480" t="s">
        <v>1922</v>
      </c>
      <c r="AI212" s="479" t="s">
        <v>1922</v>
      </c>
      <c r="AJ212" s="480" t="s">
        <v>1923</v>
      </c>
      <c r="AK212" s="480" t="s">
        <v>1923</v>
      </c>
      <c r="AL212" s="480" t="s">
        <v>1923</v>
      </c>
      <c r="AM212" s="479" t="s">
        <v>1923</v>
      </c>
      <c r="AN212" s="479" t="s">
        <v>1923</v>
      </c>
      <c r="AO212" s="479" t="s">
        <v>1922</v>
      </c>
      <c r="AP212" s="480" t="s">
        <v>1923</v>
      </c>
      <c r="AQ212" s="481" t="s">
        <v>1922</v>
      </c>
      <c r="AR212" s="479" t="s">
        <v>1922</v>
      </c>
      <c r="AS212" s="479" t="s">
        <v>1922</v>
      </c>
      <c r="AT212" s="479" t="s">
        <v>1923</v>
      </c>
      <c r="AU212" s="480" t="s">
        <v>1922</v>
      </c>
      <c r="AV212" s="479" t="s">
        <v>1923</v>
      </c>
      <c r="AW212" s="480" t="s">
        <v>1922</v>
      </c>
      <c r="AX212" s="480" t="s">
        <v>1923</v>
      </c>
      <c r="AY212" s="480" t="s">
        <v>1923</v>
      </c>
      <c r="AZ212" s="481" t="s">
        <v>1922</v>
      </c>
      <c r="BA212" s="480" t="s">
        <v>1929</v>
      </c>
      <c r="BB212" s="479" t="s">
        <v>1929</v>
      </c>
      <c r="BC212" s="482" t="s">
        <v>1922</v>
      </c>
      <c r="BD212" s="479" t="s">
        <v>1922</v>
      </c>
      <c r="BE212" s="479" t="s">
        <v>1928</v>
      </c>
      <c r="BF212" s="479" t="s">
        <v>1923</v>
      </c>
      <c r="BG212" s="480" t="s">
        <v>1923</v>
      </c>
      <c r="BH212" s="479" t="s">
        <v>1922</v>
      </c>
      <c r="BI212" s="479" t="s">
        <v>1923</v>
      </c>
      <c r="BJ212" s="479" t="s">
        <v>1923</v>
      </c>
      <c r="BK212" s="480" t="s">
        <v>1923</v>
      </c>
      <c r="BL212" s="480" t="s">
        <v>1923</v>
      </c>
      <c r="BM212" s="480" t="s">
        <v>1922</v>
      </c>
      <c r="BN212" s="479" t="s">
        <v>1929</v>
      </c>
      <c r="BO212" s="480" t="s">
        <v>1923</v>
      </c>
      <c r="BP212" s="480" t="s">
        <v>1923</v>
      </c>
      <c r="BQ212" s="479" t="s">
        <v>1922</v>
      </c>
      <c r="BR212" s="480" t="s">
        <v>1925</v>
      </c>
      <c r="BS212" s="480" t="s">
        <v>1923</v>
      </c>
      <c r="BT212" s="479" t="s">
        <v>1928</v>
      </c>
      <c r="BU212" s="480" t="s">
        <v>1923</v>
      </c>
      <c r="BV212" s="479" t="s">
        <v>1923</v>
      </c>
      <c r="BW212" s="479" t="s">
        <v>1923</v>
      </c>
    </row>
    <row r="213" spans="1:75" ht="12.75" customHeight="1">
      <c r="A213" s="478" t="s">
        <v>404</v>
      </c>
      <c r="B213" s="478" t="s">
        <v>393</v>
      </c>
      <c r="C213" s="478" t="s">
        <v>1935</v>
      </c>
      <c r="D213" s="479" t="s">
        <v>1940</v>
      </c>
      <c r="E213" s="480" t="s">
        <v>1939</v>
      </c>
      <c r="F213" s="479" t="s">
        <v>1940</v>
      </c>
      <c r="G213" s="480" t="s">
        <v>1928</v>
      </c>
      <c r="H213" s="479" t="s">
        <v>1939</v>
      </c>
      <c r="I213" s="480" t="s">
        <v>1939</v>
      </c>
      <c r="J213" s="481" t="s">
        <v>1928</v>
      </c>
      <c r="K213" s="480" t="s">
        <v>1925</v>
      </c>
      <c r="L213" s="480" t="s">
        <v>1939</v>
      </c>
      <c r="M213" s="480" t="s">
        <v>1940</v>
      </c>
      <c r="N213" s="480" t="s">
        <v>1928</v>
      </c>
      <c r="O213" s="480" t="s">
        <v>1939</v>
      </c>
      <c r="P213" s="479" t="s">
        <v>1922</v>
      </c>
      <c r="Q213" s="479" t="s">
        <v>1939</v>
      </c>
      <c r="R213" s="479" t="s">
        <v>1923</v>
      </c>
      <c r="S213" s="479" t="s">
        <v>1922</v>
      </c>
      <c r="T213" s="480" t="s">
        <v>1940</v>
      </c>
      <c r="U213" s="479" t="s">
        <v>1940</v>
      </c>
      <c r="V213" s="479" t="s">
        <v>1939</v>
      </c>
      <c r="W213" s="479" t="s">
        <v>1923</v>
      </c>
      <c r="X213" s="480" t="s">
        <v>1939</v>
      </c>
      <c r="Y213" s="479" t="s">
        <v>1923</v>
      </c>
      <c r="Z213" s="479" t="s">
        <v>1923</v>
      </c>
      <c r="AA213" s="480" t="s">
        <v>1946</v>
      </c>
      <c r="AB213" s="482" t="s">
        <v>1939</v>
      </c>
      <c r="AC213" s="479" t="s">
        <v>1940</v>
      </c>
      <c r="AD213" s="479" t="s">
        <v>1923</v>
      </c>
      <c r="AE213" s="480" t="s">
        <v>1925</v>
      </c>
      <c r="AF213" s="480" t="s">
        <v>1928</v>
      </c>
      <c r="AG213" s="479" t="s">
        <v>1928</v>
      </c>
      <c r="AH213" s="480" t="s">
        <v>1928</v>
      </c>
      <c r="AI213" s="479" t="s">
        <v>1928</v>
      </c>
      <c r="AJ213" s="480" t="s">
        <v>1939</v>
      </c>
      <c r="AK213" s="480" t="s">
        <v>1939</v>
      </c>
      <c r="AL213" s="480" t="s">
        <v>1922</v>
      </c>
      <c r="AM213" s="479" t="s">
        <v>1923</v>
      </c>
      <c r="AN213" s="479" t="s">
        <v>1940</v>
      </c>
      <c r="AO213" s="479" t="s">
        <v>1940</v>
      </c>
      <c r="AP213" s="480" t="s">
        <v>1939</v>
      </c>
      <c r="AQ213" s="481" t="s">
        <v>1928</v>
      </c>
      <c r="AR213" s="479" t="s">
        <v>1939</v>
      </c>
      <c r="AS213" s="479" t="s">
        <v>1939</v>
      </c>
      <c r="AT213" s="479" t="s">
        <v>1923</v>
      </c>
      <c r="AU213" s="480" t="s">
        <v>1928</v>
      </c>
      <c r="AV213" s="479" t="s">
        <v>1923</v>
      </c>
      <c r="AW213" s="480" t="s">
        <v>1928</v>
      </c>
      <c r="AX213" s="480" t="s">
        <v>1939</v>
      </c>
      <c r="AY213" s="480" t="s">
        <v>1940</v>
      </c>
      <c r="AZ213" s="481" t="s">
        <v>1928</v>
      </c>
      <c r="BA213" s="480" t="s">
        <v>1939</v>
      </c>
      <c r="BB213" s="479" t="s">
        <v>1922</v>
      </c>
      <c r="BC213" s="482" t="s">
        <v>1928</v>
      </c>
      <c r="BD213" s="479" t="s">
        <v>1928</v>
      </c>
      <c r="BE213" s="479" t="s">
        <v>1939</v>
      </c>
      <c r="BF213" s="479" t="s">
        <v>1923</v>
      </c>
      <c r="BG213" s="480" t="s">
        <v>1939</v>
      </c>
      <c r="BH213" s="479" t="s">
        <v>1929</v>
      </c>
      <c r="BI213" s="479" t="s">
        <v>1923</v>
      </c>
      <c r="BJ213" s="479" t="s">
        <v>1939</v>
      </c>
      <c r="BK213" s="480" t="s">
        <v>1939</v>
      </c>
      <c r="BL213" s="480" t="s">
        <v>1939</v>
      </c>
      <c r="BM213" s="480" t="s">
        <v>1928</v>
      </c>
      <c r="BN213" s="479" t="s">
        <v>1933</v>
      </c>
      <c r="BO213" s="480" t="s">
        <v>1940</v>
      </c>
      <c r="BP213" s="480" t="s">
        <v>1940</v>
      </c>
      <c r="BQ213" s="479" t="s">
        <v>1939</v>
      </c>
      <c r="BR213" s="480" t="s">
        <v>1925</v>
      </c>
      <c r="BS213" s="480" t="s">
        <v>1946</v>
      </c>
      <c r="BT213" s="479" t="s">
        <v>1929</v>
      </c>
      <c r="BU213" s="480" t="s">
        <v>1940</v>
      </c>
      <c r="BV213" s="479" t="s">
        <v>1940</v>
      </c>
      <c r="BW213" s="479" t="s">
        <v>1940</v>
      </c>
    </row>
    <row r="214" spans="1:75" ht="12.75" customHeight="1">
      <c r="A214" s="478" t="s">
        <v>405</v>
      </c>
      <c r="B214" s="478" t="s">
        <v>393</v>
      </c>
      <c r="C214" s="478" t="s">
        <v>2069</v>
      </c>
      <c r="D214" s="479" t="s">
        <v>1939</v>
      </c>
      <c r="E214" s="480" t="s">
        <v>1940</v>
      </c>
      <c r="F214" s="479" t="s">
        <v>1939</v>
      </c>
      <c r="G214" s="480" t="s">
        <v>1922</v>
      </c>
      <c r="H214" s="479" t="s">
        <v>1932</v>
      </c>
      <c r="I214" s="480" t="s">
        <v>1940</v>
      </c>
      <c r="J214" s="481" t="s">
        <v>1922</v>
      </c>
      <c r="K214" s="480" t="s">
        <v>1940</v>
      </c>
      <c r="L214" s="480" t="s">
        <v>1940</v>
      </c>
      <c r="M214" s="480" t="s">
        <v>1939</v>
      </c>
      <c r="N214" s="480" t="s">
        <v>1940</v>
      </c>
      <c r="O214" s="480" t="s">
        <v>1940</v>
      </c>
      <c r="P214" s="479" t="s">
        <v>1932</v>
      </c>
      <c r="Q214" s="479" t="s">
        <v>1939</v>
      </c>
      <c r="R214" s="479" t="s">
        <v>1923</v>
      </c>
      <c r="S214" s="479" t="s">
        <v>1932</v>
      </c>
      <c r="T214" s="480" t="s">
        <v>1939</v>
      </c>
      <c r="U214" s="479" t="s">
        <v>1923</v>
      </c>
      <c r="V214" s="479" t="s">
        <v>1932</v>
      </c>
      <c r="W214" s="479" t="s">
        <v>1922</v>
      </c>
      <c r="X214" s="480" t="s">
        <v>1940</v>
      </c>
      <c r="Y214" s="479" t="s">
        <v>1928</v>
      </c>
      <c r="Z214" s="479" t="s">
        <v>1923</v>
      </c>
      <c r="AA214" s="480" t="s">
        <v>1939</v>
      </c>
      <c r="AB214" s="482" t="s">
        <v>1940</v>
      </c>
      <c r="AC214" s="479" t="s">
        <v>1939</v>
      </c>
      <c r="AD214" s="479" t="s">
        <v>1932</v>
      </c>
      <c r="AE214" s="480" t="s">
        <v>1940</v>
      </c>
      <c r="AF214" s="480" t="s">
        <v>1922</v>
      </c>
      <c r="AG214" s="479" t="s">
        <v>1922</v>
      </c>
      <c r="AH214" s="480" t="s">
        <v>1922</v>
      </c>
      <c r="AI214" s="479" t="s">
        <v>1938</v>
      </c>
      <c r="AJ214" s="480" t="s">
        <v>1940</v>
      </c>
      <c r="AK214" s="480" t="s">
        <v>1940</v>
      </c>
      <c r="AL214" s="480" t="s">
        <v>1940</v>
      </c>
      <c r="AM214" s="479" t="s">
        <v>1932</v>
      </c>
      <c r="AN214" s="479" t="s">
        <v>1939</v>
      </c>
      <c r="AO214" s="479" t="s">
        <v>1939</v>
      </c>
      <c r="AP214" s="480" t="s">
        <v>1939</v>
      </c>
      <c r="AQ214" s="481" t="s">
        <v>1922</v>
      </c>
      <c r="AR214" s="479" t="s">
        <v>1932</v>
      </c>
      <c r="AS214" s="479" t="s">
        <v>1928</v>
      </c>
      <c r="AT214" s="479" t="s">
        <v>1932</v>
      </c>
      <c r="AU214" s="480" t="s">
        <v>1940</v>
      </c>
      <c r="AV214" s="479" t="s">
        <v>1923</v>
      </c>
      <c r="AW214" s="480" t="s">
        <v>1922</v>
      </c>
      <c r="AX214" s="480" t="s">
        <v>1939</v>
      </c>
      <c r="AY214" s="480" t="s">
        <v>1939</v>
      </c>
      <c r="AZ214" s="481" t="s">
        <v>1922</v>
      </c>
      <c r="BA214" s="480" t="s">
        <v>1940</v>
      </c>
      <c r="BB214" s="479" t="s">
        <v>1922</v>
      </c>
      <c r="BC214" s="482" t="s">
        <v>1922</v>
      </c>
      <c r="BD214" s="479" t="s">
        <v>1940</v>
      </c>
      <c r="BE214" s="479" t="s">
        <v>1922</v>
      </c>
      <c r="BF214" s="479" t="s">
        <v>1932</v>
      </c>
      <c r="BG214" s="480" t="s">
        <v>1940</v>
      </c>
      <c r="BH214" s="479" t="s">
        <v>1932</v>
      </c>
      <c r="BI214" s="479" t="s">
        <v>1923</v>
      </c>
      <c r="BJ214" s="479" t="s">
        <v>1932</v>
      </c>
      <c r="BK214" s="480" t="s">
        <v>1940</v>
      </c>
      <c r="BL214" s="480" t="s">
        <v>1940</v>
      </c>
      <c r="BM214" s="480" t="s">
        <v>1940</v>
      </c>
      <c r="BN214" s="479" t="s">
        <v>1928</v>
      </c>
      <c r="BO214" s="480" t="s">
        <v>1940</v>
      </c>
      <c r="BP214" s="480" t="s">
        <v>1940</v>
      </c>
      <c r="BQ214" s="479" t="s">
        <v>1922</v>
      </c>
      <c r="BR214" s="480" t="s">
        <v>1925</v>
      </c>
      <c r="BS214" s="480" t="s">
        <v>1939</v>
      </c>
      <c r="BT214" s="479" t="s">
        <v>1924</v>
      </c>
      <c r="BU214" s="480" t="s">
        <v>1939</v>
      </c>
      <c r="BV214" s="479" t="s">
        <v>1939</v>
      </c>
      <c r="BW214" s="479" t="s">
        <v>1939</v>
      </c>
    </row>
    <row r="215" spans="1:75" ht="12.75" customHeight="1">
      <c r="A215" s="478" t="s">
        <v>50</v>
      </c>
      <c r="B215" s="478" t="s">
        <v>124</v>
      </c>
      <c r="C215" s="478" t="s">
        <v>2058</v>
      </c>
      <c r="D215" s="479" t="s">
        <v>1936</v>
      </c>
      <c r="E215" s="480" t="s">
        <v>1998</v>
      </c>
      <c r="F215" s="479" t="s">
        <v>1936</v>
      </c>
      <c r="G215" s="480" t="s">
        <v>1998</v>
      </c>
      <c r="H215" s="479" t="s">
        <v>1922</v>
      </c>
      <c r="I215" s="480" t="s">
        <v>1998</v>
      </c>
      <c r="J215" s="481" t="s">
        <v>1925</v>
      </c>
      <c r="K215" s="480" t="s">
        <v>1998</v>
      </c>
      <c r="L215" s="480" t="s">
        <v>1932</v>
      </c>
      <c r="M215" s="480" t="s">
        <v>1998</v>
      </c>
      <c r="N215" s="480" t="s">
        <v>1998</v>
      </c>
      <c r="O215" s="480" t="s">
        <v>1998</v>
      </c>
      <c r="P215" s="479" t="s">
        <v>1929</v>
      </c>
      <c r="Q215" s="479" t="s">
        <v>1936</v>
      </c>
      <c r="R215" s="479" t="s">
        <v>1998</v>
      </c>
      <c r="S215" s="479" t="s">
        <v>1932</v>
      </c>
      <c r="T215" s="485" t="s">
        <v>1922</v>
      </c>
      <c r="U215" s="479" t="s">
        <v>1998</v>
      </c>
      <c r="V215" s="479" t="s">
        <v>1932</v>
      </c>
      <c r="W215" s="479" t="s">
        <v>1922</v>
      </c>
      <c r="X215" s="480" t="s">
        <v>1998</v>
      </c>
      <c r="Y215" s="479" t="s">
        <v>1936</v>
      </c>
      <c r="Z215" s="479" t="s">
        <v>1998</v>
      </c>
      <c r="AA215" s="480" t="s">
        <v>1932</v>
      </c>
      <c r="AB215" s="482" t="s">
        <v>1998</v>
      </c>
      <c r="AC215" s="479" t="s">
        <v>1936</v>
      </c>
      <c r="AD215" s="479" t="s">
        <v>1922</v>
      </c>
      <c r="AE215" s="480" t="s">
        <v>1998</v>
      </c>
      <c r="AF215" s="480" t="s">
        <v>1998</v>
      </c>
      <c r="AG215" s="479" t="s">
        <v>1936</v>
      </c>
      <c r="AH215" s="480" t="s">
        <v>1998</v>
      </c>
      <c r="AI215" s="479" t="s">
        <v>1936</v>
      </c>
      <c r="AJ215" s="480" t="s">
        <v>1998</v>
      </c>
      <c r="AK215" s="480" t="s">
        <v>1998</v>
      </c>
      <c r="AL215" s="480" t="s">
        <v>1998</v>
      </c>
      <c r="AM215" s="479" t="s">
        <v>1932</v>
      </c>
      <c r="AN215" s="479" t="s">
        <v>1936</v>
      </c>
      <c r="AO215" s="479" t="s">
        <v>1936</v>
      </c>
      <c r="AP215" s="480" t="s">
        <v>1925</v>
      </c>
      <c r="AQ215" s="481" t="s">
        <v>1925</v>
      </c>
      <c r="AR215" s="479" t="s">
        <v>1932</v>
      </c>
      <c r="AS215" s="479" t="s">
        <v>1936</v>
      </c>
      <c r="AT215" s="479" t="s">
        <v>1932</v>
      </c>
      <c r="AU215" s="480" t="s">
        <v>1925</v>
      </c>
      <c r="AV215" s="479" t="s">
        <v>1968</v>
      </c>
      <c r="AW215" s="480" t="s">
        <v>1998</v>
      </c>
      <c r="AX215" s="480" t="s">
        <v>1932</v>
      </c>
      <c r="AY215" s="480" t="s">
        <v>1932</v>
      </c>
      <c r="AZ215" s="481" t="s">
        <v>1998</v>
      </c>
      <c r="BA215" s="480" t="s">
        <v>1998</v>
      </c>
      <c r="BB215" s="479" t="s">
        <v>1936</v>
      </c>
      <c r="BC215" s="482" t="s">
        <v>1998</v>
      </c>
      <c r="BD215" s="479" t="s">
        <v>2000</v>
      </c>
      <c r="BE215" s="479" t="s">
        <v>1936</v>
      </c>
      <c r="BF215" s="479" t="s">
        <v>1932</v>
      </c>
      <c r="BG215" s="480" t="s">
        <v>1998</v>
      </c>
      <c r="BH215" s="479" t="s">
        <v>1929</v>
      </c>
      <c r="BI215" s="479" t="s">
        <v>1932</v>
      </c>
      <c r="BJ215" s="479" t="s">
        <v>1932</v>
      </c>
      <c r="BK215" s="480" t="s">
        <v>1998</v>
      </c>
      <c r="BL215" s="480" t="s">
        <v>1998</v>
      </c>
      <c r="BM215" s="480" t="s">
        <v>1998</v>
      </c>
      <c r="BN215" s="479" t="s">
        <v>1998</v>
      </c>
      <c r="BO215" s="480" t="s">
        <v>1998</v>
      </c>
      <c r="BP215" s="480" t="s">
        <v>1968</v>
      </c>
      <c r="BQ215" s="479" t="s">
        <v>1932</v>
      </c>
      <c r="BR215" s="480" t="s">
        <v>1998</v>
      </c>
      <c r="BS215" s="480" t="s">
        <v>1925</v>
      </c>
      <c r="BT215" s="479" t="s">
        <v>1929</v>
      </c>
      <c r="BU215" s="480" t="s">
        <v>1932</v>
      </c>
      <c r="BV215" s="479" t="s">
        <v>1926</v>
      </c>
      <c r="BW215" s="479" t="s">
        <v>1936</v>
      </c>
    </row>
    <row r="216" spans="1:75" ht="12.75" customHeight="1">
      <c r="A216" s="478" t="s">
        <v>406</v>
      </c>
      <c r="B216" s="478" t="s">
        <v>124</v>
      </c>
      <c r="C216" s="478" t="s">
        <v>1935</v>
      </c>
      <c r="D216" s="479" t="s">
        <v>1928</v>
      </c>
      <c r="E216" s="480" t="s">
        <v>1925</v>
      </c>
      <c r="F216" s="479" t="s">
        <v>1929</v>
      </c>
      <c r="G216" s="480" t="s">
        <v>1925</v>
      </c>
      <c r="H216" s="479" t="s">
        <v>1922</v>
      </c>
      <c r="I216" s="480" t="s">
        <v>1926</v>
      </c>
      <c r="J216" s="481" t="s">
        <v>1939</v>
      </c>
      <c r="K216" s="480" t="s">
        <v>1948</v>
      </c>
      <c r="L216" s="480" t="s">
        <v>1925</v>
      </c>
      <c r="M216" s="480" t="s">
        <v>1925</v>
      </c>
      <c r="N216" s="480" t="s">
        <v>1948</v>
      </c>
      <c r="O216" s="480" t="s">
        <v>1925</v>
      </c>
      <c r="P216" s="479" t="s">
        <v>1928</v>
      </c>
      <c r="Q216" s="479" t="s">
        <v>1931</v>
      </c>
      <c r="R216" s="479" t="s">
        <v>1923</v>
      </c>
      <c r="S216" s="479" t="s">
        <v>1928</v>
      </c>
      <c r="T216" s="480" t="s">
        <v>1939</v>
      </c>
      <c r="U216" s="479" t="s">
        <v>1927</v>
      </c>
      <c r="V216" s="479" t="s">
        <v>1941</v>
      </c>
      <c r="W216" s="479" t="s">
        <v>1924</v>
      </c>
      <c r="X216" s="480" t="s">
        <v>1925</v>
      </c>
      <c r="Y216" s="479" t="s">
        <v>1922</v>
      </c>
      <c r="Z216" s="479" t="s">
        <v>1925</v>
      </c>
      <c r="AA216" s="480" t="s">
        <v>1946</v>
      </c>
      <c r="AB216" s="482" t="s">
        <v>1925</v>
      </c>
      <c r="AC216" s="479" t="s">
        <v>1929</v>
      </c>
      <c r="AD216" s="479" t="s">
        <v>1922</v>
      </c>
      <c r="AE216" s="480" t="s">
        <v>1948</v>
      </c>
      <c r="AF216" s="480" t="s">
        <v>1927</v>
      </c>
      <c r="AG216" s="479" t="s">
        <v>1939</v>
      </c>
      <c r="AH216" s="480" t="s">
        <v>1927</v>
      </c>
      <c r="AI216" s="479" t="s">
        <v>1928</v>
      </c>
      <c r="AJ216" s="480" t="s">
        <v>1925</v>
      </c>
      <c r="AK216" s="480" t="s">
        <v>1925</v>
      </c>
      <c r="AL216" s="480" t="s">
        <v>1925</v>
      </c>
      <c r="AM216" s="479" t="s">
        <v>1922</v>
      </c>
      <c r="AN216" s="479" t="s">
        <v>1929</v>
      </c>
      <c r="AO216" s="479" t="s">
        <v>1922</v>
      </c>
      <c r="AP216" s="480" t="s">
        <v>1939</v>
      </c>
      <c r="AQ216" s="481" t="s">
        <v>1939</v>
      </c>
      <c r="AR216" s="483" t="s">
        <v>1922</v>
      </c>
      <c r="AS216" s="479" t="s">
        <v>1922</v>
      </c>
      <c r="AT216" s="479" t="s">
        <v>1922</v>
      </c>
      <c r="AU216" s="480" t="s">
        <v>1948</v>
      </c>
      <c r="AV216" s="479" t="s">
        <v>1923</v>
      </c>
      <c r="AW216" s="480" t="s">
        <v>1927</v>
      </c>
      <c r="AX216" s="480" t="s">
        <v>1939</v>
      </c>
      <c r="AY216" s="480" t="s">
        <v>1939</v>
      </c>
      <c r="AZ216" s="481" t="s">
        <v>1927</v>
      </c>
      <c r="BA216" s="480" t="s">
        <v>1925</v>
      </c>
      <c r="BB216" s="479" t="s">
        <v>1929</v>
      </c>
      <c r="BC216" s="482" t="s">
        <v>1927</v>
      </c>
      <c r="BD216" s="479" t="s">
        <v>1939</v>
      </c>
      <c r="BE216" s="479" t="s">
        <v>1922</v>
      </c>
      <c r="BF216" s="479" t="s">
        <v>1922</v>
      </c>
      <c r="BG216" s="480" t="s">
        <v>1968</v>
      </c>
      <c r="BH216" s="479" t="s">
        <v>1928</v>
      </c>
      <c r="BI216" s="479" t="s">
        <v>1939</v>
      </c>
      <c r="BJ216" s="479" t="s">
        <v>1929</v>
      </c>
      <c r="BK216" s="480" t="s">
        <v>1968</v>
      </c>
      <c r="BL216" s="480" t="s">
        <v>1925</v>
      </c>
      <c r="BM216" s="480" t="s">
        <v>1948</v>
      </c>
      <c r="BN216" s="479" t="s">
        <v>1925</v>
      </c>
      <c r="BO216" s="480" t="s">
        <v>1927</v>
      </c>
      <c r="BP216" s="480" t="s">
        <v>1927</v>
      </c>
      <c r="BQ216" s="479" t="s">
        <v>1929</v>
      </c>
      <c r="BR216" s="480" t="s">
        <v>1925</v>
      </c>
      <c r="BS216" s="480" t="s">
        <v>1943</v>
      </c>
      <c r="BT216" s="479" t="s">
        <v>1929</v>
      </c>
      <c r="BU216" s="480" t="s">
        <v>1939</v>
      </c>
      <c r="BV216" s="479" t="s">
        <v>1929</v>
      </c>
      <c r="BW216" s="479" t="s">
        <v>1929</v>
      </c>
    </row>
    <row r="217" spans="1:75" ht="12.75" customHeight="1">
      <c r="A217" s="478" t="s">
        <v>408</v>
      </c>
      <c r="B217" s="478" t="s">
        <v>124</v>
      </c>
      <c r="C217" s="478" t="s">
        <v>1935</v>
      </c>
      <c r="D217" s="479" t="s">
        <v>1928</v>
      </c>
      <c r="E217" s="480" t="s">
        <v>1925</v>
      </c>
      <c r="F217" s="479" t="s">
        <v>1929</v>
      </c>
      <c r="G217" s="480" t="s">
        <v>1925</v>
      </c>
      <c r="H217" s="479" t="s">
        <v>1922</v>
      </c>
      <c r="I217" s="480" t="s">
        <v>1926</v>
      </c>
      <c r="J217" s="481" t="s">
        <v>1939</v>
      </c>
      <c r="K217" s="480" t="s">
        <v>1948</v>
      </c>
      <c r="L217" s="480" t="s">
        <v>1925</v>
      </c>
      <c r="M217" s="480" t="s">
        <v>1925</v>
      </c>
      <c r="N217" s="480" t="s">
        <v>1948</v>
      </c>
      <c r="O217" s="480" t="s">
        <v>1925</v>
      </c>
      <c r="P217" s="479" t="s">
        <v>1928</v>
      </c>
      <c r="Q217" s="479" t="s">
        <v>1931</v>
      </c>
      <c r="R217" s="479" t="s">
        <v>1923</v>
      </c>
      <c r="S217" s="479" t="s">
        <v>1928</v>
      </c>
      <c r="T217" s="480" t="s">
        <v>1939</v>
      </c>
      <c r="U217" s="479" t="s">
        <v>1927</v>
      </c>
      <c r="V217" s="479" t="s">
        <v>1941</v>
      </c>
      <c r="W217" s="479" t="s">
        <v>1924</v>
      </c>
      <c r="X217" s="480" t="s">
        <v>1925</v>
      </c>
      <c r="Y217" s="479" t="s">
        <v>1922</v>
      </c>
      <c r="Z217" s="479" t="s">
        <v>1925</v>
      </c>
      <c r="AA217" s="480" t="s">
        <v>1946</v>
      </c>
      <c r="AB217" s="482" t="s">
        <v>1925</v>
      </c>
      <c r="AC217" s="479" t="s">
        <v>1929</v>
      </c>
      <c r="AD217" s="479" t="s">
        <v>1922</v>
      </c>
      <c r="AE217" s="480" t="s">
        <v>1948</v>
      </c>
      <c r="AF217" s="480" t="s">
        <v>1927</v>
      </c>
      <c r="AG217" s="479" t="s">
        <v>1939</v>
      </c>
      <c r="AH217" s="480" t="s">
        <v>1927</v>
      </c>
      <c r="AI217" s="479" t="s">
        <v>1928</v>
      </c>
      <c r="AJ217" s="480" t="s">
        <v>1925</v>
      </c>
      <c r="AK217" s="480" t="s">
        <v>1925</v>
      </c>
      <c r="AL217" s="480" t="s">
        <v>1925</v>
      </c>
      <c r="AM217" s="479" t="s">
        <v>1922</v>
      </c>
      <c r="AN217" s="479" t="s">
        <v>1929</v>
      </c>
      <c r="AO217" s="479" t="s">
        <v>1922</v>
      </c>
      <c r="AP217" s="480" t="s">
        <v>1939</v>
      </c>
      <c r="AQ217" s="481" t="s">
        <v>1939</v>
      </c>
      <c r="AR217" s="483" t="s">
        <v>1922</v>
      </c>
      <c r="AS217" s="479" t="s">
        <v>1922</v>
      </c>
      <c r="AT217" s="479" t="s">
        <v>1922</v>
      </c>
      <c r="AU217" s="480" t="s">
        <v>1948</v>
      </c>
      <c r="AV217" s="479" t="s">
        <v>1923</v>
      </c>
      <c r="AW217" s="480" t="s">
        <v>1927</v>
      </c>
      <c r="AX217" s="480" t="s">
        <v>1939</v>
      </c>
      <c r="AY217" s="480" t="s">
        <v>1939</v>
      </c>
      <c r="AZ217" s="481" t="s">
        <v>1927</v>
      </c>
      <c r="BA217" s="480" t="s">
        <v>1925</v>
      </c>
      <c r="BB217" s="479" t="s">
        <v>1929</v>
      </c>
      <c r="BC217" s="482" t="s">
        <v>1927</v>
      </c>
      <c r="BD217" s="479" t="s">
        <v>1939</v>
      </c>
      <c r="BE217" s="479" t="s">
        <v>1922</v>
      </c>
      <c r="BF217" s="479" t="s">
        <v>1922</v>
      </c>
      <c r="BG217" s="480" t="s">
        <v>1968</v>
      </c>
      <c r="BH217" s="479" t="s">
        <v>1928</v>
      </c>
      <c r="BI217" s="479" t="s">
        <v>1939</v>
      </c>
      <c r="BJ217" s="479" t="s">
        <v>1929</v>
      </c>
      <c r="BK217" s="480" t="s">
        <v>1968</v>
      </c>
      <c r="BL217" s="480" t="s">
        <v>1925</v>
      </c>
      <c r="BM217" s="480" t="s">
        <v>1948</v>
      </c>
      <c r="BN217" s="479" t="s">
        <v>1925</v>
      </c>
      <c r="BO217" s="480" t="s">
        <v>1927</v>
      </c>
      <c r="BP217" s="480" t="s">
        <v>1927</v>
      </c>
      <c r="BQ217" s="479" t="s">
        <v>1929</v>
      </c>
      <c r="BR217" s="480" t="s">
        <v>1925</v>
      </c>
      <c r="BS217" s="480" t="s">
        <v>1943</v>
      </c>
      <c r="BT217" s="479" t="s">
        <v>1929</v>
      </c>
      <c r="BU217" s="480" t="s">
        <v>1939</v>
      </c>
      <c r="BV217" s="479" t="s">
        <v>1929</v>
      </c>
      <c r="BW217" s="479" t="s">
        <v>1929</v>
      </c>
    </row>
    <row r="218" spans="1:75" ht="12.75" customHeight="1">
      <c r="A218" s="478" t="s">
        <v>58</v>
      </c>
      <c r="B218" s="478" t="s">
        <v>124</v>
      </c>
      <c r="C218" s="478" t="s">
        <v>1984</v>
      </c>
      <c r="D218" s="479" t="s">
        <v>1943</v>
      </c>
      <c r="E218" s="480" t="s">
        <v>1998</v>
      </c>
      <c r="F218" s="479" t="s">
        <v>1923</v>
      </c>
      <c r="G218" s="480" t="s">
        <v>1998</v>
      </c>
      <c r="H218" s="479" t="s">
        <v>1943</v>
      </c>
      <c r="I218" s="480" t="s">
        <v>2059</v>
      </c>
      <c r="J218" s="481" t="s">
        <v>1968</v>
      </c>
      <c r="K218" s="480" t="s">
        <v>1998</v>
      </c>
      <c r="L218" s="480" t="s">
        <v>1982</v>
      </c>
      <c r="M218" s="480" t="s">
        <v>1998</v>
      </c>
      <c r="N218" s="480" t="s">
        <v>1998</v>
      </c>
      <c r="O218" s="480" t="s">
        <v>1998</v>
      </c>
      <c r="P218" s="479" t="s">
        <v>1946</v>
      </c>
      <c r="Q218" s="479" t="s">
        <v>1923</v>
      </c>
      <c r="R218" s="479" t="s">
        <v>1998</v>
      </c>
      <c r="S218" s="479" t="s">
        <v>1941</v>
      </c>
      <c r="T218" s="480" t="s">
        <v>2000</v>
      </c>
      <c r="U218" s="479" t="s">
        <v>1998</v>
      </c>
      <c r="V218" s="479" t="s">
        <v>2000</v>
      </c>
      <c r="W218" s="483" t="s">
        <v>1932</v>
      </c>
      <c r="X218" s="480" t="s">
        <v>1998</v>
      </c>
      <c r="Y218" s="479" t="s">
        <v>1950</v>
      </c>
      <c r="Z218" s="479" t="s">
        <v>1998</v>
      </c>
      <c r="AA218" s="480" t="s">
        <v>1942</v>
      </c>
      <c r="AB218" s="482" t="s">
        <v>1998</v>
      </c>
      <c r="AC218" s="479" t="s">
        <v>1922</v>
      </c>
      <c r="AD218" s="479" t="s">
        <v>1946</v>
      </c>
      <c r="AE218" s="480" t="s">
        <v>1998</v>
      </c>
      <c r="AF218" s="480" t="s">
        <v>1998</v>
      </c>
      <c r="AG218" s="479" t="s">
        <v>1968</v>
      </c>
      <c r="AH218" s="480" t="s">
        <v>1998</v>
      </c>
      <c r="AI218" s="479" t="s">
        <v>1923</v>
      </c>
      <c r="AJ218" s="480" t="s">
        <v>1998</v>
      </c>
      <c r="AK218" s="480" t="s">
        <v>1998</v>
      </c>
      <c r="AL218" s="480" t="s">
        <v>1998</v>
      </c>
      <c r="AM218" s="479" t="s">
        <v>1967</v>
      </c>
      <c r="AN218" s="479" t="s">
        <v>1929</v>
      </c>
      <c r="AO218" s="479" t="s">
        <v>1923</v>
      </c>
      <c r="AP218" s="480" t="s">
        <v>1982</v>
      </c>
      <c r="AQ218" s="481" t="s">
        <v>1968</v>
      </c>
      <c r="AR218" s="483" t="s">
        <v>1922</v>
      </c>
      <c r="AS218" s="479" t="s">
        <v>1923</v>
      </c>
      <c r="AT218" s="479" t="s">
        <v>1923</v>
      </c>
      <c r="AU218" s="480" t="s">
        <v>1923</v>
      </c>
      <c r="AV218" s="479" t="s">
        <v>1939</v>
      </c>
      <c r="AW218" s="480" t="s">
        <v>1998</v>
      </c>
      <c r="AX218" s="480" t="s">
        <v>1998</v>
      </c>
      <c r="AY218" s="480" t="s">
        <v>1998</v>
      </c>
      <c r="AZ218" s="481" t="s">
        <v>1998</v>
      </c>
      <c r="BA218" s="480" t="s">
        <v>1998</v>
      </c>
      <c r="BB218" s="479" t="s">
        <v>1943</v>
      </c>
      <c r="BC218" s="482" t="s">
        <v>1998</v>
      </c>
      <c r="BD218" s="479" t="s">
        <v>2000</v>
      </c>
      <c r="BE218" s="479" t="s">
        <v>1943</v>
      </c>
      <c r="BF218" s="479" t="s">
        <v>1922</v>
      </c>
      <c r="BG218" s="480" t="s">
        <v>1998</v>
      </c>
      <c r="BH218" s="479" t="s">
        <v>1943</v>
      </c>
      <c r="BI218" s="479" t="s">
        <v>1968</v>
      </c>
      <c r="BJ218" s="479" t="s">
        <v>1922</v>
      </c>
      <c r="BK218" s="480" t="s">
        <v>1998</v>
      </c>
      <c r="BL218" s="480" t="s">
        <v>1998</v>
      </c>
      <c r="BM218" s="480" t="s">
        <v>1998</v>
      </c>
      <c r="BN218" s="479" t="s">
        <v>1998</v>
      </c>
      <c r="BO218" s="480" t="s">
        <v>1998</v>
      </c>
      <c r="BP218" s="480" t="s">
        <v>1998</v>
      </c>
      <c r="BQ218" s="479" t="s">
        <v>1943</v>
      </c>
      <c r="BR218" s="480" t="s">
        <v>2059</v>
      </c>
      <c r="BS218" s="480" t="s">
        <v>1939</v>
      </c>
      <c r="BT218" s="479" t="s">
        <v>1922</v>
      </c>
      <c r="BU218" s="480" t="s">
        <v>2000</v>
      </c>
      <c r="BV218" s="479" t="s">
        <v>1939</v>
      </c>
      <c r="BW218" s="479" t="s">
        <v>1939</v>
      </c>
    </row>
    <row r="219" spans="1:75" ht="12.75" customHeight="1">
      <c r="A219" s="478" t="s">
        <v>409</v>
      </c>
      <c r="B219" s="478" t="s">
        <v>124</v>
      </c>
      <c r="C219" s="478" t="s">
        <v>1945</v>
      </c>
      <c r="D219" s="479" t="s">
        <v>1928</v>
      </c>
      <c r="E219" s="480" t="s">
        <v>1939</v>
      </c>
      <c r="F219" s="479" t="s">
        <v>1928</v>
      </c>
      <c r="G219" s="480" t="s">
        <v>1939</v>
      </c>
      <c r="H219" s="479" t="s">
        <v>1929</v>
      </c>
      <c r="I219" s="480" t="s">
        <v>1939</v>
      </c>
      <c r="J219" s="481" t="s">
        <v>1940</v>
      </c>
      <c r="K219" s="480" t="s">
        <v>1940</v>
      </c>
      <c r="L219" s="480" t="s">
        <v>1940</v>
      </c>
      <c r="M219" s="480" t="s">
        <v>1939</v>
      </c>
      <c r="N219" s="480" t="s">
        <v>1939</v>
      </c>
      <c r="O219" s="480" t="s">
        <v>1939</v>
      </c>
      <c r="P219" s="479" t="s">
        <v>1924</v>
      </c>
      <c r="Q219" s="479" t="s">
        <v>1929</v>
      </c>
      <c r="R219" s="479" t="s">
        <v>1923</v>
      </c>
      <c r="S219" s="479" t="s">
        <v>1924</v>
      </c>
      <c r="T219" s="480" t="s">
        <v>1940</v>
      </c>
      <c r="U219" s="479" t="s">
        <v>1940</v>
      </c>
      <c r="V219" s="479" t="s">
        <v>1940</v>
      </c>
      <c r="W219" s="479" t="s">
        <v>1922</v>
      </c>
      <c r="X219" s="480" t="s">
        <v>1939</v>
      </c>
      <c r="Y219" s="479" t="s">
        <v>1929</v>
      </c>
      <c r="Z219" s="479" t="s">
        <v>1939</v>
      </c>
      <c r="AA219" s="480" t="s">
        <v>1939</v>
      </c>
      <c r="AB219" s="482" t="s">
        <v>1939</v>
      </c>
      <c r="AC219" s="479" t="s">
        <v>1928</v>
      </c>
      <c r="AD219" s="479" t="s">
        <v>1922</v>
      </c>
      <c r="AE219" s="480" t="s">
        <v>1940</v>
      </c>
      <c r="AF219" s="480" t="s">
        <v>1939</v>
      </c>
      <c r="AG219" s="479" t="s">
        <v>1940</v>
      </c>
      <c r="AH219" s="480" t="s">
        <v>1939</v>
      </c>
      <c r="AI219" s="479" t="s">
        <v>1928</v>
      </c>
      <c r="AJ219" s="480" t="s">
        <v>1939</v>
      </c>
      <c r="AK219" s="480" t="s">
        <v>1968</v>
      </c>
      <c r="AL219" s="480" t="s">
        <v>1943</v>
      </c>
      <c r="AM219" s="479" t="s">
        <v>1924</v>
      </c>
      <c r="AN219" s="479" t="s">
        <v>1928</v>
      </c>
      <c r="AO219" s="479" t="s">
        <v>1928</v>
      </c>
      <c r="AP219" s="480" t="s">
        <v>1940</v>
      </c>
      <c r="AQ219" s="481" t="s">
        <v>1940</v>
      </c>
      <c r="AR219" s="483" t="s">
        <v>1922</v>
      </c>
      <c r="AS219" s="479" t="s">
        <v>1929</v>
      </c>
      <c r="AT219" s="479" t="s">
        <v>1924</v>
      </c>
      <c r="AU219" s="480" t="s">
        <v>1940</v>
      </c>
      <c r="AV219" s="479" t="s">
        <v>1923</v>
      </c>
      <c r="AW219" s="480" t="s">
        <v>1939</v>
      </c>
      <c r="AX219" s="480" t="s">
        <v>1940</v>
      </c>
      <c r="AY219" s="480" t="s">
        <v>1940</v>
      </c>
      <c r="AZ219" s="481" t="s">
        <v>1939</v>
      </c>
      <c r="BA219" s="480" t="s">
        <v>1939</v>
      </c>
      <c r="BB219" s="479" t="s">
        <v>1929</v>
      </c>
      <c r="BC219" s="482" t="s">
        <v>1939</v>
      </c>
      <c r="BD219" s="479" t="s">
        <v>1922</v>
      </c>
      <c r="BE219" s="479" t="s">
        <v>1931</v>
      </c>
      <c r="BF219" s="479" t="s">
        <v>1924</v>
      </c>
      <c r="BG219" s="480" t="s">
        <v>1925</v>
      </c>
      <c r="BH219" s="479" t="s">
        <v>1929</v>
      </c>
      <c r="BI219" s="479" t="s">
        <v>1940</v>
      </c>
      <c r="BJ219" s="479" t="s">
        <v>1922</v>
      </c>
      <c r="BK219" s="480" t="s">
        <v>1925</v>
      </c>
      <c r="BL219" s="480" t="s">
        <v>1939</v>
      </c>
      <c r="BM219" s="480" t="s">
        <v>1939</v>
      </c>
      <c r="BN219" s="479" t="s">
        <v>1922</v>
      </c>
      <c r="BO219" s="480" t="s">
        <v>1940</v>
      </c>
      <c r="BP219" s="480" t="s">
        <v>1940</v>
      </c>
      <c r="BQ219" s="479" t="s">
        <v>1929</v>
      </c>
      <c r="BR219" s="480" t="s">
        <v>1925</v>
      </c>
      <c r="BS219" s="480" t="s">
        <v>1939</v>
      </c>
      <c r="BT219" s="479" t="s">
        <v>1931</v>
      </c>
      <c r="BU219" s="480" t="s">
        <v>1924</v>
      </c>
      <c r="BV219" s="479" t="s">
        <v>1928</v>
      </c>
      <c r="BW219" s="479" t="s">
        <v>1928</v>
      </c>
    </row>
    <row r="220" spans="1:75" ht="12.75" customHeight="1">
      <c r="A220" s="484" t="s">
        <v>2085</v>
      </c>
      <c r="B220" s="484" t="s">
        <v>124</v>
      </c>
      <c r="C220" s="484" t="s">
        <v>2086</v>
      </c>
      <c r="D220" s="479" t="s">
        <v>1922</v>
      </c>
      <c r="E220" s="480" t="s">
        <v>1998</v>
      </c>
      <c r="F220" s="479" t="s">
        <v>1929</v>
      </c>
      <c r="G220" s="480" t="s">
        <v>1998</v>
      </c>
      <c r="H220" s="479" t="s">
        <v>1922</v>
      </c>
      <c r="I220" s="480" t="s">
        <v>1998</v>
      </c>
      <c r="J220" s="481" t="s">
        <v>1941</v>
      </c>
      <c r="K220" s="480" t="s">
        <v>1998</v>
      </c>
      <c r="L220" s="480" t="s">
        <v>1948</v>
      </c>
      <c r="M220" s="480" t="s">
        <v>1998</v>
      </c>
      <c r="N220" s="480" t="s">
        <v>1998</v>
      </c>
      <c r="O220" s="480" t="s">
        <v>1998</v>
      </c>
      <c r="P220" s="479" t="s">
        <v>1922</v>
      </c>
      <c r="Q220" s="479" t="s">
        <v>1922</v>
      </c>
      <c r="R220" s="479" t="s">
        <v>1998</v>
      </c>
      <c r="S220" s="479" t="s">
        <v>1922</v>
      </c>
      <c r="T220" s="480" t="s">
        <v>1941</v>
      </c>
      <c r="U220" s="479" t="s">
        <v>1998</v>
      </c>
      <c r="V220" s="479" t="s">
        <v>1941</v>
      </c>
      <c r="W220" s="479" t="s">
        <v>1922</v>
      </c>
      <c r="X220" s="480" t="s">
        <v>1998</v>
      </c>
      <c r="Y220" s="479" t="s">
        <v>1941</v>
      </c>
      <c r="Z220" s="479" t="s">
        <v>1998</v>
      </c>
      <c r="AA220" s="480" t="s">
        <v>1948</v>
      </c>
      <c r="AB220" s="482" t="s">
        <v>1998</v>
      </c>
      <c r="AC220" s="479" t="s">
        <v>1922</v>
      </c>
      <c r="AD220" s="479" t="s">
        <v>1922</v>
      </c>
      <c r="AE220" s="480" t="s">
        <v>1998</v>
      </c>
      <c r="AF220" s="480" t="s">
        <v>1998</v>
      </c>
      <c r="AG220" s="479" t="s">
        <v>1941</v>
      </c>
      <c r="AH220" s="480" t="s">
        <v>1998</v>
      </c>
      <c r="AI220" s="479" t="s">
        <v>1922</v>
      </c>
      <c r="AJ220" s="480" t="s">
        <v>1998</v>
      </c>
      <c r="AK220" s="480" t="s">
        <v>1998</v>
      </c>
      <c r="AL220" s="480" t="s">
        <v>1998</v>
      </c>
      <c r="AM220" s="479" t="s">
        <v>1941</v>
      </c>
      <c r="AN220" s="479" t="s">
        <v>1922</v>
      </c>
      <c r="AO220" s="479" t="s">
        <v>1922</v>
      </c>
      <c r="AP220" s="480" t="s">
        <v>1948</v>
      </c>
      <c r="AQ220" s="481" t="s">
        <v>1941</v>
      </c>
      <c r="AR220" s="479" t="s">
        <v>1922</v>
      </c>
      <c r="AS220" s="479" t="s">
        <v>1922</v>
      </c>
      <c r="AT220" s="479" t="s">
        <v>1922</v>
      </c>
      <c r="AU220" s="480" t="s">
        <v>1948</v>
      </c>
      <c r="AV220" s="479" t="s">
        <v>1998</v>
      </c>
      <c r="AW220" s="480" t="s">
        <v>1998</v>
      </c>
      <c r="AX220" s="480" t="s">
        <v>1948</v>
      </c>
      <c r="AY220" s="480" t="s">
        <v>1948</v>
      </c>
      <c r="AZ220" s="481" t="s">
        <v>1998</v>
      </c>
      <c r="BA220" s="480" t="s">
        <v>1998</v>
      </c>
      <c r="BB220" s="479" t="s">
        <v>1941</v>
      </c>
      <c r="BC220" s="482" t="s">
        <v>1998</v>
      </c>
      <c r="BD220" s="479" t="s">
        <v>1967</v>
      </c>
      <c r="BE220" s="479" t="s">
        <v>1922</v>
      </c>
      <c r="BF220" s="479" t="s">
        <v>1922</v>
      </c>
      <c r="BG220" s="480" t="s">
        <v>1998</v>
      </c>
      <c r="BH220" s="479" t="s">
        <v>1922</v>
      </c>
      <c r="BI220" s="479" t="s">
        <v>1941</v>
      </c>
      <c r="BJ220" s="479" t="s">
        <v>1922</v>
      </c>
      <c r="BK220" s="480" t="s">
        <v>1998</v>
      </c>
      <c r="BL220" s="480" t="s">
        <v>1998</v>
      </c>
      <c r="BM220" s="480" t="s">
        <v>1998</v>
      </c>
      <c r="BN220" s="479" t="s">
        <v>1998</v>
      </c>
      <c r="BO220" s="480" t="s">
        <v>1998</v>
      </c>
      <c r="BP220" s="480" t="s">
        <v>1998</v>
      </c>
      <c r="BQ220" s="479" t="s">
        <v>1922</v>
      </c>
      <c r="BR220" s="480" t="s">
        <v>1998</v>
      </c>
      <c r="BS220" s="480" t="s">
        <v>1941</v>
      </c>
      <c r="BT220" s="479" t="s">
        <v>1922</v>
      </c>
      <c r="BU220" s="480" t="s">
        <v>1948</v>
      </c>
      <c r="BV220" s="479" t="s">
        <v>1922</v>
      </c>
      <c r="BW220" s="479" t="s">
        <v>1922</v>
      </c>
    </row>
    <row r="221" spans="1:75" ht="12.75" customHeight="1">
      <c r="A221" s="478" t="s">
        <v>2087</v>
      </c>
      <c r="B221" s="478" t="s">
        <v>124</v>
      </c>
      <c r="C221" s="478" t="s">
        <v>1990</v>
      </c>
      <c r="D221" s="479" t="s">
        <v>2013</v>
      </c>
      <c r="E221" s="480" t="s">
        <v>1982</v>
      </c>
      <c r="F221" s="479" t="s">
        <v>2013</v>
      </c>
      <c r="G221" s="480" t="s">
        <v>1982</v>
      </c>
      <c r="H221" s="479" t="s">
        <v>2013</v>
      </c>
      <c r="I221" s="480" t="s">
        <v>1967</v>
      </c>
      <c r="J221" s="481" t="s">
        <v>2007</v>
      </c>
      <c r="K221" s="480" t="s">
        <v>1925</v>
      </c>
      <c r="L221" s="480" t="s">
        <v>2008</v>
      </c>
      <c r="M221" s="480" t="s">
        <v>1982</v>
      </c>
      <c r="N221" s="480" t="s">
        <v>1982</v>
      </c>
      <c r="O221" s="480" t="s">
        <v>1982</v>
      </c>
      <c r="P221" s="479" t="s">
        <v>2006</v>
      </c>
      <c r="Q221" s="479" t="s">
        <v>2006</v>
      </c>
      <c r="R221" s="479" t="s">
        <v>1923</v>
      </c>
      <c r="S221" s="479" t="s">
        <v>2013</v>
      </c>
      <c r="T221" s="480" t="s">
        <v>2007</v>
      </c>
      <c r="U221" s="479" t="s">
        <v>1967</v>
      </c>
      <c r="V221" s="479" t="s">
        <v>2007</v>
      </c>
      <c r="W221" s="479" t="s">
        <v>2006</v>
      </c>
      <c r="X221" s="480" t="s">
        <v>1982</v>
      </c>
      <c r="Y221" s="479" t="s">
        <v>2013</v>
      </c>
      <c r="Z221" s="479" t="s">
        <v>1982</v>
      </c>
      <c r="AA221" s="480" t="s">
        <v>2007</v>
      </c>
      <c r="AB221" s="482" t="s">
        <v>1982</v>
      </c>
      <c r="AC221" s="479" t="s">
        <v>2013</v>
      </c>
      <c r="AD221" s="479" t="s">
        <v>2006</v>
      </c>
      <c r="AE221" s="480" t="s">
        <v>1925</v>
      </c>
      <c r="AF221" s="480" t="s">
        <v>1982</v>
      </c>
      <c r="AG221" s="479" t="s">
        <v>2007</v>
      </c>
      <c r="AH221" s="480" t="s">
        <v>1982</v>
      </c>
      <c r="AI221" s="479" t="s">
        <v>2006</v>
      </c>
      <c r="AJ221" s="480" t="s">
        <v>1982</v>
      </c>
      <c r="AK221" s="480" t="s">
        <v>1982</v>
      </c>
      <c r="AL221" s="480" t="s">
        <v>1925</v>
      </c>
      <c r="AM221" s="479" t="s">
        <v>2006</v>
      </c>
      <c r="AN221" s="479" t="s">
        <v>2013</v>
      </c>
      <c r="AO221" s="479" t="s">
        <v>2010</v>
      </c>
      <c r="AP221" s="480" t="s">
        <v>2007</v>
      </c>
      <c r="AQ221" s="481" t="s">
        <v>2007</v>
      </c>
      <c r="AR221" s="479" t="s">
        <v>2007</v>
      </c>
      <c r="AS221" s="479" t="s">
        <v>2013</v>
      </c>
      <c r="AT221" s="479" t="s">
        <v>2006</v>
      </c>
      <c r="AU221" s="480" t="s">
        <v>2007</v>
      </c>
      <c r="AV221" s="479" t="s">
        <v>1923</v>
      </c>
      <c r="AW221" s="480" t="s">
        <v>1982</v>
      </c>
      <c r="AX221" s="480" t="s">
        <v>2007</v>
      </c>
      <c r="AY221" s="480" t="s">
        <v>2007</v>
      </c>
      <c r="AZ221" s="481" t="s">
        <v>1982</v>
      </c>
      <c r="BA221" s="480" t="s">
        <v>1982</v>
      </c>
      <c r="BB221" s="479" t="s">
        <v>2013</v>
      </c>
      <c r="BC221" s="482" t="s">
        <v>1982</v>
      </c>
      <c r="BD221" s="479" t="s">
        <v>2010</v>
      </c>
      <c r="BE221" s="479" t="s">
        <v>2013</v>
      </c>
      <c r="BF221" s="479" t="s">
        <v>2006</v>
      </c>
      <c r="BG221" s="480" t="s">
        <v>1982</v>
      </c>
      <c r="BH221" s="479" t="s">
        <v>2013</v>
      </c>
      <c r="BI221" s="479" t="s">
        <v>2007</v>
      </c>
      <c r="BJ221" s="479" t="s">
        <v>2013</v>
      </c>
      <c r="BK221" s="480" t="s">
        <v>1982</v>
      </c>
      <c r="BL221" s="480" t="s">
        <v>1982</v>
      </c>
      <c r="BM221" s="480" t="s">
        <v>1967</v>
      </c>
      <c r="BN221" s="479" t="s">
        <v>1926</v>
      </c>
      <c r="BO221" s="480" t="s">
        <v>1925</v>
      </c>
      <c r="BP221" s="480" t="s">
        <v>1925</v>
      </c>
      <c r="BQ221" s="479" t="s">
        <v>2013</v>
      </c>
      <c r="BR221" s="480" t="s">
        <v>1982</v>
      </c>
      <c r="BS221" s="480" t="s">
        <v>2007</v>
      </c>
      <c r="BT221" s="479" t="s">
        <v>2013</v>
      </c>
      <c r="BU221" s="480" t="s">
        <v>2007</v>
      </c>
      <c r="BV221" s="479" t="s">
        <v>2013</v>
      </c>
      <c r="BW221" s="479" t="s">
        <v>2013</v>
      </c>
    </row>
    <row r="222" spans="1:75" ht="12.75" customHeight="1">
      <c r="A222" s="478" t="s">
        <v>410</v>
      </c>
      <c r="B222" s="478" t="s">
        <v>124</v>
      </c>
      <c r="C222" s="478" t="s">
        <v>1961</v>
      </c>
      <c r="D222" s="479" t="s">
        <v>1929</v>
      </c>
      <c r="E222" s="480" t="s">
        <v>1967</v>
      </c>
      <c r="F222" s="479" t="s">
        <v>1929</v>
      </c>
      <c r="G222" s="480" t="s">
        <v>1967</v>
      </c>
      <c r="H222" s="479" t="s">
        <v>1922</v>
      </c>
      <c r="I222" s="480" t="s">
        <v>2014</v>
      </c>
      <c r="J222" s="481" t="s">
        <v>1948</v>
      </c>
      <c r="K222" s="480" t="s">
        <v>1967</v>
      </c>
      <c r="L222" s="480" t="s">
        <v>1948</v>
      </c>
      <c r="M222" s="480" t="s">
        <v>1967</v>
      </c>
      <c r="N222" s="480" t="s">
        <v>1926</v>
      </c>
      <c r="O222" s="480" t="s">
        <v>1967</v>
      </c>
      <c r="P222" s="479" t="s">
        <v>1929</v>
      </c>
      <c r="Q222" s="479" t="s">
        <v>1933</v>
      </c>
      <c r="R222" s="479" t="s">
        <v>2088</v>
      </c>
      <c r="S222" s="479" t="s">
        <v>1938</v>
      </c>
      <c r="T222" s="485" t="s">
        <v>1928</v>
      </c>
      <c r="U222" s="479" t="s">
        <v>1967</v>
      </c>
      <c r="V222" s="479" t="s">
        <v>1948</v>
      </c>
      <c r="W222" s="479" t="s">
        <v>1929</v>
      </c>
      <c r="X222" s="480" t="s">
        <v>1967</v>
      </c>
      <c r="Y222" s="479" t="s">
        <v>1922</v>
      </c>
      <c r="Z222" s="479" t="s">
        <v>1967</v>
      </c>
      <c r="AA222" s="480" t="s">
        <v>1946</v>
      </c>
      <c r="AB222" s="482" t="s">
        <v>1967</v>
      </c>
      <c r="AC222" s="479" t="s">
        <v>1922</v>
      </c>
      <c r="AD222" s="479" t="s">
        <v>1929</v>
      </c>
      <c r="AE222" s="480" t="s">
        <v>1967</v>
      </c>
      <c r="AF222" s="480" t="s">
        <v>1926</v>
      </c>
      <c r="AG222" s="479" t="s">
        <v>1948</v>
      </c>
      <c r="AH222" s="480" t="s">
        <v>1926</v>
      </c>
      <c r="AI222" s="479" t="s">
        <v>1929</v>
      </c>
      <c r="AJ222" s="480" t="s">
        <v>1967</v>
      </c>
      <c r="AK222" s="480" t="s">
        <v>1967</v>
      </c>
      <c r="AL222" s="480" t="s">
        <v>1925</v>
      </c>
      <c r="AM222" s="479" t="s">
        <v>1928</v>
      </c>
      <c r="AN222" s="479" t="s">
        <v>1929</v>
      </c>
      <c r="AO222" s="479" t="s">
        <v>1923</v>
      </c>
      <c r="AP222" s="480" t="s">
        <v>1946</v>
      </c>
      <c r="AQ222" s="481" t="s">
        <v>1948</v>
      </c>
      <c r="AR222" s="483" t="s">
        <v>1922</v>
      </c>
      <c r="AS222" s="479" t="s">
        <v>1922</v>
      </c>
      <c r="AT222" s="479" t="s">
        <v>1928</v>
      </c>
      <c r="AU222" s="480" t="s">
        <v>1948</v>
      </c>
      <c r="AV222" s="479" t="s">
        <v>2088</v>
      </c>
      <c r="AW222" s="480" t="s">
        <v>1926</v>
      </c>
      <c r="AX222" s="480" t="s">
        <v>1927</v>
      </c>
      <c r="AY222" s="480" t="s">
        <v>1948</v>
      </c>
      <c r="AZ222" s="481" t="s">
        <v>1926</v>
      </c>
      <c r="BA222" s="480" t="s">
        <v>1967</v>
      </c>
      <c r="BB222" s="479" t="s">
        <v>1946</v>
      </c>
      <c r="BC222" s="482" t="s">
        <v>1926</v>
      </c>
      <c r="BD222" s="479" t="s">
        <v>1925</v>
      </c>
      <c r="BE222" s="479" t="s">
        <v>1923</v>
      </c>
      <c r="BF222" s="479" t="s">
        <v>1928</v>
      </c>
      <c r="BG222" s="480" t="s">
        <v>1967</v>
      </c>
      <c r="BH222" s="479" t="s">
        <v>1931</v>
      </c>
      <c r="BI222" s="479" t="s">
        <v>1948</v>
      </c>
      <c r="BJ222" s="479" t="s">
        <v>1928</v>
      </c>
      <c r="BK222" s="480" t="s">
        <v>1967</v>
      </c>
      <c r="BL222" s="480" t="s">
        <v>1948</v>
      </c>
      <c r="BM222" s="480" t="s">
        <v>1926</v>
      </c>
      <c r="BN222" s="479" t="s">
        <v>1926</v>
      </c>
      <c r="BO222" s="480" t="s">
        <v>1926</v>
      </c>
      <c r="BP222" s="480" t="s">
        <v>1926</v>
      </c>
      <c r="BQ222" s="479" t="s">
        <v>1922</v>
      </c>
      <c r="BR222" s="480" t="s">
        <v>1967</v>
      </c>
      <c r="BS222" s="480" t="s">
        <v>1946</v>
      </c>
      <c r="BT222" s="479" t="s">
        <v>1928</v>
      </c>
      <c r="BU222" s="480" t="s">
        <v>1948</v>
      </c>
      <c r="BV222" s="479" t="s">
        <v>1931</v>
      </c>
      <c r="BW222" s="479" t="s">
        <v>1931</v>
      </c>
    </row>
    <row r="223" spans="1:75" ht="12.75" customHeight="1">
      <c r="A223" s="478" t="s">
        <v>411</v>
      </c>
      <c r="B223" s="478" t="s">
        <v>124</v>
      </c>
      <c r="C223" s="478" t="s">
        <v>2086</v>
      </c>
      <c r="D223" s="479" t="s">
        <v>1941</v>
      </c>
      <c r="E223" s="480" t="s">
        <v>1998</v>
      </c>
      <c r="F223" s="479" t="s">
        <v>1929</v>
      </c>
      <c r="G223" s="480" t="s">
        <v>1998</v>
      </c>
      <c r="H223" s="479" t="s">
        <v>1922</v>
      </c>
      <c r="I223" s="480" t="s">
        <v>1998</v>
      </c>
      <c r="J223" s="481" t="s">
        <v>1967</v>
      </c>
      <c r="K223" s="480" t="s">
        <v>1998</v>
      </c>
      <c r="L223" s="480" t="s">
        <v>1999</v>
      </c>
      <c r="M223" s="480" t="s">
        <v>1998</v>
      </c>
      <c r="N223" s="480" t="s">
        <v>1998</v>
      </c>
      <c r="O223" s="480" t="s">
        <v>1998</v>
      </c>
      <c r="P223" s="479" t="s">
        <v>1941</v>
      </c>
      <c r="Q223" s="479" t="s">
        <v>1922</v>
      </c>
      <c r="R223" s="479" t="s">
        <v>1998</v>
      </c>
      <c r="S223" s="479" t="s">
        <v>1922</v>
      </c>
      <c r="T223" s="480" t="s">
        <v>1967</v>
      </c>
      <c r="U223" s="479" t="s">
        <v>1998</v>
      </c>
      <c r="V223" s="479" t="s">
        <v>1999</v>
      </c>
      <c r="W223" s="479" t="s">
        <v>1941</v>
      </c>
      <c r="X223" s="480" t="s">
        <v>1998</v>
      </c>
      <c r="Y223" s="479" t="s">
        <v>1967</v>
      </c>
      <c r="Z223" s="479" t="s">
        <v>1998</v>
      </c>
      <c r="AA223" s="480" t="s">
        <v>1941</v>
      </c>
      <c r="AB223" s="482" t="s">
        <v>1998</v>
      </c>
      <c r="AC223" s="479" t="s">
        <v>1922</v>
      </c>
      <c r="AD223" s="479" t="s">
        <v>1967</v>
      </c>
      <c r="AE223" s="480" t="s">
        <v>1998</v>
      </c>
      <c r="AF223" s="480" t="s">
        <v>1998</v>
      </c>
      <c r="AG223" s="479" t="s">
        <v>1999</v>
      </c>
      <c r="AH223" s="480" t="s">
        <v>1998</v>
      </c>
      <c r="AI223" s="479" t="s">
        <v>1922</v>
      </c>
      <c r="AJ223" s="480" t="s">
        <v>1998</v>
      </c>
      <c r="AK223" s="480" t="s">
        <v>1998</v>
      </c>
      <c r="AL223" s="480" t="s">
        <v>1998</v>
      </c>
      <c r="AM223" s="479" t="s">
        <v>1999</v>
      </c>
      <c r="AN223" s="479" t="s">
        <v>1922</v>
      </c>
      <c r="AO223" s="479" t="s">
        <v>1941</v>
      </c>
      <c r="AP223" s="480" t="s">
        <v>1999</v>
      </c>
      <c r="AQ223" s="481" t="s">
        <v>1999</v>
      </c>
      <c r="AR223" s="479" t="s">
        <v>1922</v>
      </c>
      <c r="AS223" s="479" t="s">
        <v>1922</v>
      </c>
      <c r="AT223" s="479" t="s">
        <v>1922</v>
      </c>
      <c r="AU223" s="480" t="s">
        <v>1967</v>
      </c>
      <c r="AV223" s="479" t="s">
        <v>1998</v>
      </c>
      <c r="AW223" s="480" t="s">
        <v>1998</v>
      </c>
      <c r="AX223" s="480" t="s">
        <v>1999</v>
      </c>
      <c r="AY223" s="480" t="s">
        <v>1999</v>
      </c>
      <c r="AZ223" s="481" t="s">
        <v>1998</v>
      </c>
      <c r="BA223" s="480" t="s">
        <v>1998</v>
      </c>
      <c r="BB223" s="479" t="s">
        <v>1941</v>
      </c>
      <c r="BC223" s="482" t="s">
        <v>1998</v>
      </c>
      <c r="BD223" s="479" t="s">
        <v>1967</v>
      </c>
      <c r="BE223" s="479" t="s">
        <v>1941</v>
      </c>
      <c r="BF223" s="479" t="s">
        <v>1922</v>
      </c>
      <c r="BG223" s="480" t="s">
        <v>1998</v>
      </c>
      <c r="BH223" s="479" t="s">
        <v>1941</v>
      </c>
      <c r="BI223" s="479" t="s">
        <v>1999</v>
      </c>
      <c r="BJ223" s="479" t="s">
        <v>1941</v>
      </c>
      <c r="BK223" s="480" t="s">
        <v>1998</v>
      </c>
      <c r="BL223" s="480" t="s">
        <v>1998</v>
      </c>
      <c r="BM223" s="480" t="s">
        <v>1998</v>
      </c>
      <c r="BN223" s="479" t="s">
        <v>1998</v>
      </c>
      <c r="BO223" s="480" t="s">
        <v>1998</v>
      </c>
      <c r="BP223" s="480" t="s">
        <v>1998</v>
      </c>
      <c r="BQ223" s="479" t="s">
        <v>1922</v>
      </c>
      <c r="BR223" s="480" t="s">
        <v>1998</v>
      </c>
      <c r="BS223" s="480" t="s">
        <v>1941</v>
      </c>
      <c r="BT223" s="479" t="s">
        <v>1941</v>
      </c>
      <c r="BU223" s="480" t="s">
        <v>1999</v>
      </c>
      <c r="BV223" s="479" t="s">
        <v>1922</v>
      </c>
      <c r="BW223" s="479" t="s">
        <v>1922</v>
      </c>
    </row>
    <row r="224" spans="1:75" ht="12.75" customHeight="1">
      <c r="A224" s="478" t="s">
        <v>412</v>
      </c>
      <c r="B224" s="478" t="s">
        <v>124</v>
      </c>
      <c r="C224" s="478" t="s">
        <v>2086</v>
      </c>
      <c r="D224" s="479" t="s">
        <v>1922</v>
      </c>
      <c r="E224" s="480" t="s">
        <v>1998</v>
      </c>
      <c r="F224" s="479" t="s">
        <v>1922</v>
      </c>
      <c r="G224" s="480" t="s">
        <v>1998</v>
      </c>
      <c r="H224" s="479" t="s">
        <v>1922</v>
      </c>
      <c r="I224" s="480" t="s">
        <v>1998</v>
      </c>
      <c r="J224" s="481" t="s">
        <v>1941</v>
      </c>
      <c r="K224" s="480" t="s">
        <v>1998</v>
      </c>
      <c r="L224" s="480" t="s">
        <v>1941</v>
      </c>
      <c r="M224" s="480" t="s">
        <v>1998</v>
      </c>
      <c r="N224" s="480" t="s">
        <v>1998</v>
      </c>
      <c r="O224" s="480" t="s">
        <v>1998</v>
      </c>
      <c r="P224" s="479" t="s">
        <v>1922</v>
      </c>
      <c r="Q224" s="479" t="s">
        <v>1922</v>
      </c>
      <c r="R224" s="479" t="s">
        <v>1998</v>
      </c>
      <c r="S224" s="479" t="s">
        <v>1922</v>
      </c>
      <c r="T224" s="480" t="s">
        <v>1941</v>
      </c>
      <c r="U224" s="479" t="s">
        <v>1998</v>
      </c>
      <c r="V224" s="479" t="s">
        <v>1941</v>
      </c>
      <c r="W224" s="479" t="s">
        <v>1922</v>
      </c>
      <c r="X224" s="480" t="s">
        <v>1998</v>
      </c>
      <c r="Y224" s="479" t="s">
        <v>1941</v>
      </c>
      <c r="Z224" s="479" t="s">
        <v>1998</v>
      </c>
      <c r="AA224" s="480" t="s">
        <v>1941</v>
      </c>
      <c r="AB224" s="482" t="s">
        <v>1998</v>
      </c>
      <c r="AC224" s="479" t="s">
        <v>1922</v>
      </c>
      <c r="AD224" s="479" t="s">
        <v>1922</v>
      </c>
      <c r="AE224" s="480" t="s">
        <v>1998</v>
      </c>
      <c r="AF224" s="480" t="s">
        <v>1998</v>
      </c>
      <c r="AG224" s="479" t="s">
        <v>1941</v>
      </c>
      <c r="AH224" s="480" t="s">
        <v>1998</v>
      </c>
      <c r="AI224" s="479" t="s">
        <v>1922</v>
      </c>
      <c r="AJ224" s="480" t="s">
        <v>1998</v>
      </c>
      <c r="AK224" s="480" t="s">
        <v>1998</v>
      </c>
      <c r="AL224" s="480" t="s">
        <v>1998</v>
      </c>
      <c r="AM224" s="479" t="s">
        <v>1941</v>
      </c>
      <c r="AN224" s="479" t="s">
        <v>1922</v>
      </c>
      <c r="AO224" s="479" t="s">
        <v>1922</v>
      </c>
      <c r="AP224" s="480" t="s">
        <v>1941</v>
      </c>
      <c r="AQ224" s="481" t="s">
        <v>1941</v>
      </c>
      <c r="AR224" s="479" t="s">
        <v>1922</v>
      </c>
      <c r="AS224" s="479" t="s">
        <v>1922</v>
      </c>
      <c r="AT224" s="479" t="s">
        <v>1922</v>
      </c>
      <c r="AU224" s="480" t="s">
        <v>1941</v>
      </c>
      <c r="AV224" s="479" t="s">
        <v>1968</v>
      </c>
      <c r="AW224" s="480" t="s">
        <v>1998</v>
      </c>
      <c r="AX224" s="480" t="s">
        <v>1941</v>
      </c>
      <c r="AY224" s="480" t="s">
        <v>1941</v>
      </c>
      <c r="AZ224" s="481" t="s">
        <v>1968</v>
      </c>
      <c r="BA224" s="480" t="s">
        <v>1998</v>
      </c>
      <c r="BB224" s="479" t="s">
        <v>1922</v>
      </c>
      <c r="BC224" s="482" t="s">
        <v>1998</v>
      </c>
      <c r="BD224" s="479" t="s">
        <v>1948</v>
      </c>
      <c r="BE224" s="479" t="s">
        <v>1922</v>
      </c>
      <c r="BF224" s="479" t="s">
        <v>1922</v>
      </c>
      <c r="BG224" s="480" t="s">
        <v>1998</v>
      </c>
      <c r="BH224" s="479" t="s">
        <v>1922</v>
      </c>
      <c r="BI224" s="479" t="s">
        <v>1941</v>
      </c>
      <c r="BJ224" s="479" t="s">
        <v>1922</v>
      </c>
      <c r="BK224" s="480" t="s">
        <v>1998</v>
      </c>
      <c r="BL224" s="480" t="s">
        <v>1998</v>
      </c>
      <c r="BM224" s="480" t="s">
        <v>1998</v>
      </c>
      <c r="BN224" s="479" t="s">
        <v>1998</v>
      </c>
      <c r="BO224" s="480" t="s">
        <v>1998</v>
      </c>
      <c r="BP224" s="480" t="s">
        <v>1998</v>
      </c>
      <c r="BQ224" s="479" t="s">
        <v>1922</v>
      </c>
      <c r="BR224" s="480" t="s">
        <v>1998</v>
      </c>
      <c r="BS224" s="480" t="s">
        <v>1941</v>
      </c>
      <c r="BT224" s="479" t="s">
        <v>1922</v>
      </c>
      <c r="BU224" s="480" t="s">
        <v>1941</v>
      </c>
      <c r="BV224" s="479" t="s">
        <v>1922</v>
      </c>
      <c r="BW224" s="479" t="s">
        <v>1922</v>
      </c>
    </row>
    <row r="225" spans="1:75" ht="12.75" customHeight="1">
      <c r="A225" s="484" t="s">
        <v>413</v>
      </c>
      <c r="B225" s="484" t="s">
        <v>124</v>
      </c>
      <c r="C225" s="484" t="s">
        <v>2086</v>
      </c>
      <c r="D225" s="483" t="s">
        <v>1939</v>
      </c>
      <c r="E225" s="480" t="s">
        <v>1968</v>
      </c>
      <c r="F225" s="479" t="s">
        <v>1938</v>
      </c>
      <c r="G225" s="480" t="s">
        <v>1968</v>
      </c>
      <c r="H225" s="479" t="s">
        <v>1938</v>
      </c>
      <c r="I225" s="480" t="s">
        <v>1968</v>
      </c>
      <c r="J225" s="481" t="s">
        <v>1922</v>
      </c>
      <c r="K225" s="480" t="s">
        <v>1968</v>
      </c>
      <c r="L225" s="480" t="s">
        <v>1932</v>
      </c>
      <c r="M225" s="480" t="s">
        <v>1968</v>
      </c>
      <c r="N225" s="480" t="s">
        <v>1968</v>
      </c>
      <c r="O225" s="480" t="s">
        <v>1968</v>
      </c>
      <c r="P225" s="483" t="s">
        <v>1922</v>
      </c>
      <c r="Q225" s="483" t="s">
        <v>1922</v>
      </c>
      <c r="R225" s="479" t="s">
        <v>1968</v>
      </c>
      <c r="S225" s="483" t="s">
        <v>1922</v>
      </c>
      <c r="T225" s="480" t="s">
        <v>1922</v>
      </c>
      <c r="U225" s="479" t="s">
        <v>1968</v>
      </c>
      <c r="V225" s="479" t="s">
        <v>1932</v>
      </c>
      <c r="W225" s="483" t="s">
        <v>1922</v>
      </c>
      <c r="X225" s="480" t="s">
        <v>1968</v>
      </c>
      <c r="Y225" s="479" t="s">
        <v>1938</v>
      </c>
      <c r="Z225" s="479" t="s">
        <v>1968</v>
      </c>
      <c r="AA225" s="480" t="s">
        <v>1932</v>
      </c>
      <c r="AB225" s="482" t="s">
        <v>1968</v>
      </c>
      <c r="AC225" s="483" t="s">
        <v>1922</v>
      </c>
      <c r="AD225" s="483" t="s">
        <v>1938</v>
      </c>
      <c r="AE225" s="480" t="s">
        <v>1968</v>
      </c>
      <c r="AF225" s="480" t="s">
        <v>1968</v>
      </c>
      <c r="AG225" s="479" t="s">
        <v>1922</v>
      </c>
      <c r="AH225" s="480" t="s">
        <v>1968</v>
      </c>
      <c r="AI225" s="483" t="s">
        <v>1922</v>
      </c>
      <c r="AJ225" s="480" t="s">
        <v>1968</v>
      </c>
      <c r="AK225" s="480" t="s">
        <v>1968</v>
      </c>
      <c r="AL225" s="480" t="s">
        <v>1968</v>
      </c>
      <c r="AM225" s="483" t="s">
        <v>1922</v>
      </c>
      <c r="AN225" s="483" t="s">
        <v>1922</v>
      </c>
      <c r="AO225" s="479" t="s">
        <v>1938</v>
      </c>
      <c r="AP225" s="480" t="s">
        <v>1932</v>
      </c>
      <c r="AQ225" s="481" t="s">
        <v>1922</v>
      </c>
      <c r="AR225" s="479" t="s">
        <v>1922</v>
      </c>
      <c r="AS225" s="479" t="s">
        <v>1938</v>
      </c>
      <c r="AT225" s="483" t="s">
        <v>1922</v>
      </c>
      <c r="AU225" s="480" t="s">
        <v>1932</v>
      </c>
      <c r="AV225" s="479" t="s">
        <v>1968</v>
      </c>
      <c r="AW225" s="480" t="s">
        <v>1968</v>
      </c>
      <c r="AX225" s="480" t="s">
        <v>1922</v>
      </c>
      <c r="AY225" s="480" t="s">
        <v>1932</v>
      </c>
      <c r="AZ225" s="481" t="s">
        <v>1968</v>
      </c>
      <c r="BA225" s="480" t="s">
        <v>1968</v>
      </c>
      <c r="BB225" s="479" t="s">
        <v>1938</v>
      </c>
      <c r="BC225" s="482" t="s">
        <v>1968</v>
      </c>
      <c r="BD225" s="479" t="s">
        <v>1968</v>
      </c>
      <c r="BE225" s="479" t="s">
        <v>1938</v>
      </c>
      <c r="BF225" s="483" t="s">
        <v>1922</v>
      </c>
      <c r="BG225" s="480" t="s">
        <v>1968</v>
      </c>
      <c r="BH225" s="479" t="s">
        <v>1938</v>
      </c>
      <c r="BI225" s="479" t="s">
        <v>1932</v>
      </c>
      <c r="BJ225" s="479" t="s">
        <v>1922</v>
      </c>
      <c r="BK225" s="480" t="s">
        <v>1968</v>
      </c>
      <c r="BL225" s="480" t="s">
        <v>1968</v>
      </c>
      <c r="BM225" s="480" t="s">
        <v>1968</v>
      </c>
      <c r="BN225" s="479" t="s">
        <v>1968</v>
      </c>
      <c r="BO225" s="480" t="s">
        <v>1968</v>
      </c>
      <c r="BP225" s="480" t="s">
        <v>1968</v>
      </c>
      <c r="BQ225" s="479" t="s">
        <v>1938</v>
      </c>
      <c r="BR225" s="480" t="s">
        <v>1968</v>
      </c>
      <c r="BS225" s="480" t="s">
        <v>1922</v>
      </c>
      <c r="BT225" s="479" t="s">
        <v>1938</v>
      </c>
      <c r="BU225" s="480" t="s">
        <v>1922</v>
      </c>
      <c r="BV225" s="479" t="s">
        <v>1938</v>
      </c>
      <c r="BW225" s="479" t="s">
        <v>1938</v>
      </c>
    </row>
    <row r="226" spans="1:75" ht="12.75" customHeight="1">
      <c r="A226" s="478" t="s">
        <v>414</v>
      </c>
      <c r="B226" s="478" t="s">
        <v>124</v>
      </c>
      <c r="C226" s="478" t="s">
        <v>2065</v>
      </c>
      <c r="D226" s="479" t="s">
        <v>1931</v>
      </c>
      <c r="E226" s="480" t="s">
        <v>1925</v>
      </c>
      <c r="F226" s="479" t="s">
        <v>1933</v>
      </c>
      <c r="G226" s="480" t="s">
        <v>1925</v>
      </c>
      <c r="H226" s="479" t="s">
        <v>1929</v>
      </c>
      <c r="I226" s="480" t="s">
        <v>1926</v>
      </c>
      <c r="J226" s="481" t="s">
        <v>1922</v>
      </c>
      <c r="K226" s="480" t="s">
        <v>1932</v>
      </c>
      <c r="L226" s="480" t="s">
        <v>1922</v>
      </c>
      <c r="M226" s="480" t="s">
        <v>1925</v>
      </c>
      <c r="N226" s="480" t="s">
        <v>1927</v>
      </c>
      <c r="O226" s="480" t="s">
        <v>1925</v>
      </c>
      <c r="P226" s="479" t="s">
        <v>1931</v>
      </c>
      <c r="Q226" s="479" t="s">
        <v>1931</v>
      </c>
      <c r="R226" s="479" t="s">
        <v>1923</v>
      </c>
      <c r="S226" s="479" t="s">
        <v>1929</v>
      </c>
      <c r="T226" s="480" t="s">
        <v>1922</v>
      </c>
      <c r="U226" s="479" t="s">
        <v>1927</v>
      </c>
      <c r="V226" s="479" t="s">
        <v>1922</v>
      </c>
      <c r="W226" s="479" t="s">
        <v>1931</v>
      </c>
      <c r="X226" s="480" t="s">
        <v>1925</v>
      </c>
      <c r="Y226" s="479" t="s">
        <v>1929</v>
      </c>
      <c r="Z226" s="479" t="s">
        <v>1925</v>
      </c>
      <c r="AA226" s="480" t="s">
        <v>1939</v>
      </c>
      <c r="AB226" s="482" t="s">
        <v>1925</v>
      </c>
      <c r="AC226" s="479" t="s">
        <v>1931</v>
      </c>
      <c r="AD226" s="479" t="s">
        <v>1931</v>
      </c>
      <c r="AE226" s="480" t="s">
        <v>1932</v>
      </c>
      <c r="AF226" s="480" t="s">
        <v>1927</v>
      </c>
      <c r="AG226" s="479" t="s">
        <v>1922</v>
      </c>
      <c r="AH226" s="480" t="s">
        <v>1927</v>
      </c>
      <c r="AI226" s="479" t="s">
        <v>1931</v>
      </c>
      <c r="AJ226" s="480" t="s">
        <v>1925</v>
      </c>
      <c r="AK226" s="480" t="s">
        <v>1925</v>
      </c>
      <c r="AL226" s="480" t="s">
        <v>1925</v>
      </c>
      <c r="AM226" s="479" t="s">
        <v>1929</v>
      </c>
      <c r="AN226" s="479" t="s">
        <v>1931</v>
      </c>
      <c r="AO226" s="479" t="s">
        <v>1931</v>
      </c>
      <c r="AP226" s="480" t="s">
        <v>1922</v>
      </c>
      <c r="AQ226" s="481" t="s">
        <v>1922</v>
      </c>
      <c r="AR226" s="479" t="s">
        <v>1922</v>
      </c>
      <c r="AS226" s="479" t="s">
        <v>1929</v>
      </c>
      <c r="AT226" s="479" t="s">
        <v>1929</v>
      </c>
      <c r="AU226" s="480" t="s">
        <v>1922</v>
      </c>
      <c r="AV226" s="479" t="s">
        <v>1923</v>
      </c>
      <c r="AW226" s="480" t="s">
        <v>1946</v>
      </c>
      <c r="AX226" s="480" t="s">
        <v>1922</v>
      </c>
      <c r="AY226" s="480" t="s">
        <v>1922</v>
      </c>
      <c r="AZ226" s="481" t="s">
        <v>1927</v>
      </c>
      <c r="BA226" s="480" t="s">
        <v>1925</v>
      </c>
      <c r="BB226" s="479" t="s">
        <v>1929</v>
      </c>
      <c r="BC226" s="482" t="s">
        <v>1927</v>
      </c>
      <c r="BD226" s="479" t="s">
        <v>1939</v>
      </c>
      <c r="BE226" s="479" t="s">
        <v>1931</v>
      </c>
      <c r="BF226" s="479" t="s">
        <v>1929</v>
      </c>
      <c r="BG226" s="480" t="s">
        <v>1925</v>
      </c>
      <c r="BH226" s="479" t="s">
        <v>1931</v>
      </c>
      <c r="BI226" s="479" t="s">
        <v>1922</v>
      </c>
      <c r="BJ226" s="479" t="s">
        <v>1929</v>
      </c>
      <c r="BK226" s="480" t="s">
        <v>1925</v>
      </c>
      <c r="BL226" s="480" t="s">
        <v>1925</v>
      </c>
      <c r="BM226" s="480" t="s">
        <v>1948</v>
      </c>
      <c r="BN226" s="479" t="s">
        <v>1968</v>
      </c>
      <c r="BO226" s="480" t="s">
        <v>1932</v>
      </c>
      <c r="BP226" s="480" t="s">
        <v>1932</v>
      </c>
      <c r="BQ226" s="479" t="s">
        <v>1931</v>
      </c>
      <c r="BR226" s="480" t="s">
        <v>1925</v>
      </c>
      <c r="BS226" s="480" t="s">
        <v>1939</v>
      </c>
      <c r="BT226" s="479" t="s">
        <v>1931</v>
      </c>
      <c r="BU226" s="480" t="s">
        <v>1922</v>
      </c>
      <c r="BV226" s="479" t="s">
        <v>1931</v>
      </c>
      <c r="BW226" s="479" t="s">
        <v>1931</v>
      </c>
    </row>
    <row r="227" spans="1:75" ht="12.75" customHeight="1">
      <c r="A227" s="478" t="s">
        <v>415</v>
      </c>
      <c r="B227" s="478" t="s">
        <v>124</v>
      </c>
      <c r="C227" s="478" t="s">
        <v>2086</v>
      </c>
      <c r="D227" s="483" t="s">
        <v>1929</v>
      </c>
      <c r="E227" s="480" t="s">
        <v>1999</v>
      </c>
      <c r="F227" s="479" t="s">
        <v>1928</v>
      </c>
      <c r="G227" s="480" t="s">
        <v>1999</v>
      </c>
      <c r="H227" s="479" t="s">
        <v>1924</v>
      </c>
      <c r="I227" s="480" t="s">
        <v>2000</v>
      </c>
      <c r="J227" s="481" t="s">
        <v>1939</v>
      </c>
      <c r="K227" s="480" t="s">
        <v>1925</v>
      </c>
      <c r="L227" s="480" t="s">
        <v>1999</v>
      </c>
      <c r="M227" s="480" t="s">
        <v>1999</v>
      </c>
      <c r="N227" s="480" t="s">
        <v>1968</v>
      </c>
      <c r="O227" s="480" t="s">
        <v>1999</v>
      </c>
      <c r="P227" s="479" t="s">
        <v>1929</v>
      </c>
      <c r="Q227" s="479" t="s">
        <v>1928</v>
      </c>
      <c r="R227" s="479" t="s">
        <v>1941</v>
      </c>
      <c r="S227" s="479" t="s">
        <v>1923</v>
      </c>
      <c r="T227" s="480" t="s">
        <v>1939</v>
      </c>
      <c r="U227" s="479" t="s">
        <v>1968</v>
      </c>
      <c r="V227" s="479" t="s">
        <v>1922</v>
      </c>
      <c r="W227" s="479" t="s">
        <v>1929</v>
      </c>
      <c r="X227" s="480" t="s">
        <v>1999</v>
      </c>
      <c r="Y227" s="479" t="s">
        <v>1922</v>
      </c>
      <c r="Z227" s="479" t="s">
        <v>1999</v>
      </c>
      <c r="AA227" s="480" t="s">
        <v>1946</v>
      </c>
      <c r="AB227" s="482" t="s">
        <v>1999</v>
      </c>
      <c r="AC227" s="479" t="s">
        <v>1928</v>
      </c>
      <c r="AD227" s="479" t="s">
        <v>1929</v>
      </c>
      <c r="AE227" s="480" t="s">
        <v>1925</v>
      </c>
      <c r="AF227" s="480" t="s">
        <v>1968</v>
      </c>
      <c r="AG227" s="479" t="s">
        <v>1939</v>
      </c>
      <c r="AH227" s="480" t="s">
        <v>1968</v>
      </c>
      <c r="AI227" s="479" t="s">
        <v>1928</v>
      </c>
      <c r="AJ227" s="480" t="s">
        <v>1999</v>
      </c>
      <c r="AK227" s="480" t="s">
        <v>1999</v>
      </c>
      <c r="AL227" s="480" t="s">
        <v>1925</v>
      </c>
      <c r="AM227" s="479" t="s">
        <v>1922</v>
      </c>
      <c r="AN227" s="479" t="s">
        <v>1928</v>
      </c>
      <c r="AO227" s="479" t="s">
        <v>1928</v>
      </c>
      <c r="AP227" s="480" t="s">
        <v>1922</v>
      </c>
      <c r="AQ227" s="481" t="s">
        <v>1939</v>
      </c>
      <c r="AR227" s="479" t="s">
        <v>1922</v>
      </c>
      <c r="AS227" s="479" t="s">
        <v>1922</v>
      </c>
      <c r="AT227" s="479" t="s">
        <v>1922</v>
      </c>
      <c r="AU227" s="480" t="s">
        <v>1982</v>
      </c>
      <c r="AV227" s="479" t="s">
        <v>1941</v>
      </c>
      <c r="AW227" s="480" t="s">
        <v>1968</v>
      </c>
      <c r="AX227" s="480" t="s">
        <v>1923</v>
      </c>
      <c r="AY227" s="480" t="s">
        <v>1939</v>
      </c>
      <c r="AZ227" s="481" t="s">
        <v>1968</v>
      </c>
      <c r="BA227" s="480" t="s">
        <v>1999</v>
      </c>
      <c r="BB227" s="479" t="s">
        <v>1922</v>
      </c>
      <c r="BC227" s="482" t="s">
        <v>1968</v>
      </c>
      <c r="BD227" s="479" t="s">
        <v>1967</v>
      </c>
      <c r="BE227" s="479" t="s">
        <v>1928</v>
      </c>
      <c r="BF227" s="479" t="s">
        <v>1922</v>
      </c>
      <c r="BG227" s="480" t="s">
        <v>1999</v>
      </c>
      <c r="BH227" s="479" t="s">
        <v>1931</v>
      </c>
      <c r="BI227" s="479" t="s">
        <v>1939</v>
      </c>
      <c r="BJ227" s="479" t="s">
        <v>1922</v>
      </c>
      <c r="BK227" s="480" t="s">
        <v>1999</v>
      </c>
      <c r="BL227" s="480" t="s">
        <v>2059</v>
      </c>
      <c r="BM227" s="480" t="s">
        <v>1982</v>
      </c>
      <c r="BN227" s="479" t="s">
        <v>1967</v>
      </c>
      <c r="BO227" s="480" t="s">
        <v>1925</v>
      </c>
      <c r="BP227" s="480" t="s">
        <v>1925</v>
      </c>
      <c r="BQ227" s="479" t="s">
        <v>1922</v>
      </c>
      <c r="BR227" s="480" t="s">
        <v>1999</v>
      </c>
      <c r="BS227" s="480" t="s">
        <v>1939</v>
      </c>
      <c r="BT227" s="479" t="s">
        <v>1929</v>
      </c>
      <c r="BU227" s="480" t="s">
        <v>1939</v>
      </c>
      <c r="BV227" s="479" t="s">
        <v>1929</v>
      </c>
      <c r="BW227" s="479" t="s">
        <v>1929</v>
      </c>
    </row>
    <row r="228" spans="1:75" ht="12.75" customHeight="1">
      <c r="A228" s="478" t="s">
        <v>416</v>
      </c>
      <c r="B228" s="478" t="s">
        <v>124</v>
      </c>
      <c r="C228" s="478" t="s">
        <v>2089</v>
      </c>
      <c r="D228" s="479" t="s">
        <v>1922</v>
      </c>
      <c r="E228" s="480" t="s">
        <v>2000</v>
      </c>
      <c r="F228" s="479" t="s">
        <v>1922</v>
      </c>
      <c r="G228" s="480" t="s">
        <v>2000</v>
      </c>
      <c r="H228" s="479" t="s">
        <v>1922</v>
      </c>
      <c r="I228" s="480" t="s">
        <v>1998</v>
      </c>
      <c r="J228" s="481" t="s">
        <v>1925</v>
      </c>
      <c r="K228" s="480" t="s">
        <v>2000</v>
      </c>
      <c r="L228" s="480" t="s">
        <v>1925</v>
      </c>
      <c r="M228" s="480" t="s">
        <v>2000</v>
      </c>
      <c r="N228" s="480" t="s">
        <v>1982</v>
      </c>
      <c r="O228" s="480" t="s">
        <v>2000</v>
      </c>
      <c r="P228" s="479" t="s">
        <v>1922</v>
      </c>
      <c r="Q228" s="479" t="s">
        <v>1922</v>
      </c>
      <c r="R228" s="479" t="s">
        <v>1936</v>
      </c>
      <c r="S228" s="479" t="s">
        <v>1922</v>
      </c>
      <c r="T228" s="480" t="s">
        <v>1925</v>
      </c>
      <c r="U228" s="479" t="s">
        <v>1982</v>
      </c>
      <c r="V228" s="479" t="s">
        <v>1925</v>
      </c>
      <c r="W228" s="479" t="s">
        <v>1922</v>
      </c>
      <c r="X228" s="480" t="s">
        <v>2000</v>
      </c>
      <c r="Y228" s="479" t="s">
        <v>1922</v>
      </c>
      <c r="Z228" s="479" t="s">
        <v>2000</v>
      </c>
      <c r="AA228" s="480" t="s">
        <v>1925</v>
      </c>
      <c r="AB228" s="482" t="s">
        <v>2000</v>
      </c>
      <c r="AC228" s="479" t="s">
        <v>1922</v>
      </c>
      <c r="AD228" s="479" t="s">
        <v>1922</v>
      </c>
      <c r="AE228" s="480" t="s">
        <v>1999</v>
      </c>
      <c r="AF228" s="480" t="s">
        <v>1968</v>
      </c>
      <c r="AG228" s="479" t="s">
        <v>1925</v>
      </c>
      <c r="AH228" s="480" t="s">
        <v>1968</v>
      </c>
      <c r="AI228" s="479" t="s">
        <v>1922</v>
      </c>
      <c r="AJ228" s="480" t="s">
        <v>2000</v>
      </c>
      <c r="AK228" s="480" t="s">
        <v>2000</v>
      </c>
      <c r="AL228" s="480" t="s">
        <v>1968</v>
      </c>
      <c r="AM228" s="479" t="s">
        <v>1922</v>
      </c>
      <c r="AN228" s="479" t="s">
        <v>1922</v>
      </c>
      <c r="AO228" s="479" t="s">
        <v>1922</v>
      </c>
      <c r="AP228" s="480" t="s">
        <v>1925</v>
      </c>
      <c r="AQ228" s="481" t="s">
        <v>1925</v>
      </c>
      <c r="AR228" s="479" t="s">
        <v>1925</v>
      </c>
      <c r="AS228" s="479" t="s">
        <v>1922</v>
      </c>
      <c r="AT228" s="479" t="s">
        <v>1922</v>
      </c>
      <c r="AU228" s="480" t="s">
        <v>1925</v>
      </c>
      <c r="AV228" s="479" t="s">
        <v>1936</v>
      </c>
      <c r="AW228" s="480" t="s">
        <v>1968</v>
      </c>
      <c r="AX228" s="480" t="s">
        <v>1925</v>
      </c>
      <c r="AY228" s="480" t="s">
        <v>1925</v>
      </c>
      <c r="AZ228" s="481" t="s">
        <v>1968</v>
      </c>
      <c r="BA228" s="480" t="s">
        <v>2000</v>
      </c>
      <c r="BB228" s="479" t="s">
        <v>1922</v>
      </c>
      <c r="BC228" s="482" t="s">
        <v>1968</v>
      </c>
      <c r="BD228" s="479" t="s">
        <v>1927</v>
      </c>
      <c r="BE228" s="479" t="s">
        <v>1922</v>
      </c>
      <c r="BF228" s="479" t="s">
        <v>1922</v>
      </c>
      <c r="BG228" s="480" t="s">
        <v>2000</v>
      </c>
      <c r="BH228" s="479" t="s">
        <v>1922</v>
      </c>
      <c r="BI228" s="479" t="s">
        <v>1925</v>
      </c>
      <c r="BJ228" s="479" t="s">
        <v>1922</v>
      </c>
      <c r="BK228" s="480" t="s">
        <v>2000</v>
      </c>
      <c r="BL228" s="480" t="s">
        <v>2000</v>
      </c>
      <c r="BM228" s="480" t="s">
        <v>1967</v>
      </c>
      <c r="BN228" s="479" t="s">
        <v>1968</v>
      </c>
      <c r="BO228" s="480" t="s">
        <v>1999</v>
      </c>
      <c r="BP228" s="480" t="s">
        <v>1999</v>
      </c>
      <c r="BQ228" s="479" t="s">
        <v>1922</v>
      </c>
      <c r="BR228" s="480" t="s">
        <v>2000</v>
      </c>
      <c r="BS228" s="480" t="s">
        <v>1925</v>
      </c>
      <c r="BT228" s="479" t="s">
        <v>1922</v>
      </c>
      <c r="BU228" s="480" t="s">
        <v>1925</v>
      </c>
      <c r="BV228" s="479" t="s">
        <v>1922</v>
      </c>
      <c r="BW228" s="479" t="s">
        <v>1922</v>
      </c>
    </row>
    <row r="229" spans="1:75" ht="12.75" customHeight="1">
      <c r="A229" s="478" t="s">
        <v>417</v>
      </c>
      <c r="B229" s="478" t="s">
        <v>124</v>
      </c>
      <c r="C229" s="478" t="s">
        <v>2090</v>
      </c>
      <c r="D229" s="479" t="s">
        <v>1922</v>
      </c>
      <c r="E229" s="480" t="s">
        <v>1998</v>
      </c>
      <c r="F229" s="479" t="s">
        <v>1922</v>
      </c>
      <c r="G229" s="480" t="s">
        <v>1998</v>
      </c>
      <c r="H229" s="479" t="s">
        <v>1922</v>
      </c>
      <c r="I229" s="480" t="s">
        <v>1998</v>
      </c>
      <c r="J229" s="481" t="s">
        <v>1941</v>
      </c>
      <c r="K229" s="480" t="s">
        <v>1998</v>
      </c>
      <c r="L229" s="480" t="s">
        <v>1941</v>
      </c>
      <c r="M229" s="480" t="s">
        <v>1998</v>
      </c>
      <c r="N229" s="480" t="s">
        <v>1998</v>
      </c>
      <c r="O229" s="480" t="s">
        <v>1998</v>
      </c>
      <c r="P229" s="479" t="s">
        <v>1922</v>
      </c>
      <c r="Q229" s="479" t="s">
        <v>1922</v>
      </c>
      <c r="R229" s="479" t="s">
        <v>1998</v>
      </c>
      <c r="S229" s="479" t="s">
        <v>1922</v>
      </c>
      <c r="T229" s="480" t="s">
        <v>1941</v>
      </c>
      <c r="U229" s="479" t="s">
        <v>1998</v>
      </c>
      <c r="V229" s="479" t="s">
        <v>1941</v>
      </c>
      <c r="W229" s="479" t="s">
        <v>1922</v>
      </c>
      <c r="X229" s="480" t="s">
        <v>1998</v>
      </c>
      <c r="Y229" s="479" t="s">
        <v>1941</v>
      </c>
      <c r="Z229" s="479" t="s">
        <v>1998</v>
      </c>
      <c r="AA229" s="480" t="s">
        <v>1941</v>
      </c>
      <c r="AB229" s="482" t="s">
        <v>1998</v>
      </c>
      <c r="AC229" s="479" t="s">
        <v>1922</v>
      </c>
      <c r="AD229" s="479" t="s">
        <v>1922</v>
      </c>
      <c r="AE229" s="480" t="s">
        <v>1998</v>
      </c>
      <c r="AF229" s="480" t="s">
        <v>1998</v>
      </c>
      <c r="AG229" s="479" t="s">
        <v>1941</v>
      </c>
      <c r="AH229" s="480" t="s">
        <v>1998</v>
      </c>
      <c r="AI229" s="479" t="s">
        <v>1922</v>
      </c>
      <c r="AJ229" s="480" t="s">
        <v>1998</v>
      </c>
      <c r="AK229" s="480" t="s">
        <v>1998</v>
      </c>
      <c r="AL229" s="480" t="s">
        <v>1998</v>
      </c>
      <c r="AM229" s="479" t="s">
        <v>1941</v>
      </c>
      <c r="AN229" s="479" t="s">
        <v>1922</v>
      </c>
      <c r="AO229" s="479" t="s">
        <v>1922</v>
      </c>
      <c r="AP229" s="480" t="s">
        <v>1941</v>
      </c>
      <c r="AQ229" s="481" t="s">
        <v>1941</v>
      </c>
      <c r="AR229" s="479" t="s">
        <v>1922</v>
      </c>
      <c r="AS229" s="479" t="s">
        <v>1922</v>
      </c>
      <c r="AT229" s="479" t="s">
        <v>1922</v>
      </c>
      <c r="AU229" s="480" t="s">
        <v>1941</v>
      </c>
      <c r="AV229" s="479" t="s">
        <v>1968</v>
      </c>
      <c r="AW229" s="480" t="s">
        <v>1998</v>
      </c>
      <c r="AX229" s="480" t="s">
        <v>1941</v>
      </c>
      <c r="AY229" s="480" t="s">
        <v>1941</v>
      </c>
      <c r="AZ229" s="481" t="s">
        <v>1968</v>
      </c>
      <c r="BA229" s="480" t="s">
        <v>1998</v>
      </c>
      <c r="BB229" s="479" t="s">
        <v>1922</v>
      </c>
      <c r="BC229" s="482" t="s">
        <v>1998</v>
      </c>
      <c r="BD229" s="479" t="s">
        <v>1948</v>
      </c>
      <c r="BE229" s="479" t="s">
        <v>1922</v>
      </c>
      <c r="BF229" s="479" t="s">
        <v>1922</v>
      </c>
      <c r="BG229" s="480" t="s">
        <v>1998</v>
      </c>
      <c r="BH229" s="479" t="s">
        <v>1922</v>
      </c>
      <c r="BI229" s="479" t="s">
        <v>1941</v>
      </c>
      <c r="BJ229" s="479" t="s">
        <v>1922</v>
      </c>
      <c r="BK229" s="480" t="s">
        <v>1998</v>
      </c>
      <c r="BL229" s="480" t="s">
        <v>1998</v>
      </c>
      <c r="BM229" s="480" t="s">
        <v>1998</v>
      </c>
      <c r="BN229" s="479" t="s">
        <v>1998</v>
      </c>
      <c r="BO229" s="480" t="s">
        <v>1998</v>
      </c>
      <c r="BP229" s="480" t="s">
        <v>1998</v>
      </c>
      <c r="BQ229" s="479" t="s">
        <v>1922</v>
      </c>
      <c r="BR229" s="480" t="s">
        <v>1998</v>
      </c>
      <c r="BS229" s="480" t="s">
        <v>1941</v>
      </c>
      <c r="BT229" s="479" t="s">
        <v>1922</v>
      </c>
      <c r="BU229" s="480" t="s">
        <v>1941</v>
      </c>
      <c r="BV229" s="479" t="s">
        <v>1922</v>
      </c>
      <c r="BW229" s="479" t="s">
        <v>1922</v>
      </c>
    </row>
    <row r="230" spans="1:75" ht="12.75" customHeight="1">
      <c r="A230" s="478" t="s">
        <v>83</v>
      </c>
      <c r="B230" s="478" t="s">
        <v>124</v>
      </c>
      <c r="C230" s="478" t="s">
        <v>1992</v>
      </c>
      <c r="D230" s="479" t="s">
        <v>1931</v>
      </c>
      <c r="E230" s="480" t="s">
        <v>1926</v>
      </c>
      <c r="F230" s="479" t="s">
        <v>1929</v>
      </c>
      <c r="G230" s="480" t="s">
        <v>1926</v>
      </c>
      <c r="H230" s="479" t="s">
        <v>1923</v>
      </c>
      <c r="I230" s="480" t="s">
        <v>1967</v>
      </c>
      <c r="J230" s="489" t="s">
        <v>1923</v>
      </c>
      <c r="K230" s="480" t="s">
        <v>1982</v>
      </c>
      <c r="L230" s="480" t="s">
        <v>1927</v>
      </c>
      <c r="M230" s="480" t="s">
        <v>1967</v>
      </c>
      <c r="N230" s="480" t="s">
        <v>1925</v>
      </c>
      <c r="O230" s="480" t="s">
        <v>1926</v>
      </c>
      <c r="P230" s="479" t="s">
        <v>1922</v>
      </c>
      <c r="Q230" s="479" t="s">
        <v>1929</v>
      </c>
      <c r="R230" s="479" t="s">
        <v>1968</v>
      </c>
      <c r="S230" s="479" t="s">
        <v>1923</v>
      </c>
      <c r="T230" s="480" t="s">
        <v>1927</v>
      </c>
      <c r="U230" s="479" t="s">
        <v>1925</v>
      </c>
      <c r="V230" s="479" t="s">
        <v>1967</v>
      </c>
      <c r="W230" s="479" t="s">
        <v>1923</v>
      </c>
      <c r="X230" s="480" t="s">
        <v>1926</v>
      </c>
      <c r="Y230" s="479" t="s">
        <v>1922</v>
      </c>
      <c r="Z230" s="479" t="s">
        <v>1968</v>
      </c>
      <c r="AA230" s="480" t="s">
        <v>1925</v>
      </c>
      <c r="AB230" s="482" t="s">
        <v>1926</v>
      </c>
      <c r="AC230" s="479" t="s">
        <v>1929</v>
      </c>
      <c r="AD230" s="479" t="s">
        <v>1923</v>
      </c>
      <c r="AE230" s="480" t="s">
        <v>1926</v>
      </c>
      <c r="AF230" s="480" t="s">
        <v>1925</v>
      </c>
      <c r="AG230" s="479" t="s">
        <v>1927</v>
      </c>
      <c r="AH230" s="480" t="s">
        <v>1925</v>
      </c>
      <c r="AI230" s="479" t="s">
        <v>1929</v>
      </c>
      <c r="AJ230" s="480" t="s">
        <v>2091</v>
      </c>
      <c r="AK230" s="480" t="s">
        <v>1926</v>
      </c>
      <c r="AL230" s="480" t="s">
        <v>1927</v>
      </c>
      <c r="AM230" s="479" t="s">
        <v>1948</v>
      </c>
      <c r="AN230" s="479" t="s">
        <v>1929</v>
      </c>
      <c r="AO230" s="479" t="s">
        <v>1922</v>
      </c>
      <c r="AP230" s="480" t="s">
        <v>1948</v>
      </c>
      <c r="AQ230" s="481" t="s">
        <v>1948</v>
      </c>
      <c r="AR230" s="479" t="s">
        <v>1932</v>
      </c>
      <c r="AS230" s="479" t="s">
        <v>1922</v>
      </c>
      <c r="AT230" s="479" t="s">
        <v>1922</v>
      </c>
      <c r="AU230" s="480" t="s">
        <v>1925</v>
      </c>
      <c r="AV230" s="479" t="s">
        <v>1939</v>
      </c>
      <c r="AW230" s="480" t="s">
        <v>1925</v>
      </c>
      <c r="AX230" s="480" t="s">
        <v>1926</v>
      </c>
      <c r="AY230" s="480" t="s">
        <v>1927</v>
      </c>
      <c r="AZ230" s="481" t="s">
        <v>1925</v>
      </c>
      <c r="BA230" s="480" t="s">
        <v>1926</v>
      </c>
      <c r="BB230" s="479" t="s">
        <v>1929</v>
      </c>
      <c r="BC230" s="482" t="s">
        <v>1925</v>
      </c>
      <c r="BD230" s="483" t="s">
        <v>1922</v>
      </c>
      <c r="BE230" s="479" t="s">
        <v>1923</v>
      </c>
      <c r="BF230" s="479" t="s">
        <v>1922</v>
      </c>
      <c r="BG230" s="480" t="s">
        <v>2091</v>
      </c>
      <c r="BH230" s="479" t="s">
        <v>1922</v>
      </c>
      <c r="BI230" s="479" t="s">
        <v>1948</v>
      </c>
      <c r="BJ230" s="479" t="s">
        <v>1922</v>
      </c>
      <c r="BK230" s="480" t="s">
        <v>2091</v>
      </c>
      <c r="BL230" s="480" t="s">
        <v>1926</v>
      </c>
      <c r="BM230" s="480" t="s">
        <v>1925</v>
      </c>
      <c r="BN230" s="479" t="s">
        <v>1927</v>
      </c>
      <c r="BO230" s="480" t="s">
        <v>1925</v>
      </c>
      <c r="BP230" s="480" t="s">
        <v>1925</v>
      </c>
      <c r="BQ230" s="479" t="s">
        <v>1922</v>
      </c>
      <c r="BR230" s="480" t="s">
        <v>2059</v>
      </c>
      <c r="BS230" s="480" t="s">
        <v>1939</v>
      </c>
      <c r="BT230" s="479" t="s">
        <v>1922</v>
      </c>
      <c r="BU230" s="480" t="s">
        <v>1927</v>
      </c>
      <c r="BV230" s="479" t="s">
        <v>1929</v>
      </c>
      <c r="BW230" s="479" t="s">
        <v>1929</v>
      </c>
    </row>
    <row r="231" spans="1:75" ht="12.75" customHeight="1">
      <c r="A231" s="484" t="s">
        <v>418</v>
      </c>
      <c r="B231" s="484" t="s">
        <v>124</v>
      </c>
      <c r="C231" s="484" t="s">
        <v>2092</v>
      </c>
      <c r="D231" s="479" t="s">
        <v>1928</v>
      </c>
      <c r="E231" s="480" t="s">
        <v>1939</v>
      </c>
      <c r="F231" s="479" t="s">
        <v>1928</v>
      </c>
      <c r="G231" s="480" t="s">
        <v>1939</v>
      </c>
      <c r="H231" s="479" t="s">
        <v>1929</v>
      </c>
      <c r="I231" s="480" t="s">
        <v>1939</v>
      </c>
      <c r="J231" s="481" t="s">
        <v>1940</v>
      </c>
      <c r="K231" s="480" t="s">
        <v>1940</v>
      </c>
      <c r="L231" s="480" t="s">
        <v>1940</v>
      </c>
      <c r="M231" s="480" t="s">
        <v>1939</v>
      </c>
      <c r="N231" s="480" t="s">
        <v>1939</v>
      </c>
      <c r="O231" s="480" t="s">
        <v>1939</v>
      </c>
      <c r="P231" s="479" t="s">
        <v>1924</v>
      </c>
      <c r="Q231" s="479" t="s">
        <v>1929</v>
      </c>
      <c r="R231" s="479" t="s">
        <v>1923</v>
      </c>
      <c r="S231" s="479" t="s">
        <v>1924</v>
      </c>
      <c r="T231" s="480" t="s">
        <v>1940</v>
      </c>
      <c r="U231" s="479" t="s">
        <v>1940</v>
      </c>
      <c r="V231" s="479" t="s">
        <v>1940</v>
      </c>
      <c r="W231" s="479" t="s">
        <v>1922</v>
      </c>
      <c r="X231" s="480" t="s">
        <v>1939</v>
      </c>
      <c r="Y231" s="479" t="s">
        <v>1929</v>
      </c>
      <c r="Z231" s="479" t="s">
        <v>1939</v>
      </c>
      <c r="AA231" s="480" t="s">
        <v>1946</v>
      </c>
      <c r="AB231" s="482" t="s">
        <v>1939</v>
      </c>
      <c r="AC231" s="479" t="s">
        <v>1928</v>
      </c>
      <c r="AD231" s="479" t="s">
        <v>1922</v>
      </c>
      <c r="AE231" s="480" t="s">
        <v>1940</v>
      </c>
      <c r="AF231" s="480" t="s">
        <v>1939</v>
      </c>
      <c r="AG231" s="479" t="s">
        <v>1940</v>
      </c>
      <c r="AH231" s="480" t="s">
        <v>1939</v>
      </c>
      <c r="AI231" s="479" t="s">
        <v>1928</v>
      </c>
      <c r="AJ231" s="480" t="s">
        <v>1939</v>
      </c>
      <c r="AK231" s="480" t="s">
        <v>1968</v>
      </c>
      <c r="AL231" s="480" t="s">
        <v>1943</v>
      </c>
      <c r="AM231" s="479" t="s">
        <v>1924</v>
      </c>
      <c r="AN231" s="479" t="s">
        <v>1928</v>
      </c>
      <c r="AO231" s="479" t="s">
        <v>1928</v>
      </c>
      <c r="AP231" s="480" t="s">
        <v>1940</v>
      </c>
      <c r="AQ231" s="481" t="s">
        <v>1940</v>
      </c>
      <c r="AR231" s="479" t="s">
        <v>1940</v>
      </c>
      <c r="AS231" s="479" t="s">
        <v>1929</v>
      </c>
      <c r="AT231" s="479" t="s">
        <v>1924</v>
      </c>
      <c r="AU231" s="480" t="s">
        <v>1940</v>
      </c>
      <c r="AV231" s="479" t="s">
        <v>1923</v>
      </c>
      <c r="AW231" s="480" t="s">
        <v>1939</v>
      </c>
      <c r="AX231" s="480" t="s">
        <v>1940</v>
      </c>
      <c r="AY231" s="480" t="s">
        <v>1940</v>
      </c>
      <c r="AZ231" s="481" t="s">
        <v>1939</v>
      </c>
      <c r="BA231" s="480" t="s">
        <v>1939</v>
      </c>
      <c r="BB231" s="479" t="s">
        <v>1929</v>
      </c>
      <c r="BC231" s="482" t="s">
        <v>1939</v>
      </c>
      <c r="BD231" s="479" t="s">
        <v>1922</v>
      </c>
      <c r="BE231" s="479" t="s">
        <v>1931</v>
      </c>
      <c r="BF231" s="479" t="s">
        <v>1924</v>
      </c>
      <c r="BG231" s="480" t="s">
        <v>1925</v>
      </c>
      <c r="BH231" s="479" t="s">
        <v>1929</v>
      </c>
      <c r="BI231" s="479" t="s">
        <v>1940</v>
      </c>
      <c r="BJ231" s="479" t="s">
        <v>1922</v>
      </c>
      <c r="BK231" s="480" t="s">
        <v>1925</v>
      </c>
      <c r="BL231" s="480" t="s">
        <v>1939</v>
      </c>
      <c r="BM231" s="480" t="s">
        <v>1939</v>
      </c>
      <c r="BN231" s="479" t="s">
        <v>1922</v>
      </c>
      <c r="BO231" s="480" t="s">
        <v>1940</v>
      </c>
      <c r="BP231" s="480" t="s">
        <v>1940</v>
      </c>
      <c r="BQ231" s="479" t="s">
        <v>1929</v>
      </c>
      <c r="BR231" s="480" t="s">
        <v>1925</v>
      </c>
      <c r="BS231" s="480" t="s">
        <v>1939</v>
      </c>
      <c r="BT231" s="479" t="s">
        <v>1931</v>
      </c>
      <c r="BU231" s="480" t="s">
        <v>1940</v>
      </c>
      <c r="BV231" s="479" t="s">
        <v>1928</v>
      </c>
      <c r="BW231" s="479" t="s">
        <v>1928</v>
      </c>
    </row>
    <row r="232" spans="1:75" ht="12.75" customHeight="1">
      <c r="A232" s="478" t="s">
        <v>2093</v>
      </c>
      <c r="B232" s="478" t="s">
        <v>124</v>
      </c>
      <c r="C232" s="478" t="s">
        <v>2086</v>
      </c>
      <c r="D232" s="479" t="s">
        <v>2013</v>
      </c>
      <c r="E232" s="480" t="s">
        <v>1998</v>
      </c>
      <c r="F232" s="479" t="s">
        <v>2013</v>
      </c>
      <c r="G232" s="480" t="s">
        <v>2000</v>
      </c>
      <c r="H232" s="479" t="s">
        <v>2013</v>
      </c>
      <c r="I232" s="480" t="s">
        <v>2059</v>
      </c>
      <c r="J232" s="481" t="s">
        <v>2010</v>
      </c>
      <c r="K232" s="480" t="s">
        <v>1998</v>
      </c>
      <c r="L232" s="480" t="s">
        <v>2010</v>
      </c>
      <c r="M232" s="480" t="s">
        <v>1998</v>
      </c>
      <c r="N232" s="480" t="s">
        <v>1968</v>
      </c>
      <c r="O232" s="480" t="s">
        <v>1998</v>
      </c>
      <c r="P232" s="479" t="s">
        <v>2013</v>
      </c>
      <c r="Q232" s="479" t="s">
        <v>2013</v>
      </c>
      <c r="R232" s="479" t="s">
        <v>2000</v>
      </c>
      <c r="S232" s="479" t="s">
        <v>2013</v>
      </c>
      <c r="T232" s="480" t="s">
        <v>2010</v>
      </c>
      <c r="U232" s="479" t="s">
        <v>1968</v>
      </c>
      <c r="V232" s="479" t="s">
        <v>2010</v>
      </c>
      <c r="W232" s="479" t="s">
        <v>2013</v>
      </c>
      <c r="X232" s="480" t="s">
        <v>1998</v>
      </c>
      <c r="Y232" s="479" t="s">
        <v>2013</v>
      </c>
      <c r="Z232" s="479" t="s">
        <v>1998</v>
      </c>
      <c r="AA232" s="480" t="s">
        <v>2010</v>
      </c>
      <c r="AB232" s="482" t="s">
        <v>1998</v>
      </c>
      <c r="AC232" s="479" t="s">
        <v>2013</v>
      </c>
      <c r="AD232" s="479" t="s">
        <v>2013</v>
      </c>
      <c r="AE232" s="480" t="s">
        <v>1998</v>
      </c>
      <c r="AF232" s="480" t="s">
        <v>1967</v>
      </c>
      <c r="AG232" s="479" t="s">
        <v>2010</v>
      </c>
      <c r="AH232" s="480" t="s">
        <v>1967</v>
      </c>
      <c r="AI232" s="479" t="s">
        <v>2013</v>
      </c>
      <c r="AJ232" s="480" t="s">
        <v>1998</v>
      </c>
      <c r="AK232" s="480" t="s">
        <v>1998</v>
      </c>
      <c r="AL232" s="480" t="s">
        <v>1968</v>
      </c>
      <c r="AM232" s="479" t="s">
        <v>2010</v>
      </c>
      <c r="AN232" s="479" t="s">
        <v>2013</v>
      </c>
      <c r="AO232" s="479" t="s">
        <v>2013</v>
      </c>
      <c r="AP232" s="480" t="s">
        <v>2010</v>
      </c>
      <c r="AQ232" s="481" t="s">
        <v>2010</v>
      </c>
      <c r="AR232" s="479" t="s">
        <v>2010</v>
      </c>
      <c r="AS232" s="479" t="s">
        <v>2013</v>
      </c>
      <c r="AT232" s="479" t="s">
        <v>2013</v>
      </c>
      <c r="AU232" s="480" t="s">
        <v>2010</v>
      </c>
      <c r="AV232" s="479" t="s">
        <v>2009</v>
      </c>
      <c r="AW232" s="480" t="s">
        <v>1967</v>
      </c>
      <c r="AX232" s="480" t="s">
        <v>2010</v>
      </c>
      <c r="AY232" s="480" t="s">
        <v>2010</v>
      </c>
      <c r="AZ232" s="481" t="s">
        <v>1925</v>
      </c>
      <c r="BA232" s="480" t="s">
        <v>1998</v>
      </c>
      <c r="BB232" s="479" t="s">
        <v>2013</v>
      </c>
      <c r="BC232" s="482" t="s">
        <v>1967</v>
      </c>
      <c r="BD232" s="479" t="s">
        <v>1948</v>
      </c>
      <c r="BE232" s="479" t="s">
        <v>2013</v>
      </c>
      <c r="BF232" s="479" t="s">
        <v>2013</v>
      </c>
      <c r="BG232" s="480" t="s">
        <v>1998</v>
      </c>
      <c r="BH232" s="479" t="s">
        <v>2013</v>
      </c>
      <c r="BI232" s="479" t="s">
        <v>2010</v>
      </c>
      <c r="BJ232" s="479" t="s">
        <v>2013</v>
      </c>
      <c r="BK232" s="480" t="s">
        <v>1998</v>
      </c>
      <c r="BL232" s="480" t="s">
        <v>1998</v>
      </c>
      <c r="BM232" s="480" t="s">
        <v>1968</v>
      </c>
      <c r="BN232" s="479" t="s">
        <v>1926</v>
      </c>
      <c r="BO232" s="480" t="s">
        <v>1968</v>
      </c>
      <c r="BP232" s="480" t="s">
        <v>1968</v>
      </c>
      <c r="BQ232" s="479" t="s">
        <v>2013</v>
      </c>
      <c r="BR232" s="480" t="s">
        <v>2059</v>
      </c>
      <c r="BS232" s="480" t="s">
        <v>2010</v>
      </c>
      <c r="BT232" s="479" t="s">
        <v>2013</v>
      </c>
      <c r="BU232" s="480" t="s">
        <v>2010</v>
      </c>
      <c r="BV232" s="479" t="s">
        <v>2013</v>
      </c>
      <c r="BW232" s="479" t="s">
        <v>2013</v>
      </c>
    </row>
    <row r="233" spans="1:75" ht="12.75" customHeight="1">
      <c r="A233" s="478" t="s">
        <v>62</v>
      </c>
      <c r="B233" s="478" t="s">
        <v>124</v>
      </c>
      <c r="C233" s="478" t="s">
        <v>2086</v>
      </c>
      <c r="D233" s="479" t="s">
        <v>741</v>
      </c>
      <c r="E233" s="480" t="s">
        <v>2094</v>
      </c>
      <c r="F233" s="479" t="s">
        <v>741</v>
      </c>
      <c r="G233" s="480" t="s">
        <v>2095</v>
      </c>
      <c r="H233" s="479" t="s">
        <v>741</v>
      </c>
      <c r="I233" s="480" t="s">
        <v>2096</v>
      </c>
      <c r="J233" s="481" t="s">
        <v>2008</v>
      </c>
      <c r="K233" s="480" t="s">
        <v>2094</v>
      </c>
      <c r="L233" s="480" t="s">
        <v>2008</v>
      </c>
      <c r="M233" s="480" t="s">
        <v>2094</v>
      </c>
      <c r="N233" s="480" t="s">
        <v>1998</v>
      </c>
      <c r="O233" s="480" t="s">
        <v>2094</v>
      </c>
      <c r="P233" s="479" t="s">
        <v>741</v>
      </c>
      <c r="Q233" s="479" t="s">
        <v>741</v>
      </c>
      <c r="R233" s="479" t="s">
        <v>2095</v>
      </c>
      <c r="S233" s="479" t="s">
        <v>741</v>
      </c>
      <c r="T233" s="480" t="s">
        <v>2008</v>
      </c>
      <c r="U233" s="479" t="s">
        <v>1998</v>
      </c>
      <c r="V233" s="479" t="s">
        <v>2008</v>
      </c>
      <c r="W233" s="479" t="s">
        <v>741</v>
      </c>
      <c r="X233" s="480" t="s">
        <v>2094</v>
      </c>
      <c r="Y233" s="479" t="s">
        <v>2013</v>
      </c>
      <c r="Z233" s="479" t="s">
        <v>2094</v>
      </c>
      <c r="AA233" s="480" t="s">
        <v>2008</v>
      </c>
      <c r="AB233" s="482" t="s">
        <v>2094</v>
      </c>
      <c r="AC233" s="479" t="s">
        <v>741</v>
      </c>
      <c r="AD233" s="479" t="s">
        <v>741</v>
      </c>
      <c r="AE233" s="480" t="s">
        <v>2094</v>
      </c>
      <c r="AF233" s="480" t="s">
        <v>2097</v>
      </c>
      <c r="AG233" s="479" t="s">
        <v>2008</v>
      </c>
      <c r="AH233" s="480" t="s">
        <v>2097</v>
      </c>
      <c r="AI233" s="479" t="s">
        <v>741</v>
      </c>
      <c r="AJ233" s="480" t="s">
        <v>2094</v>
      </c>
      <c r="AK233" s="480" t="s">
        <v>2094</v>
      </c>
      <c r="AL233" s="480" t="s">
        <v>1998</v>
      </c>
      <c r="AM233" s="479" t="s">
        <v>2008</v>
      </c>
      <c r="AN233" s="479" t="s">
        <v>741</v>
      </c>
      <c r="AO233" s="479" t="s">
        <v>741</v>
      </c>
      <c r="AP233" s="480" t="s">
        <v>2008</v>
      </c>
      <c r="AQ233" s="481" t="s">
        <v>2008</v>
      </c>
      <c r="AR233" s="479" t="s">
        <v>2008</v>
      </c>
      <c r="AS233" s="479" t="s">
        <v>2013</v>
      </c>
      <c r="AT233" s="479" t="s">
        <v>741</v>
      </c>
      <c r="AU233" s="480" t="s">
        <v>2008</v>
      </c>
      <c r="AV233" s="479" t="s">
        <v>1968</v>
      </c>
      <c r="AW233" s="480" t="s">
        <v>2097</v>
      </c>
      <c r="AX233" s="480" t="s">
        <v>2008</v>
      </c>
      <c r="AY233" s="480" t="s">
        <v>2008</v>
      </c>
      <c r="AZ233" s="481" t="s">
        <v>2097</v>
      </c>
      <c r="BA233" s="480" t="s">
        <v>2094</v>
      </c>
      <c r="BB233" s="479" t="s">
        <v>741</v>
      </c>
      <c r="BC233" s="482" t="s">
        <v>2097</v>
      </c>
      <c r="BD233" s="479" t="s">
        <v>1967</v>
      </c>
      <c r="BE233" s="479" t="s">
        <v>741</v>
      </c>
      <c r="BF233" s="479" t="s">
        <v>2013</v>
      </c>
      <c r="BG233" s="480" t="s">
        <v>2094</v>
      </c>
      <c r="BH233" s="479" t="s">
        <v>741</v>
      </c>
      <c r="BI233" s="479" t="s">
        <v>2008</v>
      </c>
      <c r="BJ233" s="479" t="s">
        <v>2013</v>
      </c>
      <c r="BK233" s="480" t="s">
        <v>2094</v>
      </c>
      <c r="BL233" s="480" t="s">
        <v>2094</v>
      </c>
      <c r="BM233" s="480" t="s">
        <v>1998</v>
      </c>
      <c r="BN233" s="479" t="s">
        <v>2091</v>
      </c>
      <c r="BO233" s="480" t="s">
        <v>1998</v>
      </c>
      <c r="BP233" s="480" t="s">
        <v>1998</v>
      </c>
      <c r="BQ233" s="479" t="s">
        <v>2013</v>
      </c>
      <c r="BR233" s="480" t="s">
        <v>2096</v>
      </c>
      <c r="BS233" s="480" t="s">
        <v>2008</v>
      </c>
      <c r="BT233" s="479" t="s">
        <v>2013</v>
      </c>
      <c r="BU233" s="480" t="s">
        <v>2008</v>
      </c>
      <c r="BV233" s="479" t="s">
        <v>741</v>
      </c>
      <c r="BW233" s="479" t="s">
        <v>741</v>
      </c>
    </row>
    <row r="234" spans="1:75" ht="12.75" customHeight="1">
      <c r="A234" s="478" t="s">
        <v>64</v>
      </c>
      <c r="B234" s="484" t="s">
        <v>124</v>
      </c>
      <c r="C234" s="478" t="s">
        <v>2086</v>
      </c>
      <c r="D234" s="479" t="s">
        <v>2013</v>
      </c>
      <c r="E234" s="480" t="s">
        <v>741</v>
      </c>
      <c r="F234" s="479" t="s">
        <v>2013</v>
      </c>
      <c r="G234" s="480" t="s">
        <v>741</v>
      </c>
      <c r="H234" s="479" t="s">
        <v>2013</v>
      </c>
      <c r="I234" s="480" t="s">
        <v>741</v>
      </c>
      <c r="J234" s="481" t="s">
        <v>1968</v>
      </c>
      <c r="K234" s="480" t="s">
        <v>741</v>
      </c>
      <c r="L234" s="480" t="s">
        <v>1968</v>
      </c>
      <c r="M234" s="480" t="s">
        <v>741</v>
      </c>
      <c r="N234" s="480" t="s">
        <v>741</v>
      </c>
      <c r="O234" s="480" t="s">
        <v>741</v>
      </c>
      <c r="P234" s="479" t="s">
        <v>2013</v>
      </c>
      <c r="Q234" s="479" t="s">
        <v>2013</v>
      </c>
      <c r="R234" s="479" t="s">
        <v>741</v>
      </c>
      <c r="S234" s="479" t="s">
        <v>2013</v>
      </c>
      <c r="T234" s="480" t="s">
        <v>1968</v>
      </c>
      <c r="U234" s="479" t="s">
        <v>741</v>
      </c>
      <c r="V234" s="479" t="s">
        <v>1968</v>
      </c>
      <c r="W234" s="479" t="s">
        <v>2013</v>
      </c>
      <c r="X234" s="480" t="s">
        <v>741</v>
      </c>
      <c r="Y234" s="479" t="s">
        <v>2010</v>
      </c>
      <c r="Z234" s="479" t="s">
        <v>741</v>
      </c>
      <c r="AA234" s="480" t="s">
        <v>1968</v>
      </c>
      <c r="AB234" s="482" t="s">
        <v>741</v>
      </c>
      <c r="AC234" s="479" t="s">
        <v>2013</v>
      </c>
      <c r="AD234" s="479" t="s">
        <v>2013</v>
      </c>
      <c r="AE234" s="480" t="s">
        <v>741</v>
      </c>
      <c r="AF234" s="480" t="s">
        <v>741</v>
      </c>
      <c r="AG234" s="479" t="s">
        <v>1968</v>
      </c>
      <c r="AH234" s="480" t="s">
        <v>741</v>
      </c>
      <c r="AI234" s="479" t="s">
        <v>2013</v>
      </c>
      <c r="AJ234" s="480" t="s">
        <v>741</v>
      </c>
      <c r="AK234" s="480" t="s">
        <v>741</v>
      </c>
      <c r="AL234" s="480" t="s">
        <v>741</v>
      </c>
      <c r="AM234" s="479" t="s">
        <v>1968</v>
      </c>
      <c r="AN234" s="479" t="s">
        <v>2013</v>
      </c>
      <c r="AO234" s="479" t="s">
        <v>2013</v>
      </c>
      <c r="AP234" s="480" t="s">
        <v>1968</v>
      </c>
      <c r="AQ234" s="481" t="s">
        <v>1968</v>
      </c>
      <c r="AR234" s="479" t="s">
        <v>1968</v>
      </c>
      <c r="AS234" s="479" t="s">
        <v>2010</v>
      </c>
      <c r="AT234" s="479" t="s">
        <v>2013</v>
      </c>
      <c r="AU234" s="480" t="s">
        <v>1968</v>
      </c>
      <c r="AV234" s="479" t="s">
        <v>741</v>
      </c>
      <c r="AW234" s="480" t="s">
        <v>741</v>
      </c>
      <c r="AX234" s="480" t="s">
        <v>1968</v>
      </c>
      <c r="AY234" s="480" t="s">
        <v>1968</v>
      </c>
      <c r="AZ234" s="481" t="s">
        <v>741</v>
      </c>
      <c r="BA234" s="480" t="s">
        <v>741</v>
      </c>
      <c r="BB234" s="479" t="s">
        <v>2013</v>
      </c>
      <c r="BC234" s="482" t="s">
        <v>741</v>
      </c>
      <c r="BD234" s="479" t="s">
        <v>741</v>
      </c>
      <c r="BE234" s="479" t="s">
        <v>2013</v>
      </c>
      <c r="BF234" s="479" t="s">
        <v>2010</v>
      </c>
      <c r="BG234" s="480" t="s">
        <v>741</v>
      </c>
      <c r="BH234" s="479" t="s">
        <v>2013</v>
      </c>
      <c r="BI234" s="479" t="s">
        <v>1968</v>
      </c>
      <c r="BJ234" s="479" t="s">
        <v>2010</v>
      </c>
      <c r="BK234" s="480" t="s">
        <v>741</v>
      </c>
      <c r="BL234" s="480" t="s">
        <v>741</v>
      </c>
      <c r="BM234" s="480" t="s">
        <v>741</v>
      </c>
      <c r="BN234" s="479" t="s">
        <v>741</v>
      </c>
      <c r="BO234" s="480" t="s">
        <v>741</v>
      </c>
      <c r="BP234" s="480" t="s">
        <v>741</v>
      </c>
      <c r="BQ234" s="479" t="s">
        <v>2010</v>
      </c>
      <c r="BR234" s="480" t="s">
        <v>741</v>
      </c>
      <c r="BS234" s="480" t="s">
        <v>1968</v>
      </c>
      <c r="BT234" s="479" t="s">
        <v>2010</v>
      </c>
      <c r="BU234" s="480" t="s">
        <v>1968</v>
      </c>
      <c r="BV234" s="479" t="s">
        <v>2013</v>
      </c>
      <c r="BW234" s="479" t="s">
        <v>2013</v>
      </c>
    </row>
    <row r="235" spans="1:75" ht="12.75" customHeight="1">
      <c r="A235" s="478" t="s">
        <v>66</v>
      </c>
      <c r="B235" s="478" t="s">
        <v>124</v>
      </c>
      <c r="C235" s="478" t="s">
        <v>2086</v>
      </c>
      <c r="D235" s="479" t="s">
        <v>741</v>
      </c>
      <c r="E235" s="480" t="s">
        <v>2094</v>
      </c>
      <c r="F235" s="479" t="s">
        <v>741</v>
      </c>
      <c r="G235" s="480" t="s">
        <v>2095</v>
      </c>
      <c r="H235" s="479" t="s">
        <v>741</v>
      </c>
      <c r="I235" s="480" t="s">
        <v>2096</v>
      </c>
      <c r="J235" s="481" t="s">
        <v>2008</v>
      </c>
      <c r="K235" s="480" t="s">
        <v>2094</v>
      </c>
      <c r="L235" s="480" t="s">
        <v>2008</v>
      </c>
      <c r="M235" s="480" t="s">
        <v>2094</v>
      </c>
      <c r="N235" s="480" t="s">
        <v>1998</v>
      </c>
      <c r="O235" s="480" t="s">
        <v>2094</v>
      </c>
      <c r="P235" s="479" t="s">
        <v>741</v>
      </c>
      <c r="Q235" s="479" t="s">
        <v>741</v>
      </c>
      <c r="R235" s="479" t="s">
        <v>2095</v>
      </c>
      <c r="S235" s="479" t="s">
        <v>741</v>
      </c>
      <c r="T235" s="480" t="s">
        <v>2008</v>
      </c>
      <c r="U235" s="479" t="s">
        <v>1998</v>
      </c>
      <c r="V235" s="479" t="s">
        <v>2008</v>
      </c>
      <c r="W235" s="479" t="s">
        <v>741</v>
      </c>
      <c r="X235" s="480" t="s">
        <v>2094</v>
      </c>
      <c r="Y235" s="479" t="s">
        <v>2013</v>
      </c>
      <c r="Z235" s="479" t="s">
        <v>2094</v>
      </c>
      <c r="AA235" s="480" t="s">
        <v>2008</v>
      </c>
      <c r="AB235" s="482" t="s">
        <v>2094</v>
      </c>
      <c r="AC235" s="479" t="s">
        <v>741</v>
      </c>
      <c r="AD235" s="479" t="s">
        <v>741</v>
      </c>
      <c r="AE235" s="480" t="s">
        <v>2094</v>
      </c>
      <c r="AF235" s="480" t="s">
        <v>2097</v>
      </c>
      <c r="AG235" s="479" t="s">
        <v>2008</v>
      </c>
      <c r="AH235" s="480" t="s">
        <v>2097</v>
      </c>
      <c r="AI235" s="479" t="s">
        <v>741</v>
      </c>
      <c r="AJ235" s="480" t="s">
        <v>2094</v>
      </c>
      <c r="AK235" s="480" t="s">
        <v>2094</v>
      </c>
      <c r="AL235" s="480" t="s">
        <v>1998</v>
      </c>
      <c r="AM235" s="479" t="s">
        <v>2008</v>
      </c>
      <c r="AN235" s="479" t="s">
        <v>741</v>
      </c>
      <c r="AO235" s="479" t="s">
        <v>741</v>
      </c>
      <c r="AP235" s="480" t="s">
        <v>2008</v>
      </c>
      <c r="AQ235" s="481" t="s">
        <v>2008</v>
      </c>
      <c r="AR235" s="479" t="s">
        <v>2008</v>
      </c>
      <c r="AS235" s="479" t="s">
        <v>2013</v>
      </c>
      <c r="AT235" s="479" t="s">
        <v>741</v>
      </c>
      <c r="AU235" s="480" t="s">
        <v>2008</v>
      </c>
      <c r="AV235" s="479" t="s">
        <v>1968</v>
      </c>
      <c r="AW235" s="480" t="s">
        <v>2097</v>
      </c>
      <c r="AX235" s="480" t="s">
        <v>2008</v>
      </c>
      <c r="AY235" s="480" t="s">
        <v>2008</v>
      </c>
      <c r="AZ235" s="481" t="s">
        <v>2097</v>
      </c>
      <c r="BA235" s="480" t="s">
        <v>2094</v>
      </c>
      <c r="BB235" s="479" t="s">
        <v>741</v>
      </c>
      <c r="BC235" s="482" t="s">
        <v>2097</v>
      </c>
      <c r="BD235" s="479" t="s">
        <v>1967</v>
      </c>
      <c r="BE235" s="479" t="s">
        <v>741</v>
      </c>
      <c r="BF235" s="479" t="s">
        <v>2013</v>
      </c>
      <c r="BG235" s="480" t="s">
        <v>2094</v>
      </c>
      <c r="BH235" s="479" t="s">
        <v>741</v>
      </c>
      <c r="BI235" s="479" t="s">
        <v>2008</v>
      </c>
      <c r="BJ235" s="479" t="s">
        <v>2013</v>
      </c>
      <c r="BK235" s="480" t="s">
        <v>2094</v>
      </c>
      <c r="BL235" s="480" t="s">
        <v>2094</v>
      </c>
      <c r="BM235" s="480" t="s">
        <v>1998</v>
      </c>
      <c r="BN235" s="479" t="s">
        <v>2091</v>
      </c>
      <c r="BO235" s="480" t="s">
        <v>1998</v>
      </c>
      <c r="BP235" s="480" t="s">
        <v>1998</v>
      </c>
      <c r="BQ235" s="479" t="s">
        <v>2013</v>
      </c>
      <c r="BR235" s="480" t="s">
        <v>2096</v>
      </c>
      <c r="BS235" s="480" t="s">
        <v>2008</v>
      </c>
      <c r="BT235" s="479" t="s">
        <v>2013</v>
      </c>
      <c r="BU235" s="480" t="s">
        <v>2008</v>
      </c>
      <c r="BV235" s="479" t="s">
        <v>741</v>
      </c>
      <c r="BW235" s="479" t="s">
        <v>741</v>
      </c>
    </row>
    <row r="236" spans="1:75" ht="12.75" customHeight="1">
      <c r="A236" s="478" t="s">
        <v>69</v>
      </c>
      <c r="B236" s="478" t="s">
        <v>124</v>
      </c>
      <c r="C236" s="478" t="s">
        <v>2086</v>
      </c>
      <c r="D236" s="479" t="s">
        <v>2013</v>
      </c>
      <c r="E236" s="480" t="s">
        <v>741</v>
      </c>
      <c r="F236" s="479" t="s">
        <v>2013</v>
      </c>
      <c r="G236" s="480" t="s">
        <v>741</v>
      </c>
      <c r="H236" s="479" t="s">
        <v>2013</v>
      </c>
      <c r="I236" s="480" t="s">
        <v>741</v>
      </c>
      <c r="J236" s="481" t="s">
        <v>2095</v>
      </c>
      <c r="K236" s="480" t="s">
        <v>741</v>
      </c>
      <c r="L236" s="480" t="s">
        <v>2095</v>
      </c>
      <c r="M236" s="480" t="s">
        <v>741</v>
      </c>
      <c r="N236" s="480" t="s">
        <v>741</v>
      </c>
      <c r="O236" s="480" t="s">
        <v>741</v>
      </c>
      <c r="P236" s="479" t="s">
        <v>2013</v>
      </c>
      <c r="Q236" s="479" t="s">
        <v>2013</v>
      </c>
      <c r="R236" s="479" t="s">
        <v>741</v>
      </c>
      <c r="S236" s="479" t="s">
        <v>2013</v>
      </c>
      <c r="T236" s="480" t="s">
        <v>2095</v>
      </c>
      <c r="U236" s="479" t="s">
        <v>741</v>
      </c>
      <c r="V236" s="479" t="s">
        <v>2095</v>
      </c>
      <c r="W236" s="479" t="s">
        <v>2013</v>
      </c>
      <c r="X236" s="480" t="s">
        <v>741</v>
      </c>
      <c r="Y236" s="479" t="s">
        <v>2007</v>
      </c>
      <c r="Z236" s="479" t="s">
        <v>741</v>
      </c>
      <c r="AA236" s="480" t="s">
        <v>2095</v>
      </c>
      <c r="AB236" s="482" t="s">
        <v>741</v>
      </c>
      <c r="AC236" s="479" t="s">
        <v>2013</v>
      </c>
      <c r="AD236" s="479" t="s">
        <v>2013</v>
      </c>
      <c r="AE236" s="480" t="s">
        <v>741</v>
      </c>
      <c r="AF236" s="480" t="s">
        <v>741</v>
      </c>
      <c r="AG236" s="479" t="s">
        <v>2095</v>
      </c>
      <c r="AH236" s="480" t="s">
        <v>741</v>
      </c>
      <c r="AI236" s="479" t="s">
        <v>2013</v>
      </c>
      <c r="AJ236" s="480" t="s">
        <v>741</v>
      </c>
      <c r="AK236" s="480" t="s">
        <v>741</v>
      </c>
      <c r="AL236" s="480" t="s">
        <v>741</v>
      </c>
      <c r="AM236" s="479" t="s">
        <v>2095</v>
      </c>
      <c r="AN236" s="479" t="s">
        <v>2013</v>
      </c>
      <c r="AO236" s="479" t="s">
        <v>2013</v>
      </c>
      <c r="AP236" s="480" t="s">
        <v>2095</v>
      </c>
      <c r="AQ236" s="481" t="s">
        <v>2095</v>
      </c>
      <c r="AR236" s="479" t="s">
        <v>2095</v>
      </c>
      <c r="AS236" s="479" t="s">
        <v>2007</v>
      </c>
      <c r="AT236" s="479" t="s">
        <v>2013</v>
      </c>
      <c r="AU236" s="480" t="s">
        <v>2095</v>
      </c>
      <c r="AV236" s="479" t="s">
        <v>741</v>
      </c>
      <c r="AW236" s="480" t="s">
        <v>741</v>
      </c>
      <c r="AX236" s="480" t="s">
        <v>2095</v>
      </c>
      <c r="AY236" s="480" t="s">
        <v>2095</v>
      </c>
      <c r="AZ236" s="481" t="s">
        <v>741</v>
      </c>
      <c r="BA236" s="480" t="s">
        <v>741</v>
      </c>
      <c r="BB236" s="479" t="s">
        <v>2013</v>
      </c>
      <c r="BC236" s="482" t="s">
        <v>741</v>
      </c>
      <c r="BD236" s="479" t="s">
        <v>741</v>
      </c>
      <c r="BE236" s="479" t="s">
        <v>2013</v>
      </c>
      <c r="BF236" s="479" t="s">
        <v>2007</v>
      </c>
      <c r="BG236" s="480" t="s">
        <v>741</v>
      </c>
      <c r="BH236" s="479" t="s">
        <v>2013</v>
      </c>
      <c r="BI236" s="479" t="s">
        <v>2095</v>
      </c>
      <c r="BJ236" s="479" t="s">
        <v>2007</v>
      </c>
      <c r="BK236" s="480" t="s">
        <v>741</v>
      </c>
      <c r="BL236" s="480" t="s">
        <v>741</v>
      </c>
      <c r="BM236" s="480" t="s">
        <v>741</v>
      </c>
      <c r="BN236" s="479" t="s">
        <v>741</v>
      </c>
      <c r="BO236" s="480" t="s">
        <v>741</v>
      </c>
      <c r="BP236" s="480" t="s">
        <v>741</v>
      </c>
      <c r="BQ236" s="479" t="s">
        <v>2007</v>
      </c>
      <c r="BR236" s="480" t="s">
        <v>741</v>
      </c>
      <c r="BS236" s="480" t="s">
        <v>2095</v>
      </c>
      <c r="BT236" s="479" t="s">
        <v>2007</v>
      </c>
      <c r="BU236" s="480" t="s">
        <v>2095</v>
      </c>
      <c r="BV236" s="479" t="s">
        <v>2013</v>
      </c>
      <c r="BW236" s="479" t="s">
        <v>2013</v>
      </c>
    </row>
    <row r="237" spans="1:75" ht="12.75" customHeight="1">
      <c r="A237" s="478" t="s">
        <v>72</v>
      </c>
      <c r="B237" s="478" t="s">
        <v>124</v>
      </c>
      <c r="C237" s="478" t="s">
        <v>2086</v>
      </c>
      <c r="D237" s="479" t="s">
        <v>2010</v>
      </c>
      <c r="E237" s="480" t="s">
        <v>741</v>
      </c>
      <c r="F237" s="479" t="s">
        <v>2006</v>
      </c>
      <c r="G237" s="480" t="s">
        <v>741</v>
      </c>
      <c r="H237" s="479" t="s">
        <v>2010</v>
      </c>
      <c r="I237" s="480" t="s">
        <v>741</v>
      </c>
      <c r="J237" s="481" t="s">
        <v>741</v>
      </c>
      <c r="K237" s="480" t="s">
        <v>741</v>
      </c>
      <c r="L237" s="480" t="s">
        <v>741</v>
      </c>
      <c r="M237" s="480" t="s">
        <v>741</v>
      </c>
      <c r="N237" s="480" t="s">
        <v>741</v>
      </c>
      <c r="O237" s="480" t="s">
        <v>741</v>
      </c>
      <c r="P237" s="479" t="s">
        <v>2010</v>
      </c>
      <c r="Q237" s="479" t="s">
        <v>2010</v>
      </c>
      <c r="R237" s="479" t="s">
        <v>741</v>
      </c>
      <c r="S237" s="479" t="s">
        <v>2010</v>
      </c>
      <c r="T237" s="480" t="s">
        <v>741</v>
      </c>
      <c r="U237" s="479" t="s">
        <v>741</v>
      </c>
      <c r="V237" s="479" t="s">
        <v>741</v>
      </c>
      <c r="W237" s="479" t="s">
        <v>2010</v>
      </c>
      <c r="X237" s="480" t="s">
        <v>741</v>
      </c>
      <c r="Y237" s="479" t="s">
        <v>2012</v>
      </c>
      <c r="Z237" s="479" t="s">
        <v>741</v>
      </c>
      <c r="AA237" s="480" t="s">
        <v>741</v>
      </c>
      <c r="AB237" s="482" t="s">
        <v>741</v>
      </c>
      <c r="AC237" s="479" t="s">
        <v>2010</v>
      </c>
      <c r="AD237" s="479" t="s">
        <v>2010</v>
      </c>
      <c r="AE237" s="480" t="s">
        <v>741</v>
      </c>
      <c r="AF237" s="480" t="s">
        <v>741</v>
      </c>
      <c r="AG237" s="479" t="s">
        <v>741</v>
      </c>
      <c r="AH237" s="480" t="s">
        <v>741</v>
      </c>
      <c r="AI237" s="479" t="s">
        <v>2010</v>
      </c>
      <c r="AJ237" s="480" t="s">
        <v>741</v>
      </c>
      <c r="AK237" s="480" t="s">
        <v>741</v>
      </c>
      <c r="AL237" s="480" t="s">
        <v>741</v>
      </c>
      <c r="AM237" s="479" t="s">
        <v>741</v>
      </c>
      <c r="AN237" s="479" t="s">
        <v>2010</v>
      </c>
      <c r="AO237" s="479" t="s">
        <v>2010</v>
      </c>
      <c r="AP237" s="480" t="s">
        <v>741</v>
      </c>
      <c r="AQ237" s="481" t="s">
        <v>741</v>
      </c>
      <c r="AR237" s="479" t="s">
        <v>741</v>
      </c>
      <c r="AS237" s="479" t="s">
        <v>2012</v>
      </c>
      <c r="AT237" s="479" t="s">
        <v>2010</v>
      </c>
      <c r="AU237" s="480" t="s">
        <v>741</v>
      </c>
      <c r="AV237" s="479" t="s">
        <v>741</v>
      </c>
      <c r="AW237" s="480" t="s">
        <v>741</v>
      </c>
      <c r="AX237" s="480" t="s">
        <v>741</v>
      </c>
      <c r="AY237" s="480" t="s">
        <v>741</v>
      </c>
      <c r="AZ237" s="481" t="s">
        <v>741</v>
      </c>
      <c r="BA237" s="480" t="s">
        <v>741</v>
      </c>
      <c r="BB237" s="479" t="s">
        <v>2010</v>
      </c>
      <c r="BC237" s="482" t="s">
        <v>741</v>
      </c>
      <c r="BD237" s="479" t="s">
        <v>741</v>
      </c>
      <c r="BE237" s="479" t="s">
        <v>2010</v>
      </c>
      <c r="BF237" s="479" t="s">
        <v>2012</v>
      </c>
      <c r="BG237" s="480" t="s">
        <v>741</v>
      </c>
      <c r="BH237" s="479" t="s">
        <v>2010</v>
      </c>
      <c r="BI237" s="479" t="s">
        <v>741</v>
      </c>
      <c r="BJ237" s="479" t="s">
        <v>2012</v>
      </c>
      <c r="BK237" s="480" t="s">
        <v>741</v>
      </c>
      <c r="BL237" s="480" t="s">
        <v>741</v>
      </c>
      <c r="BM237" s="480" t="s">
        <v>741</v>
      </c>
      <c r="BN237" s="479" t="s">
        <v>741</v>
      </c>
      <c r="BO237" s="480" t="s">
        <v>741</v>
      </c>
      <c r="BP237" s="480" t="s">
        <v>741</v>
      </c>
      <c r="BQ237" s="479" t="s">
        <v>2012</v>
      </c>
      <c r="BR237" s="480" t="s">
        <v>741</v>
      </c>
      <c r="BS237" s="480" t="s">
        <v>741</v>
      </c>
      <c r="BT237" s="479" t="s">
        <v>2012</v>
      </c>
      <c r="BU237" s="480" t="s">
        <v>741</v>
      </c>
      <c r="BV237" s="479" t="s">
        <v>2010</v>
      </c>
      <c r="BW237" s="479" t="s">
        <v>2010</v>
      </c>
    </row>
    <row r="238" spans="1:75" ht="12.75" customHeight="1">
      <c r="A238" s="478" t="s">
        <v>74</v>
      </c>
      <c r="B238" s="478" t="s">
        <v>124</v>
      </c>
      <c r="C238" s="478" t="s">
        <v>2086</v>
      </c>
      <c r="D238" s="479" t="s">
        <v>741</v>
      </c>
      <c r="E238" s="480" t="s">
        <v>1998</v>
      </c>
      <c r="F238" s="479" t="s">
        <v>741</v>
      </c>
      <c r="G238" s="480" t="s">
        <v>2000</v>
      </c>
      <c r="H238" s="479" t="s">
        <v>741</v>
      </c>
      <c r="I238" s="480" t="s">
        <v>2059</v>
      </c>
      <c r="J238" s="481" t="s">
        <v>2010</v>
      </c>
      <c r="K238" s="480" t="s">
        <v>1998</v>
      </c>
      <c r="L238" s="480" t="s">
        <v>2010</v>
      </c>
      <c r="M238" s="480" t="s">
        <v>1998</v>
      </c>
      <c r="N238" s="480" t="s">
        <v>1968</v>
      </c>
      <c r="O238" s="480" t="s">
        <v>1998</v>
      </c>
      <c r="P238" s="479" t="s">
        <v>741</v>
      </c>
      <c r="Q238" s="479" t="s">
        <v>741</v>
      </c>
      <c r="R238" s="479" t="s">
        <v>2000</v>
      </c>
      <c r="S238" s="479" t="s">
        <v>741</v>
      </c>
      <c r="T238" s="480" t="s">
        <v>2010</v>
      </c>
      <c r="U238" s="479" t="s">
        <v>1968</v>
      </c>
      <c r="V238" s="479" t="s">
        <v>2010</v>
      </c>
      <c r="W238" s="479" t="s">
        <v>2013</v>
      </c>
      <c r="X238" s="480" t="s">
        <v>1998</v>
      </c>
      <c r="Y238" s="479" t="s">
        <v>741</v>
      </c>
      <c r="Z238" s="479" t="s">
        <v>1998</v>
      </c>
      <c r="AA238" s="480" t="s">
        <v>2010</v>
      </c>
      <c r="AB238" s="482" t="s">
        <v>1998</v>
      </c>
      <c r="AC238" s="479" t="s">
        <v>741</v>
      </c>
      <c r="AD238" s="479" t="s">
        <v>741</v>
      </c>
      <c r="AE238" s="480" t="s">
        <v>1998</v>
      </c>
      <c r="AF238" s="480" t="s">
        <v>1967</v>
      </c>
      <c r="AG238" s="479" t="s">
        <v>2010</v>
      </c>
      <c r="AH238" s="480" t="s">
        <v>1967</v>
      </c>
      <c r="AI238" s="479" t="s">
        <v>741</v>
      </c>
      <c r="AJ238" s="480" t="s">
        <v>1998</v>
      </c>
      <c r="AK238" s="480" t="s">
        <v>1998</v>
      </c>
      <c r="AL238" s="480" t="s">
        <v>1968</v>
      </c>
      <c r="AM238" s="479" t="s">
        <v>2010</v>
      </c>
      <c r="AN238" s="479" t="s">
        <v>741</v>
      </c>
      <c r="AO238" s="479" t="s">
        <v>741</v>
      </c>
      <c r="AP238" s="480" t="s">
        <v>2010</v>
      </c>
      <c r="AQ238" s="481" t="s">
        <v>2010</v>
      </c>
      <c r="AR238" s="479" t="s">
        <v>2010</v>
      </c>
      <c r="AS238" s="479" t="s">
        <v>741</v>
      </c>
      <c r="AT238" s="479" t="s">
        <v>741</v>
      </c>
      <c r="AU238" s="480" t="s">
        <v>2010</v>
      </c>
      <c r="AV238" s="479" t="s">
        <v>2009</v>
      </c>
      <c r="AW238" s="480" t="s">
        <v>1967</v>
      </c>
      <c r="AX238" s="480" t="s">
        <v>2010</v>
      </c>
      <c r="AY238" s="480" t="s">
        <v>2010</v>
      </c>
      <c r="AZ238" s="481" t="s">
        <v>1967</v>
      </c>
      <c r="BA238" s="480" t="s">
        <v>1998</v>
      </c>
      <c r="BB238" s="479" t="s">
        <v>741</v>
      </c>
      <c r="BC238" s="482" t="s">
        <v>1967</v>
      </c>
      <c r="BD238" s="479" t="s">
        <v>1948</v>
      </c>
      <c r="BE238" s="479" t="s">
        <v>741</v>
      </c>
      <c r="BF238" s="479" t="s">
        <v>741</v>
      </c>
      <c r="BG238" s="480" t="s">
        <v>1998</v>
      </c>
      <c r="BH238" s="479" t="s">
        <v>741</v>
      </c>
      <c r="BI238" s="479" t="s">
        <v>2010</v>
      </c>
      <c r="BJ238" s="479" t="s">
        <v>741</v>
      </c>
      <c r="BK238" s="480" t="s">
        <v>1998</v>
      </c>
      <c r="BL238" s="480" t="s">
        <v>1998</v>
      </c>
      <c r="BM238" s="480" t="s">
        <v>1968</v>
      </c>
      <c r="BN238" s="479" t="s">
        <v>1926</v>
      </c>
      <c r="BO238" s="480" t="s">
        <v>1968</v>
      </c>
      <c r="BP238" s="480" t="s">
        <v>1968</v>
      </c>
      <c r="BQ238" s="479" t="s">
        <v>741</v>
      </c>
      <c r="BR238" s="480" t="s">
        <v>2059</v>
      </c>
      <c r="BS238" s="480" t="s">
        <v>2010</v>
      </c>
      <c r="BT238" s="479" t="s">
        <v>741</v>
      </c>
      <c r="BU238" s="480" t="s">
        <v>2010</v>
      </c>
      <c r="BV238" s="479" t="s">
        <v>2013</v>
      </c>
      <c r="BW238" s="479" t="s">
        <v>2013</v>
      </c>
    </row>
    <row r="239" spans="1:75" ht="12.75" customHeight="1">
      <c r="A239" s="478" t="s">
        <v>77</v>
      </c>
      <c r="B239" s="478" t="s">
        <v>124</v>
      </c>
      <c r="C239" s="478" t="s">
        <v>2086</v>
      </c>
      <c r="D239" s="479" t="s">
        <v>2013</v>
      </c>
      <c r="E239" s="480" t="s">
        <v>741</v>
      </c>
      <c r="F239" s="479" t="s">
        <v>2013</v>
      </c>
      <c r="G239" s="480" t="s">
        <v>741</v>
      </c>
      <c r="H239" s="479" t="s">
        <v>2013</v>
      </c>
      <c r="I239" s="480" t="s">
        <v>741</v>
      </c>
      <c r="J239" s="481" t="s">
        <v>741</v>
      </c>
      <c r="K239" s="480" t="s">
        <v>741</v>
      </c>
      <c r="L239" s="480" t="s">
        <v>741</v>
      </c>
      <c r="M239" s="480" t="s">
        <v>741</v>
      </c>
      <c r="N239" s="480" t="s">
        <v>741</v>
      </c>
      <c r="O239" s="480" t="s">
        <v>741</v>
      </c>
      <c r="P239" s="479" t="s">
        <v>2013</v>
      </c>
      <c r="Q239" s="479" t="s">
        <v>2013</v>
      </c>
      <c r="R239" s="479" t="s">
        <v>741</v>
      </c>
      <c r="S239" s="479" t="s">
        <v>2013</v>
      </c>
      <c r="T239" s="480" t="s">
        <v>741</v>
      </c>
      <c r="U239" s="479" t="s">
        <v>741</v>
      </c>
      <c r="V239" s="479" t="s">
        <v>741</v>
      </c>
      <c r="W239" s="479" t="s">
        <v>2013</v>
      </c>
      <c r="X239" s="480" t="s">
        <v>741</v>
      </c>
      <c r="Y239" s="479" t="s">
        <v>2013</v>
      </c>
      <c r="Z239" s="479" t="s">
        <v>741</v>
      </c>
      <c r="AA239" s="480" t="s">
        <v>741</v>
      </c>
      <c r="AB239" s="482" t="s">
        <v>741</v>
      </c>
      <c r="AC239" s="479" t="s">
        <v>2013</v>
      </c>
      <c r="AD239" s="479" t="s">
        <v>2013</v>
      </c>
      <c r="AE239" s="480" t="s">
        <v>741</v>
      </c>
      <c r="AF239" s="480" t="s">
        <v>741</v>
      </c>
      <c r="AG239" s="479" t="s">
        <v>741</v>
      </c>
      <c r="AH239" s="480" t="s">
        <v>741</v>
      </c>
      <c r="AI239" s="479" t="s">
        <v>2013</v>
      </c>
      <c r="AJ239" s="480" t="s">
        <v>741</v>
      </c>
      <c r="AK239" s="480" t="s">
        <v>741</v>
      </c>
      <c r="AL239" s="480" t="s">
        <v>741</v>
      </c>
      <c r="AM239" s="479" t="s">
        <v>741</v>
      </c>
      <c r="AN239" s="479" t="s">
        <v>2013</v>
      </c>
      <c r="AO239" s="479" t="s">
        <v>2013</v>
      </c>
      <c r="AP239" s="480" t="s">
        <v>741</v>
      </c>
      <c r="AQ239" s="481" t="s">
        <v>741</v>
      </c>
      <c r="AR239" s="479" t="s">
        <v>741</v>
      </c>
      <c r="AS239" s="479" t="s">
        <v>2013</v>
      </c>
      <c r="AT239" s="479" t="s">
        <v>2013</v>
      </c>
      <c r="AU239" s="480" t="s">
        <v>741</v>
      </c>
      <c r="AV239" s="479" t="s">
        <v>741</v>
      </c>
      <c r="AW239" s="480" t="s">
        <v>741</v>
      </c>
      <c r="AX239" s="480" t="s">
        <v>741</v>
      </c>
      <c r="AY239" s="480" t="s">
        <v>741</v>
      </c>
      <c r="AZ239" s="481" t="s">
        <v>741</v>
      </c>
      <c r="BA239" s="480" t="s">
        <v>741</v>
      </c>
      <c r="BB239" s="479" t="s">
        <v>2013</v>
      </c>
      <c r="BC239" s="482" t="s">
        <v>741</v>
      </c>
      <c r="BD239" s="479" t="s">
        <v>741</v>
      </c>
      <c r="BE239" s="479" t="s">
        <v>2013</v>
      </c>
      <c r="BF239" s="479" t="s">
        <v>2013</v>
      </c>
      <c r="BG239" s="480" t="s">
        <v>741</v>
      </c>
      <c r="BH239" s="479" t="s">
        <v>2013</v>
      </c>
      <c r="BI239" s="479" t="s">
        <v>741</v>
      </c>
      <c r="BJ239" s="479" t="s">
        <v>2013</v>
      </c>
      <c r="BK239" s="480" t="s">
        <v>741</v>
      </c>
      <c r="BL239" s="480" t="s">
        <v>741</v>
      </c>
      <c r="BM239" s="480" t="s">
        <v>741</v>
      </c>
      <c r="BN239" s="479" t="s">
        <v>741</v>
      </c>
      <c r="BO239" s="480" t="s">
        <v>741</v>
      </c>
      <c r="BP239" s="480" t="s">
        <v>741</v>
      </c>
      <c r="BQ239" s="479" t="s">
        <v>2013</v>
      </c>
      <c r="BR239" s="480" t="s">
        <v>741</v>
      </c>
      <c r="BS239" s="480" t="s">
        <v>741</v>
      </c>
      <c r="BT239" s="479" t="s">
        <v>2013</v>
      </c>
      <c r="BU239" s="480" t="s">
        <v>741</v>
      </c>
      <c r="BV239" s="479" t="s">
        <v>2013</v>
      </c>
      <c r="BW239" s="479" t="s">
        <v>2013</v>
      </c>
    </row>
    <row r="240" spans="1:75" ht="12.75" customHeight="1">
      <c r="A240" s="478" t="s">
        <v>80</v>
      </c>
      <c r="B240" s="478" t="s">
        <v>124</v>
      </c>
      <c r="C240" s="478" t="s">
        <v>2086</v>
      </c>
      <c r="D240" s="479" t="s">
        <v>741</v>
      </c>
      <c r="E240" s="480" t="s">
        <v>2094</v>
      </c>
      <c r="F240" s="479" t="s">
        <v>741</v>
      </c>
      <c r="G240" s="480" t="s">
        <v>2095</v>
      </c>
      <c r="H240" s="479" t="s">
        <v>741</v>
      </c>
      <c r="I240" s="480" t="s">
        <v>2096</v>
      </c>
      <c r="J240" s="481" t="s">
        <v>2010</v>
      </c>
      <c r="K240" s="480" t="s">
        <v>2094</v>
      </c>
      <c r="L240" s="480" t="s">
        <v>2010</v>
      </c>
      <c r="M240" s="480" t="s">
        <v>2094</v>
      </c>
      <c r="N240" s="480" t="s">
        <v>1998</v>
      </c>
      <c r="O240" s="480" t="s">
        <v>2094</v>
      </c>
      <c r="P240" s="479" t="s">
        <v>741</v>
      </c>
      <c r="Q240" s="479" t="s">
        <v>741</v>
      </c>
      <c r="R240" s="479" t="s">
        <v>2095</v>
      </c>
      <c r="S240" s="479" t="s">
        <v>741</v>
      </c>
      <c r="T240" s="480" t="s">
        <v>2010</v>
      </c>
      <c r="U240" s="479" t="s">
        <v>1998</v>
      </c>
      <c r="V240" s="479" t="s">
        <v>2010</v>
      </c>
      <c r="W240" s="479" t="s">
        <v>741</v>
      </c>
      <c r="X240" s="480" t="s">
        <v>2094</v>
      </c>
      <c r="Y240" s="479" t="s">
        <v>741</v>
      </c>
      <c r="Z240" s="479" t="s">
        <v>2094</v>
      </c>
      <c r="AA240" s="480" t="s">
        <v>2010</v>
      </c>
      <c r="AB240" s="482" t="s">
        <v>2094</v>
      </c>
      <c r="AC240" s="479" t="s">
        <v>741</v>
      </c>
      <c r="AD240" s="479" t="s">
        <v>741</v>
      </c>
      <c r="AE240" s="480" t="s">
        <v>2094</v>
      </c>
      <c r="AF240" s="480" t="s">
        <v>2097</v>
      </c>
      <c r="AG240" s="479" t="s">
        <v>2010</v>
      </c>
      <c r="AH240" s="480" t="s">
        <v>2097</v>
      </c>
      <c r="AI240" s="479" t="s">
        <v>741</v>
      </c>
      <c r="AJ240" s="480" t="s">
        <v>2094</v>
      </c>
      <c r="AK240" s="480" t="s">
        <v>2094</v>
      </c>
      <c r="AL240" s="480" t="s">
        <v>1998</v>
      </c>
      <c r="AM240" s="479" t="s">
        <v>2010</v>
      </c>
      <c r="AN240" s="479" t="s">
        <v>741</v>
      </c>
      <c r="AO240" s="479" t="s">
        <v>741</v>
      </c>
      <c r="AP240" s="480" t="s">
        <v>2010</v>
      </c>
      <c r="AQ240" s="481" t="s">
        <v>2010</v>
      </c>
      <c r="AR240" s="479" t="s">
        <v>2010</v>
      </c>
      <c r="AS240" s="479" t="s">
        <v>741</v>
      </c>
      <c r="AT240" s="479" t="s">
        <v>741</v>
      </c>
      <c r="AU240" s="480" t="s">
        <v>2010</v>
      </c>
      <c r="AV240" s="479" t="s">
        <v>1968</v>
      </c>
      <c r="AW240" s="480" t="s">
        <v>2097</v>
      </c>
      <c r="AX240" s="480" t="s">
        <v>2010</v>
      </c>
      <c r="AY240" s="480" t="s">
        <v>2010</v>
      </c>
      <c r="AZ240" s="481" t="s">
        <v>2097</v>
      </c>
      <c r="BA240" s="480" t="s">
        <v>2094</v>
      </c>
      <c r="BB240" s="479" t="s">
        <v>741</v>
      </c>
      <c r="BC240" s="482" t="s">
        <v>2097</v>
      </c>
      <c r="BD240" s="479" t="s">
        <v>1967</v>
      </c>
      <c r="BE240" s="479" t="s">
        <v>741</v>
      </c>
      <c r="BF240" s="479" t="s">
        <v>741</v>
      </c>
      <c r="BG240" s="480" t="s">
        <v>2094</v>
      </c>
      <c r="BH240" s="479" t="s">
        <v>741</v>
      </c>
      <c r="BI240" s="479" t="s">
        <v>2010</v>
      </c>
      <c r="BJ240" s="479" t="s">
        <v>741</v>
      </c>
      <c r="BK240" s="480" t="s">
        <v>2094</v>
      </c>
      <c r="BL240" s="480" t="s">
        <v>2094</v>
      </c>
      <c r="BM240" s="480" t="s">
        <v>1998</v>
      </c>
      <c r="BN240" s="479" t="s">
        <v>2091</v>
      </c>
      <c r="BO240" s="480" t="s">
        <v>1998</v>
      </c>
      <c r="BP240" s="480" t="s">
        <v>1998</v>
      </c>
      <c r="BQ240" s="479" t="s">
        <v>741</v>
      </c>
      <c r="BR240" s="480" t="s">
        <v>2096</v>
      </c>
      <c r="BS240" s="480" t="s">
        <v>2010</v>
      </c>
      <c r="BT240" s="479" t="s">
        <v>741</v>
      </c>
      <c r="BU240" s="480" t="s">
        <v>2010</v>
      </c>
      <c r="BV240" s="479" t="s">
        <v>741</v>
      </c>
      <c r="BW240" s="479" t="s">
        <v>741</v>
      </c>
    </row>
    <row r="241" spans="1:75" ht="12.75" customHeight="1">
      <c r="A241" s="478" t="s">
        <v>82</v>
      </c>
      <c r="B241" s="478" t="s">
        <v>124</v>
      </c>
      <c r="C241" s="478" t="s">
        <v>2086</v>
      </c>
      <c r="D241" s="479" t="s">
        <v>2013</v>
      </c>
      <c r="E241" s="480" t="s">
        <v>741</v>
      </c>
      <c r="F241" s="479" t="s">
        <v>2013</v>
      </c>
      <c r="G241" s="480" t="s">
        <v>741</v>
      </c>
      <c r="H241" s="479" t="s">
        <v>2013</v>
      </c>
      <c r="I241" s="480" t="s">
        <v>741</v>
      </c>
      <c r="J241" s="481" t="s">
        <v>1968</v>
      </c>
      <c r="K241" s="480" t="s">
        <v>741</v>
      </c>
      <c r="L241" s="480" t="s">
        <v>1968</v>
      </c>
      <c r="M241" s="480" t="s">
        <v>741</v>
      </c>
      <c r="N241" s="480" t="s">
        <v>741</v>
      </c>
      <c r="O241" s="480" t="s">
        <v>741</v>
      </c>
      <c r="P241" s="479" t="s">
        <v>2013</v>
      </c>
      <c r="Q241" s="479" t="s">
        <v>2013</v>
      </c>
      <c r="R241" s="479" t="s">
        <v>741</v>
      </c>
      <c r="S241" s="479" t="s">
        <v>2013</v>
      </c>
      <c r="T241" s="480" t="s">
        <v>1968</v>
      </c>
      <c r="U241" s="479" t="s">
        <v>741</v>
      </c>
      <c r="V241" s="479" t="s">
        <v>1968</v>
      </c>
      <c r="W241" s="479" t="s">
        <v>2013</v>
      </c>
      <c r="X241" s="480" t="s">
        <v>741</v>
      </c>
      <c r="Y241" s="479" t="s">
        <v>2010</v>
      </c>
      <c r="Z241" s="479" t="s">
        <v>741</v>
      </c>
      <c r="AA241" s="480" t="s">
        <v>1968</v>
      </c>
      <c r="AB241" s="482" t="s">
        <v>741</v>
      </c>
      <c r="AC241" s="479" t="s">
        <v>2013</v>
      </c>
      <c r="AD241" s="479" t="s">
        <v>2013</v>
      </c>
      <c r="AE241" s="480" t="s">
        <v>741</v>
      </c>
      <c r="AF241" s="480" t="s">
        <v>741</v>
      </c>
      <c r="AG241" s="479" t="s">
        <v>1968</v>
      </c>
      <c r="AH241" s="480" t="s">
        <v>741</v>
      </c>
      <c r="AI241" s="479" t="s">
        <v>2013</v>
      </c>
      <c r="AJ241" s="480" t="s">
        <v>741</v>
      </c>
      <c r="AK241" s="480" t="s">
        <v>741</v>
      </c>
      <c r="AL241" s="480" t="s">
        <v>741</v>
      </c>
      <c r="AM241" s="479" t="s">
        <v>1968</v>
      </c>
      <c r="AN241" s="479" t="s">
        <v>2013</v>
      </c>
      <c r="AO241" s="479" t="s">
        <v>2013</v>
      </c>
      <c r="AP241" s="480" t="s">
        <v>1968</v>
      </c>
      <c r="AQ241" s="481" t="s">
        <v>1968</v>
      </c>
      <c r="AR241" s="479" t="s">
        <v>1968</v>
      </c>
      <c r="AS241" s="479" t="s">
        <v>2010</v>
      </c>
      <c r="AT241" s="479" t="s">
        <v>2013</v>
      </c>
      <c r="AU241" s="480" t="s">
        <v>1968</v>
      </c>
      <c r="AV241" s="479" t="s">
        <v>741</v>
      </c>
      <c r="AW241" s="480" t="s">
        <v>741</v>
      </c>
      <c r="AX241" s="480" t="s">
        <v>1968</v>
      </c>
      <c r="AY241" s="480" t="s">
        <v>1968</v>
      </c>
      <c r="AZ241" s="481" t="s">
        <v>741</v>
      </c>
      <c r="BA241" s="480" t="s">
        <v>741</v>
      </c>
      <c r="BB241" s="479" t="s">
        <v>2013</v>
      </c>
      <c r="BC241" s="482" t="s">
        <v>741</v>
      </c>
      <c r="BD241" s="479" t="s">
        <v>741</v>
      </c>
      <c r="BE241" s="479" t="s">
        <v>2013</v>
      </c>
      <c r="BF241" s="479" t="s">
        <v>2010</v>
      </c>
      <c r="BG241" s="480" t="s">
        <v>741</v>
      </c>
      <c r="BH241" s="479" t="s">
        <v>2013</v>
      </c>
      <c r="BI241" s="479" t="s">
        <v>1968</v>
      </c>
      <c r="BJ241" s="479" t="s">
        <v>2010</v>
      </c>
      <c r="BK241" s="480" t="s">
        <v>741</v>
      </c>
      <c r="BL241" s="480" t="s">
        <v>741</v>
      </c>
      <c r="BM241" s="480" t="s">
        <v>741</v>
      </c>
      <c r="BN241" s="479" t="s">
        <v>741</v>
      </c>
      <c r="BO241" s="480" t="s">
        <v>741</v>
      </c>
      <c r="BP241" s="480" t="s">
        <v>741</v>
      </c>
      <c r="BQ241" s="479" t="s">
        <v>2010</v>
      </c>
      <c r="BR241" s="480" t="s">
        <v>741</v>
      </c>
      <c r="BS241" s="480" t="s">
        <v>1968</v>
      </c>
      <c r="BT241" s="479" t="s">
        <v>2010</v>
      </c>
      <c r="BU241" s="480" t="s">
        <v>1968</v>
      </c>
      <c r="BV241" s="479" t="s">
        <v>2013</v>
      </c>
      <c r="BW241" s="479" t="s">
        <v>2013</v>
      </c>
    </row>
    <row r="242" spans="1:75" ht="12.75" customHeight="1">
      <c r="A242" s="478" t="s">
        <v>85</v>
      </c>
      <c r="B242" s="478" t="s">
        <v>124</v>
      </c>
      <c r="C242" s="478" t="s">
        <v>2086</v>
      </c>
      <c r="D242" s="479" t="s">
        <v>2013</v>
      </c>
      <c r="E242" s="480" t="s">
        <v>741</v>
      </c>
      <c r="F242" s="479" t="s">
        <v>2006</v>
      </c>
      <c r="G242" s="480" t="s">
        <v>741</v>
      </c>
      <c r="H242" s="479" t="s">
        <v>2013</v>
      </c>
      <c r="I242" s="480" t="s">
        <v>741</v>
      </c>
      <c r="J242" s="481" t="s">
        <v>1998</v>
      </c>
      <c r="K242" s="480" t="s">
        <v>741</v>
      </c>
      <c r="L242" s="480" t="s">
        <v>1998</v>
      </c>
      <c r="M242" s="480" t="s">
        <v>741</v>
      </c>
      <c r="N242" s="480" t="s">
        <v>741</v>
      </c>
      <c r="O242" s="480" t="s">
        <v>741</v>
      </c>
      <c r="P242" s="479" t="s">
        <v>2013</v>
      </c>
      <c r="Q242" s="479" t="s">
        <v>2013</v>
      </c>
      <c r="R242" s="479" t="s">
        <v>741</v>
      </c>
      <c r="S242" s="479" t="s">
        <v>2013</v>
      </c>
      <c r="T242" s="480" t="s">
        <v>1998</v>
      </c>
      <c r="U242" s="479" t="s">
        <v>741</v>
      </c>
      <c r="V242" s="479" t="s">
        <v>1998</v>
      </c>
      <c r="W242" s="479" t="s">
        <v>2013</v>
      </c>
      <c r="X242" s="480" t="s">
        <v>741</v>
      </c>
      <c r="Y242" s="479" t="s">
        <v>1968</v>
      </c>
      <c r="Z242" s="479" t="s">
        <v>741</v>
      </c>
      <c r="AA242" s="480" t="s">
        <v>1998</v>
      </c>
      <c r="AB242" s="482" t="s">
        <v>741</v>
      </c>
      <c r="AC242" s="479" t="s">
        <v>2013</v>
      </c>
      <c r="AD242" s="479" t="s">
        <v>2013</v>
      </c>
      <c r="AE242" s="480" t="s">
        <v>741</v>
      </c>
      <c r="AF242" s="480" t="s">
        <v>741</v>
      </c>
      <c r="AG242" s="479" t="s">
        <v>1998</v>
      </c>
      <c r="AH242" s="480" t="s">
        <v>741</v>
      </c>
      <c r="AI242" s="479" t="s">
        <v>2013</v>
      </c>
      <c r="AJ242" s="480" t="s">
        <v>741</v>
      </c>
      <c r="AK242" s="480" t="s">
        <v>741</v>
      </c>
      <c r="AL242" s="480" t="s">
        <v>741</v>
      </c>
      <c r="AM242" s="479" t="s">
        <v>1998</v>
      </c>
      <c r="AN242" s="479" t="s">
        <v>2013</v>
      </c>
      <c r="AO242" s="479" t="s">
        <v>2013</v>
      </c>
      <c r="AP242" s="480" t="s">
        <v>1998</v>
      </c>
      <c r="AQ242" s="481" t="s">
        <v>1998</v>
      </c>
      <c r="AR242" s="479" t="s">
        <v>1998</v>
      </c>
      <c r="AS242" s="479" t="s">
        <v>1968</v>
      </c>
      <c r="AT242" s="479" t="s">
        <v>2013</v>
      </c>
      <c r="AU242" s="480" t="s">
        <v>1998</v>
      </c>
      <c r="AV242" s="479" t="s">
        <v>741</v>
      </c>
      <c r="AW242" s="480" t="s">
        <v>741</v>
      </c>
      <c r="AX242" s="480" t="s">
        <v>1998</v>
      </c>
      <c r="AY242" s="480" t="s">
        <v>1998</v>
      </c>
      <c r="AZ242" s="481" t="s">
        <v>741</v>
      </c>
      <c r="BA242" s="480" t="s">
        <v>741</v>
      </c>
      <c r="BB242" s="479" t="s">
        <v>2013</v>
      </c>
      <c r="BC242" s="482" t="s">
        <v>741</v>
      </c>
      <c r="BD242" s="479" t="s">
        <v>741</v>
      </c>
      <c r="BE242" s="479" t="s">
        <v>2013</v>
      </c>
      <c r="BF242" s="479" t="s">
        <v>1968</v>
      </c>
      <c r="BG242" s="480" t="s">
        <v>741</v>
      </c>
      <c r="BH242" s="479" t="s">
        <v>2013</v>
      </c>
      <c r="BI242" s="479" t="s">
        <v>1998</v>
      </c>
      <c r="BJ242" s="479" t="s">
        <v>1968</v>
      </c>
      <c r="BK242" s="480" t="s">
        <v>741</v>
      </c>
      <c r="BL242" s="480" t="s">
        <v>741</v>
      </c>
      <c r="BM242" s="480" t="s">
        <v>741</v>
      </c>
      <c r="BN242" s="479" t="s">
        <v>741</v>
      </c>
      <c r="BO242" s="480" t="s">
        <v>741</v>
      </c>
      <c r="BP242" s="480" t="s">
        <v>741</v>
      </c>
      <c r="BQ242" s="479" t="s">
        <v>1968</v>
      </c>
      <c r="BR242" s="480" t="s">
        <v>741</v>
      </c>
      <c r="BS242" s="480" t="s">
        <v>1998</v>
      </c>
      <c r="BT242" s="479" t="s">
        <v>1968</v>
      </c>
      <c r="BU242" s="480" t="s">
        <v>1998</v>
      </c>
      <c r="BV242" s="479" t="s">
        <v>2013</v>
      </c>
      <c r="BW242" s="479" t="s">
        <v>2013</v>
      </c>
    </row>
    <row r="243" spans="1:75" ht="12.75" customHeight="1">
      <c r="A243" s="478" t="s">
        <v>88</v>
      </c>
      <c r="B243" s="478" t="s">
        <v>124</v>
      </c>
      <c r="C243" s="478" t="s">
        <v>2086</v>
      </c>
      <c r="D243" s="479" t="s">
        <v>1968</v>
      </c>
      <c r="E243" s="480" t="s">
        <v>741</v>
      </c>
      <c r="F243" s="479" t="s">
        <v>741</v>
      </c>
      <c r="G243" s="480" t="s">
        <v>741</v>
      </c>
      <c r="H243" s="479" t="s">
        <v>1968</v>
      </c>
      <c r="I243" s="480" t="s">
        <v>741</v>
      </c>
      <c r="J243" s="481" t="s">
        <v>741</v>
      </c>
      <c r="K243" s="480" t="s">
        <v>741</v>
      </c>
      <c r="L243" s="480" t="s">
        <v>741</v>
      </c>
      <c r="M243" s="480" t="s">
        <v>741</v>
      </c>
      <c r="N243" s="480" t="s">
        <v>741</v>
      </c>
      <c r="O243" s="480" t="s">
        <v>741</v>
      </c>
      <c r="P243" s="479" t="s">
        <v>1968</v>
      </c>
      <c r="Q243" s="479" t="s">
        <v>1968</v>
      </c>
      <c r="R243" s="479" t="s">
        <v>741</v>
      </c>
      <c r="S243" s="479" t="s">
        <v>1968</v>
      </c>
      <c r="T243" s="480" t="s">
        <v>741</v>
      </c>
      <c r="U243" s="479" t="s">
        <v>741</v>
      </c>
      <c r="V243" s="479" t="s">
        <v>741</v>
      </c>
      <c r="W243" s="479" t="s">
        <v>2095</v>
      </c>
      <c r="X243" s="480" t="s">
        <v>741</v>
      </c>
      <c r="Y243" s="479" t="s">
        <v>1968</v>
      </c>
      <c r="Z243" s="479" t="s">
        <v>741</v>
      </c>
      <c r="AA243" s="480" t="s">
        <v>741</v>
      </c>
      <c r="AB243" s="482" t="s">
        <v>741</v>
      </c>
      <c r="AC243" s="479" t="s">
        <v>1968</v>
      </c>
      <c r="AD243" s="479" t="s">
        <v>1968</v>
      </c>
      <c r="AE243" s="480" t="s">
        <v>741</v>
      </c>
      <c r="AF243" s="480" t="s">
        <v>741</v>
      </c>
      <c r="AG243" s="479" t="s">
        <v>741</v>
      </c>
      <c r="AH243" s="480" t="s">
        <v>741</v>
      </c>
      <c r="AI243" s="479" t="s">
        <v>1968</v>
      </c>
      <c r="AJ243" s="480" t="s">
        <v>741</v>
      </c>
      <c r="AK243" s="480" t="s">
        <v>741</v>
      </c>
      <c r="AL243" s="480" t="s">
        <v>741</v>
      </c>
      <c r="AM243" s="479" t="s">
        <v>741</v>
      </c>
      <c r="AN243" s="479" t="s">
        <v>1968</v>
      </c>
      <c r="AO243" s="479" t="s">
        <v>1968</v>
      </c>
      <c r="AP243" s="480" t="s">
        <v>741</v>
      </c>
      <c r="AQ243" s="481" t="s">
        <v>741</v>
      </c>
      <c r="AR243" s="479" t="s">
        <v>741</v>
      </c>
      <c r="AS243" s="479" t="s">
        <v>1968</v>
      </c>
      <c r="AT243" s="479" t="s">
        <v>1968</v>
      </c>
      <c r="AU243" s="480" t="s">
        <v>741</v>
      </c>
      <c r="AV243" s="479" t="s">
        <v>741</v>
      </c>
      <c r="AW243" s="480" t="s">
        <v>741</v>
      </c>
      <c r="AX243" s="480" t="s">
        <v>741</v>
      </c>
      <c r="AY243" s="480" t="s">
        <v>741</v>
      </c>
      <c r="AZ243" s="481" t="s">
        <v>741</v>
      </c>
      <c r="BA243" s="480" t="s">
        <v>741</v>
      </c>
      <c r="BB243" s="479" t="s">
        <v>1968</v>
      </c>
      <c r="BC243" s="482" t="s">
        <v>741</v>
      </c>
      <c r="BD243" s="479" t="s">
        <v>741</v>
      </c>
      <c r="BE243" s="479" t="s">
        <v>1968</v>
      </c>
      <c r="BF243" s="479" t="s">
        <v>1968</v>
      </c>
      <c r="BG243" s="480" t="s">
        <v>741</v>
      </c>
      <c r="BH243" s="479" t="s">
        <v>1968</v>
      </c>
      <c r="BI243" s="479" t="s">
        <v>741</v>
      </c>
      <c r="BJ243" s="479" t="s">
        <v>1968</v>
      </c>
      <c r="BK243" s="480" t="s">
        <v>741</v>
      </c>
      <c r="BL243" s="480" t="s">
        <v>741</v>
      </c>
      <c r="BM243" s="480" t="s">
        <v>741</v>
      </c>
      <c r="BN243" s="479" t="s">
        <v>741</v>
      </c>
      <c r="BO243" s="480" t="s">
        <v>741</v>
      </c>
      <c r="BP243" s="480" t="s">
        <v>741</v>
      </c>
      <c r="BQ243" s="479" t="s">
        <v>1968</v>
      </c>
      <c r="BR243" s="480" t="s">
        <v>741</v>
      </c>
      <c r="BS243" s="480" t="s">
        <v>741</v>
      </c>
      <c r="BT243" s="479" t="s">
        <v>1968</v>
      </c>
      <c r="BU243" s="480" t="s">
        <v>741</v>
      </c>
      <c r="BV243" s="479" t="s">
        <v>2095</v>
      </c>
      <c r="BW243" s="479" t="s">
        <v>2095</v>
      </c>
    </row>
    <row r="244" spans="1:75" ht="12.75" customHeight="1">
      <c r="A244" s="478" t="s">
        <v>90</v>
      </c>
      <c r="B244" s="478" t="s">
        <v>124</v>
      </c>
      <c r="C244" s="478" t="s">
        <v>2086</v>
      </c>
      <c r="D244" s="479" t="s">
        <v>1927</v>
      </c>
      <c r="E244" s="480" t="s">
        <v>741</v>
      </c>
      <c r="F244" s="479" t="s">
        <v>741</v>
      </c>
      <c r="G244" s="480" t="s">
        <v>741</v>
      </c>
      <c r="H244" s="479" t="s">
        <v>1927</v>
      </c>
      <c r="I244" s="480" t="s">
        <v>741</v>
      </c>
      <c r="J244" s="481" t="s">
        <v>1998</v>
      </c>
      <c r="K244" s="480" t="s">
        <v>741</v>
      </c>
      <c r="L244" s="480" t="s">
        <v>1998</v>
      </c>
      <c r="M244" s="480" t="s">
        <v>741</v>
      </c>
      <c r="N244" s="480" t="s">
        <v>741</v>
      </c>
      <c r="O244" s="480" t="s">
        <v>741</v>
      </c>
      <c r="P244" s="479" t="s">
        <v>1927</v>
      </c>
      <c r="Q244" s="479" t="s">
        <v>1927</v>
      </c>
      <c r="R244" s="479" t="s">
        <v>741</v>
      </c>
      <c r="S244" s="479" t="s">
        <v>1927</v>
      </c>
      <c r="T244" s="480" t="s">
        <v>1998</v>
      </c>
      <c r="U244" s="479" t="s">
        <v>741</v>
      </c>
      <c r="V244" s="479" t="s">
        <v>1998</v>
      </c>
      <c r="W244" s="479" t="s">
        <v>1968</v>
      </c>
      <c r="X244" s="480" t="s">
        <v>741</v>
      </c>
      <c r="Y244" s="479" t="s">
        <v>1927</v>
      </c>
      <c r="Z244" s="479" t="s">
        <v>741</v>
      </c>
      <c r="AA244" s="480" t="s">
        <v>1998</v>
      </c>
      <c r="AB244" s="482" t="s">
        <v>741</v>
      </c>
      <c r="AC244" s="479" t="s">
        <v>1927</v>
      </c>
      <c r="AD244" s="479" t="s">
        <v>1927</v>
      </c>
      <c r="AE244" s="480" t="s">
        <v>741</v>
      </c>
      <c r="AF244" s="480" t="s">
        <v>741</v>
      </c>
      <c r="AG244" s="479" t="s">
        <v>1998</v>
      </c>
      <c r="AH244" s="480" t="s">
        <v>741</v>
      </c>
      <c r="AI244" s="479" t="s">
        <v>1927</v>
      </c>
      <c r="AJ244" s="480" t="s">
        <v>741</v>
      </c>
      <c r="AK244" s="480" t="s">
        <v>741</v>
      </c>
      <c r="AL244" s="480" t="s">
        <v>741</v>
      </c>
      <c r="AM244" s="479" t="s">
        <v>1998</v>
      </c>
      <c r="AN244" s="479" t="s">
        <v>1927</v>
      </c>
      <c r="AO244" s="479" t="s">
        <v>1927</v>
      </c>
      <c r="AP244" s="480" t="s">
        <v>1998</v>
      </c>
      <c r="AQ244" s="481" t="s">
        <v>1998</v>
      </c>
      <c r="AR244" s="479" t="s">
        <v>1998</v>
      </c>
      <c r="AS244" s="479" t="s">
        <v>1927</v>
      </c>
      <c r="AT244" s="479" t="s">
        <v>1927</v>
      </c>
      <c r="AU244" s="480" t="s">
        <v>1998</v>
      </c>
      <c r="AV244" s="479" t="s">
        <v>741</v>
      </c>
      <c r="AW244" s="480" t="s">
        <v>741</v>
      </c>
      <c r="AX244" s="480" t="s">
        <v>1998</v>
      </c>
      <c r="AY244" s="480" t="s">
        <v>1998</v>
      </c>
      <c r="AZ244" s="481" t="s">
        <v>741</v>
      </c>
      <c r="BA244" s="480" t="s">
        <v>741</v>
      </c>
      <c r="BB244" s="479" t="s">
        <v>1927</v>
      </c>
      <c r="BC244" s="482" t="s">
        <v>741</v>
      </c>
      <c r="BD244" s="479" t="s">
        <v>741</v>
      </c>
      <c r="BE244" s="479" t="s">
        <v>1927</v>
      </c>
      <c r="BF244" s="479" t="s">
        <v>1927</v>
      </c>
      <c r="BG244" s="480" t="s">
        <v>741</v>
      </c>
      <c r="BH244" s="479" t="s">
        <v>1927</v>
      </c>
      <c r="BI244" s="479" t="s">
        <v>1998</v>
      </c>
      <c r="BJ244" s="479" t="s">
        <v>1927</v>
      </c>
      <c r="BK244" s="480" t="s">
        <v>741</v>
      </c>
      <c r="BL244" s="480" t="s">
        <v>741</v>
      </c>
      <c r="BM244" s="480" t="s">
        <v>741</v>
      </c>
      <c r="BN244" s="479" t="s">
        <v>741</v>
      </c>
      <c r="BO244" s="480" t="s">
        <v>741</v>
      </c>
      <c r="BP244" s="480" t="s">
        <v>741</v>
      </c>
      <c r="BQ244" s="479" t="s">
        <v>1927</v>
      </c>
      <c r="BR244" s="480" t="s">
        <v>741</v>
      </c>
      <c r="BS244" s="480" t="s">
        <v>1998</v>
      </c>
      <c r="BT244" s="479" t="s">
        <v>1927</v>
      </c>
      <c r="BU244" s="480" t="s">
        <v>1998</v>
      </c>
      <c r="BV244" s="479" t="s">
        <v>1968</v>
      </c>
      <c r="BW244" s="479" t="s">
        <v>1968</v>
      </c>
    </row>
    <row r="245" spans="1:75" ht="12.75" customHeight="1">
      <c r="A245" s="478" t="s">
        <v>93</v>
      </c>
      <c r="B245" s="478" t="s">
        <v>124</v>
      </c>
      <c r="C245" s="478" t="s">
        <v>2086</v>
      </c>
      <c r="D245" s="479" t="s">
        <v>1968</v>
      </c>
      <c r="E245" s="480" t="s">
        <v>741</v>
      </c>
      <c r="F245" s="479" t="s">
        <v>741</v>
      </c>
      <c r="G245" s="480" t="s">
        <v>741</v>
      </c>
      <c r="H245" s="479" t="s">
        <v>1968</v>
      </c>
      <c r="I245" s="480" t="s">
        <v>741</v>
      </c>
      <c r="J245" s="481" t="s">
        <v>741</v>
      </c>
      <c r="K245" s="480" t="s">
        <v>741</v>
      </c>
      <c r="L245" s="480" t="s">
        <v>741</v>
      </c>
      <c r="M245" s="480" t="s">
        <v>741</v>
      </c>
      <c r="N245" s="480" t="s">
        <v>741</v>
      </c>
      <c r="O245" s="480" t="s">
        <v>741</v>
      </c>
      <c r="P245" s="479" t="s">
        <v>1968</v>
      </c>
      <c r="Q245" s="479" t="s">
        <v>1968</v>
      </c>
      <c r="R245" s="479" t="s">
        <v>741</v>
      </c>
      <c r="S245" s="479" t="s">
        <v>1968</v>
      </c>
      <c r="T245" s="480" t="s">
        <v>741</v>
      </c>
      <c r="U245" s="479" t="s">
        <v>741</v>
      </c>
      <c r="V245" s="479" t="s">
        <v>741</v>
      </c>
      <c r="W245" s="479" t="s">
        <v>2095</v>
      </c>
      <c r="X245" s="480" t="s">
        <v>741</v>
      </c>
      <c r="Y245" s="479" t="s">
        <v>1968</v>
      </c>
      <c r="Z245" s="479" t="s">
        <v>741</v>
      </c>
      <c r="AA245" s="480" t="s">
        <v>741</v>
      </c>
      <c r="AB245" s="482" t="s">
        <v>741</v>
      </c>
      <c r="AC245" s="479" t="s">
        <v>1968</v>
      </c>
      <c r="AD245" s="479" t="s">
        <v>1968</v>
      </c>
      <c r="AE245" s="480" t="s">
        <v>741</v>
      </c>
      <c r="AF245" s="480" t="s">
        <v>741</v>
      </c>
      <c r="AG245" s="479" t="s">
        <v>741</v>
      </c>
      <c r="AH245" s="480" t="s">
        <v>741</v>
      </c>
      <c r="AI245" s="479" t="s">
        <v>1968</v>
      </c>
      <c r="AJ245" s="480" t="s">
        <v>741</v>
      </c>
      <c r="AK245" s="480" t="s">
        <v>741</v>
      </c>
      <c r="AL245" s="480" t="s">
        <v>741</v>
      </c>
      <c r="AM245" s="479" t="s">
        <v>741</v>
      </c>
      <c r="AN245" s="479" t="s">
        <v>1968</v>
      </c>
      <c r="AO245" s="479" t="s">
        <v>1968</v>
      </c>
      <c r="AP245" s="480" t="s">
        <v>741</v>
      </c>
      <c r="AQ245" s="481" t="s">
        <v>741</v>
      </c>
      <c r="AR245" s="479" t="s">
        <v>741</v>
      </c>
      <c r="AS245" s="479" t="s">
        <v>1968</v>
      </c>
      <c r="AT245" s="479" t="s">
        <v>1968</v>
      </c>
      <c r="AU245" s="480" t="s">
        <v>741</v>
      </c>
      <c r="AV245" s="479" t="s">
        <v>741</v>
      </c>
      <c r="AW245" s="480" t="s">
        <v>741</v>
      </c>
      <c r="AX245" s="480" t="s">
        <v>741</v>
      </c>
      <c r="AY245" s="480" t="s">
        <v>741</v>
      </c>
      <c r="AZ245" s="481" t="s">
        <v>741</v>
      </c>
      <c r="BA245" s="480" t="s">
        <v>741</v>
      </c>
      <c r="BB245" s="479" t="s">
        <v>1968</v>
      </c>
      <c r="BC245" s="482" t="s">
        <v>741</v>
      </c>
      <c r="BD245" s="479" t="s">
        <v>741</v>
      </c>
      <c r="BE245" s="479" t="s">
        <v>1968</v>
      </c>
      <c r="BF245" s="479" t="s">
        <v>1968</v>
      </c>
      <c r="BG245" s="480" t="s">
        <v>741</v>
      </c>
      <c r="BH245" s="479" t="s">
        <v>1968</v>
      </c>
      <c r="BI245" s="479" t="s">
        <v>741</v>
      </c>
      <c r="BJ245" s="479" t="s">
        <v>1968</v>
      </c>
      <c r="BK245" s="480" t="s">
        <v>741</v>
      </c>
      <c r="BL245" s="480" t="s">
        <v>741</v>
      </c>
      <c r="BM245" s="480" t="s">
        <v>741</v>
      </c>
      <c r="BN245" s="479" t="s">
        <v>741</v>
      </c>
      <c r="BO245" s="480" t="s">
        <v>741</v>
      </c>
      <c r="BP245" s="480" t="s">
        <v>741</v>
      </c>
      <c r="BQ245" s="479" t="s">
        <v>1968</v>
      </c>
      <c r="BR245" s="480" t="s">
        <v>741</v>
      </c>
      <c r="BS245" s="480" t="s">
        <v>741</v>
      </c>
      <c r="BT245" s="479" t="s">
        <v>1968</v>
      </c>
      <c r="BU245" s="480" t="s">
        <v>741</v>
      </c>
      <c r="BV245" s="479" t="s">
        <v>2095</v>
      </c>
      <c r="BW245" s="479" t="s">
        <v>2095</v>
      </c>
    </row>
    <row r="246" spans="1:75" ht="12.75" customHeight="1">
      <c r="A246" s="478" t="s">
        <v>95</v>
      </c>
      <c r="B246" s="478" t="s">
        <v>124</v>
      </c>
      <c r="C246" s="478" t="s">
        <v>2086</v>
      </c>
      <c r="D246" s="479" t="s">
        <v>2007</v>
      </c>
      <c r="E246" s="480" t="s">
        <v>741</v>
      </c>
      <c r="F246" s="479" t="s">
        <v>741</v>
      </c>
      <c r="G246" s="480" t="s">
        <v>741</v>
      </c>
      <c r="H246" s="479" t="s">
        <v>2007</v>
      </c>
      <c r="I246" s="480" t="s">
        <v>741</v>
      </c>
      <c r="J246" s="481" t="s">
        <v>741</v>
      </c>
      <c r="K246" s="480" t="s">
        <v>741</v>
      </c>
      <c r="L246" s="480" t="s">
        <v>741</v>
      </c>
      <c r="M246" s="480" t="s">
        <v>741</v>
      </c>
      <c r="N246" s="480" t="s">
        <v>741</v>
      </c>
      <c r="O246" s="480" t="s">
        <v>741</v>
      </c>
      <c r="P246" s="479" t="s">
        <v>2007</v>
      </c>
      <c r="Q246" s="479" t="s">
        <v>2007</v>
      </c>
      <c r="R246" s="479" t="s">
        <v>741</v>
      </c>
      <c r="S246" s="479" t="s">
        <v>2007</v>
      </c>
      <c r="T246" s="480" t="s">
        <v>741</v>
      </c>
      <c r="U246" s="479" t="s">
        <v>741</v>
      </c>
      <c r="V246" s="479" t="s">
        <v>741</v>
      </c>
      <c r="W246" s="479" t="s">
        <v>2007</v>
      </c>
      <c r="X246" s="480" t="s">
        <v>741</v>
      </c>
      <c r="Y246" s="479" t="s">
        <v>1927</v>
      </c>
      <c r="Z246" s="479" t="s">
        <v>741</v>
      </c>
      <c r="AA246" s="480" t="s">
        <v>741</v>
      </c>
      <c r="AB246" s="482" t="s">
        <v>741</v>
      </c>
      <c r="AC246" s="479" t="s">
        <v>2007</v>
      </c>
      <c r="AD246" s="479" t="s">
        <v>2007</v>
      </c>
      <c r="AE246" s="480" t="s">
        <v>741</v>
      </c>
      <c r="AF246" s="480" t="s">
        <v>741</v>
      </c>
      <c r="AG246" s="479" t="s">
        <v>741</v>
      </c>
      <c r="AH246" s="480" t="s">
        <v>741</v>
      </c>
      <c r="AI246" s="479" t="s">
        <v>2007</v>
      </c>
      <c r="AJ246" s="480" t="s">
        <v>741</v>
      </c>
      <c r="AK246" s="480" t="s">
        <v>741</v>
      </c>
      <c r="AL246" s="480" t="s">
        <v>741</v>
      </c>
      <c r="AM246" s="479" t="s">
        <v>741</v>
      </c>
      <c r="AN246" s="479" t="s">
        <v>2007</v>
      </c>
      <c r="AO246" s="479" t="s">
        <v>2007</v>
      </c>
      <c r="AP246" s="480" t="s">
        <v>741</v>
      </c>
      <c r="AQ246" s="481" t="s">
        <v>741</v>
      </c>
      <c r="AR246" s="479" t="s">
        <v>741</v>
      </c>
      <c r="AS246" s="479" t="s">
        <v>1927</v>
      </c>
      <c r="AT246" s="479" t="s">
        <v>2007</v>
      </c>
      <c r="AU246" s="480" t="s">
        <v>741</v>
      </c>
      <c r="AV246" s="479" t="s">
        <v>741</v>
      </c>
      <c r="AW246" s="480" t="s">
        <v>741</v>
      </c>
      <c r="AX246" s="480" t="s">
        <v>741</v>
      </c>
      <c r="AY246" s="480" t="s">
        <v>741</v>
      </c>
      <c r="AZ246" s="481" t="s">
        <v>741</v>
      </c>
      <c r="BA246" s="480" t="s">
        <v>741</v>
      </c>
      <c r="BB246" s="479" t="s">
        <v>2007</v>
      </c>
      <c r="BC246" s="482" t="s">
        <v>741</v>
      </c>
      <c r="BD246" s="479" t="s">
        <v>741</v>
      </c>
      <c r="BE246" s="479" t="s">
        <v>2007</v>
      </c>
      <c r="BF246" s="479" t="s">
        <v>1927</v>
      </c>
      <c r="BG246" s="480" t="s">
        <v>741</v>
      </c>
      <c r="BH246" s="479" t="s">
        <v>2007</v>
      </c>
      <c r="BI246" s="479" t="s">
        <v>741</v>
      </c>
      <c r="BJ246" s="479" t="s">
        <v>1927</v>
      </c>
      <c r="BK246" s="480" t="s">
        <v>741</v>
      </c>
      <c r="BL246" s="480" t="s">
        <v>741</v>
      </c>
      <c r="BM246" s="480" t="s">
        <v>741</v>
      </c>
      <c r="BN246" s="479" t="s">
        <v>741</v>
      </c>
      <c r="BO246" s="480" t="s">
        <v>741</v>
      </c>
      <c r="BP246" s="480" t="s">
        <v>741</v>
      </c>
      <c r="BQ246" s="479" t="s">
        <v>1927</v>
      </c>
      <c r="BR246" s="480" t="s">
        <v>741</v>
      </c>
      <c r="BS246" s="480" t="s">
        <v>741</v>
      </c>
      <c r="BT246" s="479" t="s">
        <v>1927</v>
      </c>
      <c r="BU246" s="480" t="s">
        <v>741</v>
      </c>
      <c r="BV246" s="479" t="s">
        <v>2007</v>
      </c>
      <c r="BW246" s="479" t="s">
        <v>2007</v>
      </c>
    </row>
    <row r="247" spans="1:75" ht="12.75" customHeight="1">
      <c r="A247" s="478" t="s">
        <v>96</v>
      </c>
      <c r="B247" s="478" t="s">
        <v>124</v>
      </c>
      <c r="C247" s="478" t="s">
        <v>2086</v>
      </c>
      <c r="D247" s="479" t="s">
        <v>1967</v>
      </c>
      <c r="E247" s="480" t="s">
        <v>741</v>
      </c>
      <c r="F247" s="479" t="s">
        <v>741</v>
      </c>
      <c r="G247" s="480" t="s">
        <v>741</v>
      </c>
      <c r="H247" s="479" t="s">
        <v>1967</v>
      </c>
      <c r="I247" s="480" t="s">
        <v>741</v>
      </c>
      <c r="J247" s="481" t="s">
        <v>741</v>
      </c>
      <c r="K247" s="480" t="s">
        <v>741</v>
      </c>
      <c r="L247" s="480" t="s">
        <v>741</v>
      </c>
      <c r="M247" s="480" t="s">
        <v>741</v>
      </c>
      <c r="N247" s="480" t="s">
        <v>741</v>
      </c>
      <c r="O247" s="480" t="s">
        <v>741</v>
      </c>
      <c r="P247" s="479" t="s">
        <v>1967</v>
      </c>
      <c r="Q247" s="479" t="s">
        <v>1967</v>
      </c>
      <c r="R247" s="479" t="s">
        <v>741</v>
      </c>
      <c r="S247" s="479" t="s">
        <v>1967</v>
      </c>
      <c r="T247" s="480" t="s">
        <v>741</v>
      </c>
      <c r="U247" s="479" t="s">
        <v>741</v>
      </c>
      <c r="V247" s="479" t="s">
        <v>741</v>
      </c>
      <c r="W247" s="479" t="s">
        <v>2000</v>
      </c>
      <c r="X247" s="480" t="s">
        <v>741</v>
      </c>
      <c r="Y247" s="479" t="s">
        <v>1968</v>
      </c>
      <c r="Z247" s="479" t="s">
        <v>741</v>
      </c>
      <c r="AA247" s="480" t="s">
        <v>741</v>
      </c>
      <c r="AB247" s="482" t="s">
        <v>741</v>
      </c>
      <c r="AC247" s="479" t="s">
        <v>1967</v>
      </c>
      <c r="AD247" s="479" t="s">
        <v>1967</v>
      </c>
      <c r="AE247" s="480" t="s">
        <v>741</v>
      </c>
      <c r="AF247" s="480" t="s">
        <v>741</v>
      </c>
      <c r="AG247" s="479" t="s">
        <v>741</v>
      </c>
      <c r="AH247" s="480" t="s">
        <v>741</v>
      </c>
      <c r="AI247" s="479" t="s">
        <v>1967</v>
      </c>
      <c r="AJ247" s="480" t="s">
        <v>741</v>
      </c>
      <c r="AK247" s="480" t="s">
        <v>741</v>
      </c>
      <c r="AL247" s="480" t="s">
        <v>741</v>
      </c>
      <c r="AM247" s="479" t="s">
        <v>741</v>
      </c>
      <c r="AN247" s="479" t="s">
        <v>1967</v>
      </c>
      <c r="AO247" s="479" t="s">
        <v>1967</v>
      </c>
      <c r="AP247" s="480" t="s">
        <v>741</v>
      </c>
      <c r="AQ247" s="481" t="s">
        <v>741</v>
      </c>
      <c r="AR247" s="479" t="s">
        <v>741</v>
      </c>
      <c r="AS247" s="479" t="s">
        <v>1968</v>
      </c>
      <c r="AT247" s="479" t="s">
        <v>1967</v>
      </c>
      <c r="AU247" s="480" t="s">
        <v>741</v>
      </c>
      <c r="AV247" s="479" t="s">
        <v>741</v>
      </c>
      <c r="AW247" s="480" t="s">
        <v>741</v>
      </c>
      <c r="AX247" s="480" t="s">
        <v>741</v>
      </c>
      <c r="AY247" s="480" t="s">
        <v>741</v>
      </c>
      <c r="AZ247" s="481" t="s">
        <v>741</v>
      </c>
      <c r="BA247" s="480" t="s">
        <v>741</v>
      </c>
      <c r="BB247" s="479" t="s">
        <v>1967</v>
      </c>
      <c r="BC247" s="482" t="s">
        <v>741</v>
      </c>
      <c r="BD247" s="479" t="s">
        <v>741</v>
      </c>
      <c r="BE247" s="479" t="s">
        <v>1967</v>
      </c>
      <c r="BF247" s="479" t="s">
        <v>1968</v>
      </c>
      <c r="BG247" s="480" t="s">
        <v>741</v>
      </c>
      <c r="BH247" s="479" t="s">
        <v>1967</v>
      </c>
      <c r="BI247" s="479" t="s">
        <v>741</v>
      </c>
      <c r="BJ247" s="479" t="s">
        <v>1968</v>
      </c>
      <c r="BK247" s="480" t="s">
        <v>741</v>
      </c>
      <c r="BL247" s="480" t="s">
        <v>741</v>
      </c>
      <c r="BM247" s="480" t="s">
        <v>741</v>
      </c>
      <c r="BN247" s="479" t="s">
        <v>741</v>
      </c>
      <c r="BO247" s="480" t="s">
        <v>741</v>
      </c>
      <c r="BP247" s="480" t="s">
        <v>741</v>
      </c>
      <c r="BQ247" s="479" t="s">
        <v>1968</v>
      </c>
      <c r="BR247" s="480" t="s">
        <v>741</v>
      </c>
      <c r="BS247" s="480" t="s">
        <v>741</v>
      </c>
      <c r="BT247" s="479" t="s">
        <v>1968</v>
      </c>
      <c r="BU247" s="480" t="s">
        <v>741</v>
      </c>
      <c r="BV247" s="479" t="s">
        <v>2000</v>
      </c>
      <c r="BW247" s="479" t="s">
        <v>2000</v>
      </c>
    </row>
    <row r="248" spans="1:75" ht="12.75" customHeight="1">
      <c r="A248" s="478" t="s">
        <v>98</v>
      </c>
      <c r="B248" s="478" t="s">
        <v>124</v>
      </c>
      <c r="C248" s="478" t="s">
        <v>2086</v>
      </c>
      <c r="D248" s="479" t="s">
        <v>1968</v>
      </c>
      <c r="E248" s="480" t="s">
        <v>741</v>
      </c>
      <c r="F248" s="479" t="s">
        <v>741</v>
      </c>
      <c r="G248" s="480" t="s">
        <v>741</v>
      </c>
      <c r="H248" s="479" t="s">
        <v>1968</v>
      </c>
      <c r="I248" s="480" t="s">
        <v>741</v>
      </c>
      <c r="J248" s="481" t="s">
        <v>741</v>
      </c>
      <c r="K248" s="480" t="s">
        <v>741</v>
      </c>
      <c r="L248" s="480" t="s">
        <v>741</v>
      </c>
      <c r="M248" s="480" t="s">
        <v>741</v>
      </c>
      <c r="N248" s="480" t="s">
        <v>741</v>
      </c>
      <c r="O248" s="480" t="s">
        <v>741</v>
      </c>
      <c r="P248" s="479" t="s">
        <v>1968</v>
      </c>
      <c r="Q248" s="479" t="s">
        <v>1968</v>
      </c>
      <c r="R248" s="479" t="s">
        <v>741</v>
      </c>
      <c r="S248" s="479" t="s">
        <v>1968</v>
      </c>
      <c r="T248" s="480" t="s">
        <v>741</v>
      </c>
      <c r="U248" s="479" t="s">
        <v>741</v>
      </c>
      <c r="V248" s="479" t="s">
        <v>741</v>
      </c>
      <c r="W248" s="479" t="s">
        <v>2095</v>
      </c>
      <c r="X248" s="480" t="s">
        <v>741</v>
      </c>
      <c r="Y248" s="479" t="s">
        <v>2000</v>
      </c>
      <c r="Z248" s="479" t="s">
        <v>741</v>
      </c>
      <c r="AA248" s="480" t="s">
        <v>741</v>
      </c>
      <c r="AB248" s="482" t="s">
        <v>741</v>
      </c>
      <c r="AC248" s="479" t="s">
        <v>1968</v>
      </c>
      <c r="AD248" s="479" t="s">
        <v>1968</v>
      </c>
      <c r="AE248" s="480" t="s">
        <v>741</v>
      </c>
      <c r="AF248" s="480" t="s">
        <v>741</v>
      </c>
      <c r="AG248" s="479" t="s">
        <v>741</v>
      </c>
      <c r="AH248" s="480" t="s">
        <v>741</v>
      </c>
      <c r="AI248" s="479" t="s">
        <v>1968</v>
      </c>
      <c r="AJ248" s="480" t="s">
        <v>741</v>
      </c>
      <c r="AK248" s="480" t="s">
        <v>741</v>
      </c>
      <c r="AL248" s="480" t="s">
        <v>741</v>
      </c>
      <c r="AM248" s="479" t="s">
        <v>741</v>
      </c>
      <c r="AN248" s="479" t="s">
        <v>1968</v>
      </c>
      <c r="AO248" s="479" t="s">
        <v>1968</v>
      </c>
      <c r="AP248" s="480" t="s">
        <v>741</v>
      </c>
      <c r="AQ248" s="481" t="s">
        <v>741</v>
      </c>
      <c r="AR248" s="479" t="s">
        <v>741</v>
      </c>
      <c r="AS248" s="479" t="s">
        <v>2000</v>
      </c>
      <c r="AT248" s="479" t="s">
        <v>1968</v>
      </c>
      <c r="AU248" s="480" t="s">
        <v>741</v>
      </c>
      <c r="AV248" s="479" t="s">
        <v>741</v>
      </c>
      <c r="AW248" s="480" t="s">
        <v>741</v>
      </c>
      <c r="AX248" s="480" t="s">
        <v>741</v>
      </c>
      <c r="AY248" s="480" t="s">
        <v>741</v>
      </c>
      <c r="AZ248" s="481" t="s">
        <v>741</v>
      </c>
      <c r="BA248" s="480" t="s">
        <v>741</v>
      </c>
      <c r="BB248" s="479" t="s">
        <v>1968</v>
      </c>
      <c r="BC248" s="482" t="s">
        <v>741</v>
      </c>
      <c r="BD248" s="479" t="s">
        <v>741</v>
      </c>
      <c r="BE248" s="479" t="s">
        <v>1968</v>
      </c>
      <c r="BF248" s="479" t="s">
        <v>2000</v>
      </c>
      <c r="BG248" s="480" t="s">
        <v>741</v>
      </c>
      <c r="BH248" s="479" t="s">
        <v>1968</v>
      </c>
      <c r="BI248" s="479" t="s">
        <v>741</v>
      </c>
      <c r="BJ248" s="479" t="s">
        <v>2000</v>
      </c>
      <c r="BK248" s="480" t="s">
        <v>741</v>
      </c>
      <c r="BL248" s="480" t="s">
        <v>741</v>
      </c>
      <c r="BM248" s="480" t="s">
        <v>741</v>
      </c>
      <c r="BN248" s="479" t="s">
        <v>741</v>
      </c>
      <c r="BO248" s="480" t="s">
        <v>741</v>
      </c>
      <c r="BP248" s="480" t="s">
        <v>741</v>
      </c>
      <c r="BQ248" s="479" t="s">
        <v>2000</v>
      </c>
      <c r="BR248" s="480" t="s">
        <v>741</v>
      </c>
      <c r="BS248" s="480" t="s">
        <v>741</v>
      </c>
      <c r="BT248" s="479" t="s">
        <v>2000</v>
      </c>
      <c r="BU248" s="480" t="s">
        <v>741</v>
      </c>
      <c r="BV248" s="479" t="s">
        <v>2095</v>
      </c>
      <c r="BW248" s="479" t="s">
        <v>2095</v>
      </c>
    </row>
    <row r="249" spans="1:75" ht="12.75" customHeight="1">
      <c r="A249" s="478" t="s">
        <v>100</v>
      </c>
      <c r="B249" s="478" t="s">
        <v>124</v>
      </c>
      <c r="C249" s="478" t="s">
        <v>2086</v>
      </c>
      <c r="D249" s="479" t="s">
        <v>2010</v>
      </c>
      <c r="E249" s="480" t="s">
        <v>741</v>
      </c>
      <c r="F249" s="479" t="s">
        <v>2010</v>
      </c>
      <c r="G249" s="480" t="s">
        <v>741</v>
      </c>
      <c r="H249" s="479" t="s">
        <v>2010</v>
      </c>
      <c r="I249" s="480" t="s">
        <v>741</v>
      </c>
      <c r="J249" s="481" t="s">
        <v>1998</v>
      </c>
      <c r="K249" s="480" t="s">
        <v>741</v>
      </c>
      <c r="L249" s="480" t="s">
        <v>1998</v>
      </c>
      <c r="M249" s="480" t="s">
        <v>741</v>
      </c>
      <c r="N249" s="480" t="s">
        <v>741</v>
      </c>
      <c r="O249" s="480" t="s">
        <v>741</v>
      </c>
      <c r="P249" s="479" t="s">
        <v>2010</v>
      </c>
      <c r="Q249" s="479" t="s">
        <v>2010</v>
      </c>
      <c r="R249" s="479" t="s">
        <v>741</v>
      </c>
      <c r="S249" s="479" t="s">
        <v>2010</v>
      </c>
      <c r="T249" s="480" t="s">
        <v>1998</v>
      </c>
      <c r="U249" s="479" t="s">
        <v>741</v>
      </c>
      <c r="V249" s="479" t="s">
        <v>1998</v>
      </c>
      <c r="W249" s="479" t="s">
        <v>2010</v>
      </c>
      <c r="X249" s="480" t="s">
        <v>741</v>
      </c>
      <c r="Y249" s="479" t="s">
        <v>1968</v>
      </c>
      <c r="Z249" s="479" t="s">
        <v>741</v>
      </c>
      <c r="AA249" s="480" t="s">
        <v>1998</v>
      </c>
      <c r="AB249" s="482" t="s">
        <v>741</v>
      </c>
      <c r="AC249" s="479" t="s">
        <v>2010</v>
      </c>
      <c r="AD249" s="479" t="s">
        <v>2010</v>
      </c>
      <c r="AE249" s="480" t="s">
        <v>741</v>
      </c>
      <c r="AF249" s="480" t="s">
        <v>741</v>
      </c>
      <c r="AG249" s="479" t="s">
        <v>1998</v>
      </c>
      <c r="AH249" s="480" t="s">
        <v>741</v>
      </c>
      <c r="AI249" s="479" t="s">
        <v>2010</v>
      </c>
      <c r="AJ249" s="480" t="s">
        <v>741</v>
      </c>
      <c r="AK249" s="480" t="s">
        <v>741</v>
      </c>
      <c r="AL249" s="480" t="s">
        <v>741</v>
      </c>
      <c r="AM249" s="479" t="s">
        <v>1998</v>
      </c>
      <c r="AN249" s="479" t="s">
        <v>2010</v>
      </c>
      <c r="AO249" s="479" t="s">
        <v>2010</v>
      </c>
      <c r="AP249" s="480" t="s">
        <v>1998</v>
      </c>
      <c r="AQ249" s="481" t="s">
        <v>1998</v>
      </c>
      <c r="AR249" s="479" t="s">
        <v>1998</v>
      </c>
      <c r="AS249" s="479" t="s">
        <v>1968</v>
      </c>
      <c r="AT249" s="479" t="s">
        <v>2010</v>
      </c>
      <c r="AU249" s="480" t="s">
        <v>1998</v>
      </c>
      <c r="AV249" s="479" t="s">
        <v>741</v>
      </c>
      <c r="AW249" s="480" t="s">
        <v>741</v>
      </c>
      <c r="AX249" s="480" t="s">
        <v>1998</v>
      </c>
      <c r="AY249" s="480" t="s">
        <v>1998</v>
      </c>
      <c r="AZ249" s="481" t="s">
        <v>741</v>
      </c>
      <c r="BA249" s="480" t="s">
        <v>741</v>
      </c>
      <c r="BB249" s="479" t="s">
        <v>2010</v>
      </c>
      <c r="BC249" s="482" t="s">
        <v>741</v>
      </c>
      <c r="BD249" s="479" t="s">
        <v>741</v>
      </c>
      <c r="BE249" s="479" t="s">
        <v>2010</v>
      </c>
      <c r="BF249" s="479" t="s">
        <v>1968</v>
      </c>
      <c r="BG249" s="480" t="s">
        <v>741</v>
      </c>
      <c r="BH249" s="479" t="s">
        <v>2010</v>
      </c>
      <c r="BI249" s="479" t="s">
        <v>1998</v>
      </c>
      <c r="BJ249" s="479" t="s">
        <v>1968</v>
      </c>
      <c r="BK249" s="480" t="s">
        <v>741</v>
      </c>
      <c r="BL249" s="480" t="s">
        <v>741</v>
      </c>
      <c r="BM249" s="480" t="s">
        <v>741</v>
      </c>
      <c r="BN249" s="479" t="s">
        <v>741</v>
      </c>
      <c r="BO249" s="480" t="s">
        <v>741</v>
      </c>
      <c r="BP249" s="480" t="s">
        <v>741</v>
      </c>
      <c r="BQ249" s="479" t="s">
        <v>1968</v>
      </c>
      <c r="BR249" s="480" t="s">
        <v>741</v>
      </c>
      <c r="BS249" s="480" t="s">
        <v>1998</v>
      </c>
      <c r="BT249" s="479" t="s">
        <v>1968</v>
      </c>
      <c r="BU249" s="480" t="s">
        <v>1998</v>
      </c>
      <c r="BV249" s="479" t="s">
        <v>2010</v>
      </c>
      <c r="BW249" s="479" t="s">
        <v>2010</v>
      </c>
    </row>
    <row r="250" spans="1:75" ht="12.75" customHeight="1">
      <c r="A250" s="478" t="s">
        <v>101</v>
      </c>
      <c r="B250" s="478" t="s">
        <v>124</v>
      </c>
      <c r="C250" s="478" t="s">
        <v>2086</v>
      </c>
      <c r="D250" s="479" t="s">
        <v>2007</v>
      </c>
      <c r="E250" s="480" t="s">
        <v>741</v>
      </c>
      <c r="F250" s="479" t="s">
        <v>2007</v>
      </c>
      <c r="G250" s="480" t="s">
        <v>741</v>
      </c>
      <c r="H250" s="479" t="s">
        <v>2007</v>
      </c>
      <c r="I250" s="480" t="s">
        <v>741</v>
      </c>
      <c r="J250" s="481" t="s">
        <v>741</v>
      </c>
      <c r="K250" s="480" t="s">
        <v>741</v>
      </c>
      <c r="L250" s="480" t="s">
        <v>741</v>
      </c>
      <c r="M250" s="480" t="s">
        <v>741</v>
      </c>
      <c r="N250" s="480" t="s">
        <v>741</v>
      </c>
      <c r="O250" s="480" t="s">
        <v>741</v>
      </c>
      <c r="P250" s="479" t="s">
        <v>2007</v>
      </c>
      <c r="Q250" s="479" t="s">
        <v>2007</v>
      </c>
      <c r="R250" s="479" t="s">
        <v>741</v>
      </c>
      <c r="S250" s="479" t="s">
        <v>2007</v>
      </c>
      <c r="T250" s="480" t="s">
        <v>741</v>
      </c>
      <c r="U250" s="479" t="s">
        <v>741</v>
      </c>
      <c r="V250" s="479" t="s">
        <v>741</v>
      </c>
      <c r="W250" s="479" t="s">
        <v>2007</v>
      </c>
      <c r="X250" s="480" t="s">
        <v>741</v>
      </c>
      <c r="Y250" s="479" t="s">
        <v>741</v>
      </c>
      <c r="Z250" s="479" t="s">
        <v>741</v>
      </c>
      <c r="AA250" s="480" t="s">
        <v>741</v>
      </c>
      <c r="AB250" s="482" t="s">
        <v>741</v>
      </c>
      <c r="AC250" s="479" t="s">
        <v>2007</v>
      </c>
      <c r="AD250" s="479" t="s">
        <v>2007</v>
      </c>
      <c r="AE250" s="480" t="s">
        <v>741</v>
      </c>
      <c r="AF250" s="480" t="s">
        <v>741</v>
      </c>
      <c r="AG250" s="479" t="s">
        <v>741</v>
      </c>
      <c r="AH250" s="480" t="s">
        <v>741</v>
      </c>
      <c r="AI250" s="479" t="s">
        <v>2007</v>
      </c>
      <c r="AJ250" s="480" t="s">
        <v>741</v>
      </c>
      <c r="AK250" s="480" t="s">
        <v>741</v>
      </c>
      <c r="AL250" s="480" t="s">
        <v>741</v>
      </c>
      <c r="AM250" s="479" t="s">
        <v>741</v>
      </c>
      <c r="AN250" s="479" t="s">
        <v>2007</v>
      </c>
      <c r="AO250" s="479" t="s">
        <v>2007</v>
      </c>
      <c r="AP250" s="480" t="s">
        <v>741</v>
      </c>
      <c r="AQ250" s="481" t="s">
        <v>741</v>
      </c>
      <c r="AR250" s="479" t="s">
        <v>741</v>
      </c>
      <c r="AS250" s="479" t="s">
        <v>741</v>
      </c>
      <c r="AT250" s="479" t="s">
        <v>2007</v>
      </c>
      <c r="AU250" s="480" t="s">
        <v>741</v>
      </c>
      <c r="AV250" s="479" t="s">
        <v>741</v>
      </c>
      <c r="AW250" s="480" t="s">
        <v>741</v>
      </c>
      <c r="AX250" s="480" t="s">
        <v>741</v>
      </c>
      <c r="AY250" s="480" t="s">
        <v>741</v>
      </c>
      <c r="AZ250" s="481" t="s">
        <v>741</v>
      </c>
      <c r="BA250" s="480" t="s">
        <v>741</v>
      </c>
      <c r="BB250" s="479" t="s">
        <v>2007</v>
      </c>
      <c r="BC250" s="482" t="s">
        <v>741</v>
      </c>
      <c r="BD250" s="479" t="s">
        <v>741</v>
      </c>
      <c r="BE250" s="479" t="s">
        <v>2007</v>
      </c>
      <c r="BF250" s="479" t="s">
        <v>741</v>
      </c>
      <c r="BG250" s="480" t="s">
        <v>741</v>
      </c>
      <c r="BH250" s="479" t="s">
        <v>2007</v>
      </c>
      <c r="BI250" s="479" t="s">
        <v>741</v>
      </c>
      <c r="BJ250" s="479" t="s">
        <v>741</v>
      </c>
      <c r="BK250" s="480" t="s">
        <v>741</v>
      </c>
      <c r="BL250" s="480" t="s">
        <v>741</v>
      </c>
      <c r="BM250" s="480" t="s">
        <v>741</v>
      </c>
      <c r="BN250" s="479" t="s">
        <v>741</v>
      </c>
      <c r="BO250" s="480" t="s">
        <v>741</v>
      </c>
      <c r="BP250" s="480" t="s">
        <v>741</v>
      </c>
      <c r="BQ250" s="479" t="s">
        <v>741</v>
      </c>
      <c r="BR250" s="480" t="s">
        <v>741</v>
      </c>
      <c r="BS250" s="480" t="s">
        <v>741</v>
      </c>
      <c r="BT250" s="479" t="s">
        <v>741</v>
      </c>
      <c r="BU250" s="480" t="s">
        <v>741</v>
      </c>
      <c r="BV250" s="479" t="s">
        <v>2007</v>
      </c>
      <c r="BW250" s="479" t="s">
        <v>2007</v>
      </c>
    </row>
    <row r="251" spans="1:75" ht="12.75" customHeight="1">
      <c r="A251" s="478" t="s">
        <v>103</v>
      </c>
      <c r="B251" s="478" t="s">
        <v>124</v>
      </c>
      <c r="C251" s="478" t="s">
        <v>2086</v>
      </c>
      <c r="D251" s="479" t="s">
        <v>1927</v>
      </c>
      <c r="E251" s="480" t="s">
        <v>741</v>
      </c>
      <c r="F251" s="479" t="s">
        <v>1927</v>
      </c>
      <c r="G251" s="480" t="s">
        <v>741</v>
      </c>
      <c r="H251" s="479" t="s">
        <v>1927</v>
      </c>
      <c r="I251" s="480" t="s">
        <v>741</v>
      </c>
      <c r="J251" s="481" t="s">
        <v>741</v>
      </c>
      <c r="K251" s="480" t="s">
        <v>741</v>
      </c>
      <c r="L251" s="480" t="s">
        <v>741</v>
      </c>
      <c r="M251" s="480" t="s">
        <v>741</v>
      </c>
      <c r="N251" s="480" t="s">
        <v>741</v>
      </c>
      <c r="O251" s="480" t="s">
        <v>741</v>
      </c>
      <c r="P251" s="479" t="s">
        <v>1927</v>
      </c>
      <c r="Q251" s="479" t="s">
        <v>1927</v>
      </c>
      <c r="R251" s="479" t="s">
        <v>741</v>
      </c>
      <c r="S251" s="479" t="s">
        <v>1927</v>
      </c>
      <c r="T251" s="480" t="s">
        <v>741</v>
      </c>
      <c r="U251" s="479" t="s">
        <v>741</v>
      </c>
      <c r="V251" s="479" t="s">
        <v>741</v>
      </c>
      <c r="W251" s="479" t="s">
        <v>1968</v>
      </c>
      <c r="X251" s="480" t="s">
        <v>741</v>
      </c>
      <c r="Y251" s="479" t="s">
        <v>741</v>
      </c>
      <c r="Z251" s="479" t="s">
        <v>741</v>
      </c>
      <c r="AA251" s="480" t="s">
        <v>741</v>
      </c>
      <c r="AB251" s="482" t="s">
        <v>741</v>
      </c>
      <c r="AC251" s="479" t="s">
        <v>1927</v>
      </c>
      <c r="AD251" s="479" t="s">
        <v>1927</v>
      </c>
      <c r="AE251" s="480" t="s">
        <v>741</v>
      </c>
      <c r="AF251" s="480" t="s">
        <v>741</v>
      </c>
      <c r="AG251" s="479" t="s">
        <v>741</v>
      </c>
      <c r="AH251" s="480" t="s">
        <v>741</v>
      </c>
      <c r="AI251" s="479" t="s">
        <v>1927</v>
      </c>
      <c r="AJ251" s="480" t="s">
        <v>741</v>
      </c>
      <c r="AK251" s="480" t="s">
        <v>741</v>
      </c>
      <c r="AL251" s="480" t="s">
        <v>741</v>
      </c>
      <c r="AM251" s="479" t="s">
        <v>741</v>
      </c>
      <c r="AN251" s="479" t="s">
        <v>1927</v>
      </c>
      <c r="AO251" s="479" t="s">
        <v>1927</v>
      </c>
      <c r="AP251" s="480" t="s">
        <v>741</v>
      </c>
      <c r="AQ251" s="481" t="s">
        <v>741</v>
      </c>
      <c r="AR251" s="479" t="s">
        <v>741</v>
      </c>
      <c r="AS251" s="479" t="s">
        <v>741</v>
      </c>
      <c r="AT251" s="479" t="s">
        <v>1927</v>
      </c>
      <c r="AU251" s="480" t="s">
        <v>741</v>
      </c>
      <c r="AV251" s="479" t="s">
        <v>741</v>
      </c>
      <c r="AW251" s="480" t="s">
        <v>741</v>
      </c>
      <c r="AX251" s="480" t="s">
        <v>741</v>
      </c>
      <c r="AY251" s="480" t="s">
        <v>741</v>
      </c>
      <c r="AZ251" s="481" t="s">
        <v>741</v>
      </c>
      <c r="BA251" s="480" t="s">
        <v>741</v>
      </c>
      <c r="BB251" s="479" t="s">
        <v>1927</v>
      </c>
      <c r="BC251" s="482" t="s">
        <v>741</v>
      </c>
      <c r="BD251" s="479" t="s">
        <v>741</v>
      </c>
      <c r="BE251" s="479" t="s">
        <v>1927</v>
      </c>
      <c r="BF251" s="479" t="s">
        <v>741</v>
      </c>
      <c r="BG251" s="480" t="s">
        <v>741</v>
      </c>
      <c r="BH251" s="479" t="s">
        <v>1927</v>
      </c>
      <c r="BI251" s="479" t="s">
        <v>741</v>
      </c>
      <c r="BJ251" s="479" t="s">
        <v>741</v>
      </c>
      <c r="BK251" s="480" t="s">
        <v>741</v>
      </c>
      <c r="BL251" s="480" t="s">
        <v>741</v>
      </c>
      <c r="BM251" s="480" t="s">
        <v>741</v>
      </c>
      <c r="BN251" s="479" t="s">
        <v>741</v>
      </c>
      <c r="BO251" s="480" t="s">
        <v>741</v>
      </c>
      <c r="BP251" s="480" t="s">
        <v>741</v>
      </c>
      <c r="BQ251" s="479" t="s">
        <v>741</v>
      </c>
      <c r="BR251" s="480" t="s">
        <v>741</v>
      </c>
      <c r="BS251" s="480" t="s">
        <v>741</v>
      </c>
      <c r="BT251" s="479" t="s">
        <v>741</v>
      </c>
      <c r="BU251" s="480" t="s">
        <v>741</v>
      </c>
      <c r="BV251" s="479" t="s">
        <v>1968</v>
      </c>
      <c r="BW251" s="479" t="s">
        <v>1968</v>
      </c>
    </row>
    <row r="252" spans="1:75" ht="12.75" customHeight="1">
      <c r="A252" s="478" t="s">
        <v>106</v>
      </c>
      <c r="B252" s="478" t="s">
        <v>124</v>
      </c>
      <c r="C252" s="478" t="s">
        <v>2086</v>
      </c>
      <c r="D252" s="479" t="s">
        <v>1968</v>
      </c>
      <c r="E252" s="480" t="s">
        <v>741</v>
      </c>
      <c r="F252" s="479" t="s">
        <v>1968</v>
      </c>
      <c r="G252" s="480" t="s">
        <v>741</v>
      </c>
      <c r="H252" s="479" t="s">
        <v>1968</v>
      </c>
      <c r="I252" s="480" t="s">
        <v>741</v>
      </c>
      <c r="J252" s="481" t="s">
        <v>741</v>
      </c>
      <c r="K252" s="480" t="s">
        <v>741</v>
      </c>
      <c r="L252" s="480" t="s">
        <v>741</v>
      </c>
      <c r="M252" s="480" t="s">
        <v>741</v>
      </c>
      <c r="N252" s="480" t="s">
        <v>741</v>
      </c>
      <c r="O252" s="480" t="s">
        <v>741</v>
      </c>
      <c r="P252" s="479" t="s">
        <v>1968</v>
      </c>
      <c r="Q252" s="479" t="s">
        <v>1968</v>
      </c>
      <c r="R252" s="479" t="s">
        <v>741</v>
      </c>
      <c r="S252" s="479" t="s">
        <v>1968</v>
      </c>
      <c r="T252" s="480" t="s">
        <v>741</v>
      </c>
      <c r="U252" s="479" t="s">
        <v>741</v>
      </c>
      <c r="V252" s="479" t="s">
        <v>741</v>
      </c>
      <c r="W252" s="479" t="s">
        <v>1998</v>
      </c>
      <c r="X252" s="480" t="s">
        <v>741</v>
      </c>
      <c r="Y252" s="479" t="s">
        <v>741</v>
      </c>
      <c r="Z252" s="479" t="s">
        <v>741</v>
      </c>
      <c r="AA252" s="480" t="s">
        <v>741</v>
      </c>
      <c r="AB252" s="482" t="s">
        <v>741</v>
      </c>
      <c r="AC252" s="479" t="s">
        <v>1968</v>
      </c>
      <c r="AD252" s="479" t="s">
        <v>1968</v>
      </c>
      <c r="AE252" s="480" t="s">
        <v>741</v>
      </c>
      <c r="AF252" s="480" t="s">
        <v>741</v>
      </c>
      <c r="AG252" s="479" t="s">
        <v>741</v>
      </c>
      <c r="AH252" s="480" t="s">
        <v>741</v>
      </c>
      <c r="AI252" s="479" t="s">
        <v>1968</v>
      </c>
      <c r="AJ252" s="480" t="s">
        <v>741</v>
      </c>
      <c r="AK252" s="480" t="s">
        <v>741</v>
      </c>
      <c r="AL252" s="480" t="s">
        <v>741</v>
      </c>
      <c r="AM252" s="479" t="s">
        <v>741</v>
      </c>
      <c r="AN252" s="479" t="s">
        <v>1968</v>
      </c>
      <c r="AO252" s="479" t="s">
        <v>1968</v>
      </c>
      <c r="AP252" s="480" t="s">
        <v>741</v>
      </c>
      <c r="AQ252" s="481" t="s">
        <v>741</v>
      </c>
      <c r="AR252" s="479" t="s">
        <v>741</v>
      </c>
      <c r="AS252" s="479" t="s">
        <v>741</v>
      </c>
      <c r="AT252" s="479" t="s">
        <v>1968</v>
      </c>
      <c r="AU252" s="480" t="s">
        <v>741</v>
      </c>
      <c r="AV252" s="479" t="s">
        <v>741</v>
      </c>
      <c r="AW252" s="480" t="s">
        <v>741</v>
      </c>
      <c r="AX252" s="480" t="s">
        <v>741</v>
      </c>
      <c r="AY252" s="480" t="s">
        <v>741</v>
      </c>
      <c r="AZ252" s="481" t="s">
        <v>741</v>
      </c>
      <c r="BA252" s="480" t="s">
        <v>741</v>
      </c>
      <c r="BB252" s="479" t="s">
        <v>1968</v>
      </c>
      <c r="BC252" s="482" t="s">
        <v>741</v>
      </c>
      <c r="BD252" s="479" t="s">
        <v>741</v>
      </c>
      <c r="BE252" s="479" t="s">
        <v>1968</v>
      </c>
      <c r="BF252" s="479" t="s">
        <v>741</v>
      </c>
      <c r="BG252" s="480" t="s">
        <v>741</v>
      </c>
      <c r="BH252" s="479" t="s">
        <v>1968</v>
      </c>
      <c r="BI252" s="479" t="s">
        <v>741</v>
      </c>
      <c r="BJ252" s="479" t="s">
        <v>741</v>
      </c>
      <c r="BK252" s="480" t="s">
        <v>741</v>
      </c>
      <c r="BL252" s="480" t="s">
        <v>741</v>
      </c>
      <c r="BM252" s="480" t="s">
        <v>741</v>
      </c>
      <c r="BN252" s="479" t="s">
        <v>741</v>
      </c>
      <c r="BO252" s="480" t="s">
        <v>741</v>
      </c>
      <c r="BP252" s="480" t="s">
        <v>741</v>
      </c>
      <c r="BQ252" s="479" t="s">
        <v>741</v>
      </c>
      <c r="BR252" s="480" t="s">
        <v>741</v>
      </c>
      <c r="BS252" s="480" t="s">
        <v>741</v>
      </c>
      <c r="BT252" s="479" t="s">
        <v>741</v>
      </c>
      <c r="BU252" s="480" t="s">
        <v>741</v>
      </c>
      <c r="BV252" s="479" t="s">
        <v>1998</v>
      </c>
      <c r="BW252" s="479" t="s">
        <v>1998</v>
      </c>
    </row>
    <row r="253" spans="1:75" ht="12.75" customHeight="1">
      <c r="A253" s="484" t="s">
        <v>2098</v>
      </c>
      <c r="B253" s="484" t="s">
        <v>124</v>
      </c>
      <c r="C253" s="484" t="s">
        <v>183</v>
      </c>
      <c r="D253" s="479" t="s">
        <v>1955</v>
      </c>
      <c r="E253" s="480" t="s">
        <v>2000</v>
      </c>
      <c r="F253" s="479" t="s">
        <v>1946</v>
      </c>
      <c r="G253" s="480" t="s">
        <v>2000</v>
      </c>
      <c r="H253" s="479" t="s">
        <v>1946</v>
      </c>
      <c r="I253" s="480" t="s">
        <v>1998</v>
      </c>
      <c r="J253" s="481" t="s">
        <v>1948</v>
      </c>
      <c r="K253" s="480" t="s">
        <v>1925</v>
      </c>
      <c r="L253" s="480" t="s">
        <v>1948</v>
      </c>
      <c r="M253" s="480" t="s">
        <v>2000</v>
      </c>
      <c r="N253" s="480" t="s">
        <v>1982</v>
      </c>
      <c r="O253" s="480" t="s">
        <v>2000</v>
      </c>
      <c r="P253" s="479" t="s">
        <v>1955</v>
      </c>
      <c r="Q253" s="479" t="s">
        <v>1955</v>
      </c>
      <c r="R253" s="479" t="s">
        <v>1948</v>
      </c>
      <c r="S253" s="479" t="s">
        <v>1946</v>
      </c>
      <c r="T253" s="480" t="s">
        <v>1948</v>
      </c>
      <c r="U253" s="479" t="s">
        <v>1982</v>
      </c>
      <c r="V253" s="479" t="s">
        <v>1948</v>
      </c>
      <c r="W253" s="479" t="s">
        <v>1955</v>
      </c>
      <c r="X253" s="480" t="s">
        <v>2000</v>
      </c>
      <c r="Y253" s="479" t="s">
        <v>1946</v>
      </c>
      <c r="Z253" s="479" t="s">
        <v>2000</v>
      </c>
      <c r="AA253" s="480" t="s">
        <v>1948</v>
      </c>
      <c r="AB253" s="482" t="s">
        <v>2000</v>
      </c>
      <c r="AC253" s="479" t="s">
        <v>1955</v>
      </c>
      <c r="AD253" s="479" t="s">
        <v>1955</v>
      </c>
      <c r="AE253" s="480" t="s">
        <v>1925</v>
      </c>
      <c r="AF253" s="480" t="s">
        <v>1968</v>
      </c>
      <c r="AG253" s="479" t="s">
        <v>1948</v>
      </c>
      <c r="AH253" s="480" t="s">
        <v>1968</v>
      </c>
      <c r="AI253" s="479" t="s">
        <v>1955</v>
      </c>
      <c r="AJ253" s="480" t="s">
        <v>2000</v>
      </c>
      <c r="AK253" s="480" t="s">
        <v>2000</v>
      </c>
      <c r="AL253" s="480" t="s">
        <v>1968</v>
      </c>
      <c r="AM253" s="479" t="s">
        <v>1946</v>
      </c>
      <c r="AN253" s="479" t="s">
        <v>1955</v>
      </c>
      <c r="AO253" s="479" t="s">
        <v>1955</v>
      </c>
      <c r="AP253" s="480" t="s">
        <v>1948</v>
      </c>
      <c r="AQ253" s="481" t="s">
        <v>1948</v>
      </c>
      <c r="AR253" s="479" t="s">
        <v>1948</v>
      </c>
      <c r="AS253" s="479" t="s">
        <v>1946</v>
      </c>
      <c r="AT253" s="479" t="s">
        <v>1946</v>
      </c>
      <c r="AU253" s="480" t="s">
        <v>1948</v>
      </c>
      <c r="AV253" s="479" t="s">
        <v>1948</v>
      </c>
      <c r="AW253" s="480" t="s">
        <v>1968</v>
      </c>
      <c r="AX253" s="480" t="s">
        <v>1948</v>
      </c>
      <c r="AY253" s="480" t="s">
        <v>1948</v>
      </c>
      <c r="AZ253" s="481" t="s">
        <v>1968</v>
      </c>
      <c r="BA253" s="480" t="s">
        <v>2000</v>
      </c>
      <c r="BB253" s="479" t="s">
        <v>1955</v>
      </c>
      <c r="BC253" s="482" t="s">
        <v>1968</v>
      </c>
      <c r="BD253" s="479" t="s">
        <v>1927</v>
      </c>
      <c r="BE253" s="479" t="s">
        <v>1955</v>
      </c>
      <c r="BF253" s="479" t="s">
        <v>1946</v>
      </c>
      <c r="BG253" s="480" t="s">
        <v>2000</v>
      </c>
      <c r="BH253" s="479" t="s">
        <v>1955</v>
      </c>
      <c r="BI253" s="479" t="s">
        <v>1948</v>
      </c>
      <c r="BJ253" s="479" t="s">
        <v>1946</v>
      </c>
      <c r="BK253" s="480" t="s">
        <v>2000</v>
      </c>
      <c r="BL253" s="480" t="s">
        <v>2000</v>
      </c>
      <c r="BM253" s="480" t="s">
        <v>1967</v>
      </c>
      <c r="BN253" s="479" t="s">
        <v>1968</v>
      </c>
      <c r="BO253" s="480" t="s">
        <v>1925</v>
      </c>
      <c r="BP253" s="480" t="s">
        <v>1925</v>
      </c>
      <c r="BQ253" s="479" t="s">
        <v>1946</v>
      </c>
      <c r="BR253" s="480" t="s">
        <v>2000</v>
      </c>
      <c r="BS253" s="480" t="s">
        <v>1948</v>
      </c>
      <c r="BT253" s="479" t="s">
        <v>1946</v>
      </c>
      <c r="BU253" s="480" t="s">
        <v>1948</v>
      </c>
      <c r="BV253" s="479" t="s">
        <v>1955</v>
      </c>
      <c r="BW253" s="479" t="s">
        <v>1955</v>
      </c>
    </row>
    <row r="254" spans="1:75" ht="12.75" customHeight="1">
      <c r="A254" s="496" t="s">
        <v>1744</v>
      </c>
      <c r="B254" s="496" t="s">
        <v>124</v>
      </c>
      <c r="C254" s="496" t="s">
        <v>2086</v>
      </c>
      <c r="D254" s="497" t="s">
        <v>1931</v>
      </c>
      <c r="E254" s="498" t="s">
        <v>1925</v>
      </c>
      <c r="F254" s="497" t="s">
        <v>1931</v>
      </c>
      <c r="G254" s="498" t="s">
        <v>1925</v>
      </c>
      <c r="H254" s="497" t="s">
        <v>1931</v>
      </c>
      <c r="I254" s="498" t="s">
        <v>1925</v>
      </c>
      <c r="J254" s="489" t="s">
        <v>1922</v>
      </c>
      <c r="K254" s="498" t="s">
        <v>1925</v>
      </c>
      <c r="L254" s="497" t="s">
        <v>1940</v>
      </c>
      <c r="M254" s="498" t="s">
        <v>1925</v>
      </c>
      <c r="N254" s="498" t="s">
        <v>1925</v>
      </c>
      <c r="O254" s="498" t="s">
        <v>1925</v>
      </c>
      <c r="P254" s="497" t="s">
        <v>1931</v>
      </c>
      <c r="Q254" s="497" t="s">
        <v>1931</v>
      </c>
      <c r="R254" s="498" t="s">
        <v>1925</v>
      </c>
      <c r="S254" s="497" t="s">
        <v>1931</v>
      </c>
      <c r="T254" s="498" t="s">
        <v>1929</v>
      </c>
      <c r="U254" s="498" t="s">
        <v>1925</v>
      </c>
      <c r="V254" s="497" t="s">
        <v>1922</v>
      </c>
      <c r="W254" s="497" t="s">
        <v>1931</v>
      </c>
      <c r="X254" s="498" t="s">
        <v>1925</v>
      </c>
      <c r="Y254" s="497" t="s">
        <v>1931</v>
      </c>
      <c r="Z254" s="498" t="s">
        <v>1925</v>
      </c>
      <c r="AA254" s="497" t="s">
        <v>1942</v>
      </c>
      <c r="AB254" s="482" t="s">
        <v>1925</v>
      </c>
      <c r="AC254" s="497" t="s">
        <v>1931</v>
      </c>
      <c r="AD254" s="497" t="s">
        <v>1928</v>
      </c>
      <c r="AE254" s="498" t="s">
        <v>1925</v>
      </c>
      <c r="AF254" s="498" t="s">
        <v>1927</v>
      </c>
      <c r="AG254" s="497" t="s">
        <v>1931</v>
      </c>
      <c r="AH254" s="498" t="s">
        <v>1927</v>
      </c>
      <c r="AI254" s="497" t="s">
        <v>1931</v>
      </c>
      <c r="AJ254" s="498" t="s">
        <v>1925</v>
      </c>
      <c r="AK254" s="498" t="s">
        <v>1925</v>
      </c>
      <c r="AL254" s="498" t="s">
        <v>1925</v>
      </c>
      <c r="AM254" s="497" t="s">
        <v>1922</v>
      </c>
      <c r="AN254" s="497" t="s">
        <v>1922</v>
      </c>
      <c r="AO254" s="497" t="s">
        <v>1931</v>
      </c>
      <c r="AP254" s="497" t="s">
        <v>1922</v>
      </c>
      <c r="AQ254" s="489" t="s">
        <v>1922</v>
      </c>
      <c r="AR254" s="497" t="s">
        <v>1922</v>
      </c>
      <c r="AS254" s="497" t="s">
        <v>1931</v>
      </c>
      <c r="AT254" s="497" t="s">
        <v>1922</v>
      </c>
      <c r="AU254" s="497" t="s">
        <v>1922</v>
      </c>
      <c r="AV254" s="497" t="s">
        <v>1939</v>
      </c>
      <c r="AW254" s="498" t="s">
        <v>1927</v>
      </c>
      <c r="AX254" s="497" t="s">
        <v>1940</v>
      </c>
      <c r="AY254" s="497" t="s">
        <v>1940</v>
      </c>
      <c r="AZ254" s="481" t="s">
        <v>1927</v>
      </c>
      <c r="BA254" s="498" t="s">
        <v>1925</v>
      </c>
      <c r="BB254" s="497" t="s">
        <v>1931</v>
      </c>
      <c r="BC254" s="482" t="s">
        <v>1927</v>
      </c>
      <c r="BD254" s="498" t="s">
        <v>1948</v>
      </c>
      <c r="BE254" s="497" t="s">
        <v>1931</v>
      </c>
      <c r="BF254" s="497" t="s">
        <v>1931</v>
      </c>
      <c r="BG254" s="498" t="s">
        <v>1925</v>
      </c>
      <c r="BH254" s="497" t="s">
        <v>1933</v>
      </c>
      <c r="BI254" s="497" t="s">
        <v>1940</v>
      </c>
      <c r="BJ254" s="497" t="s">
        <v>1931</v>
      </c>
      <c r="BK254" s="498" t="s">
        <v>1999</v>
      </c>
      <c r="BL254" s="498" t="s">
        <v>1925</v>
      </c>
      <c r="BM254" s="498" t="s">
        <v>1925</v>
      </c>
      <c r="BN254" s="498" t="s">
        <v>1927</v>
      </c>
      <c r="BO254" s="498" t="s">
        <v>1927</v>
      </c>
      <c r="BP254" s="498" t="s">
        <v>1927</v>
      </c>
      <c r="BQ254" s="497" t="s">
        <v>1931</v>
      </c>
      <c r="BR254" s="498" t="s">
        <v>1925</v>
      </c>
      <c r="BS254" s="497" t="s">
        <v>1928</v>
      </c>
      <c r="BT254" s="497" t="s">
        <v>1931</v>
      </c>
      <c r="BU254" s="497" t="s">
        <v>1940</v>
      </c>
      <c r="BV254" s="498" t="s">
        <v>1924</v>
      </c>
      <c r="BW254" s="479" t="s">
        <v>1924</v>
      </c>
    </row>
    <row r="255" spans="1:75" ht="12.75" customHeight="1">
      <c r="A255" s="499" t="s">
        <v>419</v>
      </c>
      <c r="B255" s="499" t="s">
        <v>124</v>
      </c>
      <c r="C255" s="499" t="s">
        <v>2086</v>
      </c>
      <c r="D255" s="497" t="s">
        <v>1943</v>
      </c>
      <c r="E255" s="498" t="s">
        <v>1925</v>
      </c>
      <c r="F255" s="498" t="s">
        <v>1928</v>
      </c>
      <c r="G255" s="498" t="s">
        <v>1925</v>
      </c>
      <c r="H255" s="498" t="s">
        <v>1922</v>
      </c>
      <c r="I255" s="498" t="s">
        <v>1925</v>
      </c>
      <c r="J255" s="481" t="s">
        <v>1940</v>
      </c>
      <c r="K255" s="498" t="s">
        <v>1925</v>
      </c>
      <c r="L255" s="498" t="s">
        <v>1940</v>
      </c>
      <c r="M255" s="498" t="s">
        <v>1925</v>
      </c>
      <c r="N255" s="498" t="s">
        <v>1925</v>
      </c>
      <c r="O255" s="498" t="s">
        <v>1925</v>
      </c>
      <c r="P255" s="498" t="s">
        <v>1928</v>
      </c>
      <c r="Q255" s="498" t="s">
        <v>1922</v>
      </c>
      <c r="R255" s="498" t="s">
        <v>1939</v>
      </c>
      <c r="S255" s="498" t="s">
        <v>1928</v>
      </c>
      <c r="T255" s="498" t="s">
        <v>1940</v>
      </c>
      <c r="U255" s="498" t="s">
        <v>1925</v>
      </c>
      <c r="V255" s="498" t="s">
        <v>1940</v>
      </c>
      <c r="W255" s="498" t="s">
        <v>1928</v>
      </c>
      <c r="X255" s="498" t="s">
        <v>1925</v>
      </c>
      <c r="Y255" s="498" t="s">
        <v>1922</v>
      </c>
      <c r="Z255" s="498" t="s">
        <v>1925</v>
      </c>
      <c r="AA255" s="498" t="s">
        <v>1932</v>
      </c>
      <c r="AB255" s="482" t="s">
        <v>1925</v>
      </c>
      <c r="AC255" s="497" t="s">
        <v>1928</v>
      </c>
      <c r="AD255" s="497" t="s">
        <v>1922</v>
      </c>
      <c r="AE255" s="498" t="s">
        <v>1925</v>
      </c>
      <c r="AF255" s="498" t="s">
        <v>1927</v>
      </c>
      <c r="AG255" s="498" t="s">
        <v>1940</v>
      </c>
      <c r="AH255" s="498" t="s">
        <v>1927</v>
      </c>
      <c r="AI255" s="497" t="s">
        <v>1928</v>
      </c>
      <c r="AJ255" s="498" t="s">
        <v>1925</v>
      </c>
      <c r="AK255" s="498" t="s">
        <v>1925</v>
      </c>
      <c r="AL255" s="498" t="s">
        <v>1925</v>
      </c>
      <c r="AM255" s="498" t="s">
        <v>1922</v>
      </c>
      <c r="AN255" s="498" t="s">
        <v>1922</v>
      </c>
      <c r="AO255" s="498" t="s">
        <v>1922</v>
      </c>
      <c r="AP255" s="498" t="s">
        <v>1940</v>
      </c>
      <c r="AQ255" s="481" t="s">
        <v>1940</v>
      </c>
      <c r="AR255" s="498" t="s">
        <v>1940</v>
      </c>
      <c r="AS255" s="498" t="s">
        <v>1922</v>
      </c>
      <c r="AT255" s="498" t="s">
        <v>1922</v>
      </c>
      <c r="AU255" s="498" t="s">
        <v>1940</v>
      </c>
      <c r="AV255" s="498" t="s">
        <v>1939</v>
      </c>
      <c r="AW255" s="498" t="s">
        <v>1927</v>
      </c>
      <c r="AX255" s="498" t="s">
        <v>1940</v>
      </c>
      <c r="AY255" s="498" t="s">
        <v>1940</v>
      </c>
      <c r="AZ255" s="481" t="s">
        <v>1927</v>
      </c>
      <c r="BA255" s="498" t="s">
        <v>1925</v>
      </c>
      <c r="BB255" s="498" t="s">
        <v>1929</v>
      </c>
      <c r="BC255" s="482" t="s">
        <v>1927</v>
      </c>
      <c r="BD255" s="498" t="s">
        <v>1948</v>
      </c>
      <c r="BE255" s="498" t="s">
        <v>1922</v>
      </c>
      <c r="BF255" s="498" t="s">
        <v>1922</v>
      </c>
      <c r="BG255" s="498" t="s">
        <v>1925</v>
      </c>
      <c r="BH255" s="498" t="s">
        <v>1928</v>
      </c>
      <c r="BI255" s="498" t="s">
        <v>1940</v>
      </c>
      <c r="BJ255" s="498" t="s">
        <v>1922</v>
      </c>
      <c r="BK255" s="498" t="s">
        <v>1999</v>
      </c>
      <c r="BL255" s="498" t="s">
        <v>1925</v>
      </c>
      <c r="BM255" s="498" t="s">
        <v>1925</v>
      </c>
      <c r="BN255" s="498" t="s">
        <v>1927</v>
      </c>
      <c r="BO255" s="498" t="s">
        <v>1927</v>
      </c>
      <c r="BP255" s="498" t="s">
        <v>1927</v>
      </c>
      <c r="BQ255" s="498" t="s">
        <v>1922</v>
      </c>
      <c r="BR255" s="498" t="s">
        <v>1925</v>
      </c>
      <c r="BS255" s="498" t="s">
        <v>1940</v>
      </c>
      <c r="BT255" s="498" t="s">
        <v>1928</v>
      </c>
      <c r="BU255" s="498" t="s">
        <v>1940</v>
      </c>
      <c r="BV255" s="498" t="s">
        <v>1924</v>
      </c>
      <c r="BW255" s="479" t="s">
        <v>1924</v>
      </c>
    </row>
    <row r="256" spans="1:75" ht="12.75" customHeight="1">
      <c r="A256" s="484" t="s">
        <v>2099</v>
      </c>
      <c r="B256" s="484" t="s">
        <v>124</v>
      </c>
      <c r="C256" s="484" t="s">
        <v>2100</v>
      </c>
      <c r="D256" s="479" t="s">
        <v>1922</v>
      </c>
      <c r="E256" s="480" t="s">
        <v>1925</v>
      </c>
      <c r="F256" s="479" t="s">
        <v>1928</v>
      </c>
      <c r="G256" s="480" t="s">
        <v>1925</v>
      </c>
      <c r="H256" s="479" t="s">
        <v>1922</v>
      </c>
      <c r="I256" s="480" t="s">
        <v>1925</v>
      </c>
      <c r="J256" s="481" t="s">
        <v>1940</v>
      </c>
      <c r="K256" s="480" t="s">
        <v>1925</v>
      </c>
      <c r="L256" s="480" t="s">
        <v>1940</v>
      </c>
      <c r="M256" s="480" t="s">
        <v>1925</v>
      </c>
      <c r="N256" s="480" t="s">
        <v>1925</v>
      </c>
      <c r="O256" s="480" t="s">
        <v>1925</v>
      </c>
      <c r="P256" s="479" t="s">
        <v>1928</v>
      </c>
      <c r="Q256" s="479" t="s">
        <v>1922</v>
      </c>
      <c r="R256" s="479" t="s">
        <v>1939</v>
      </c>
      <c r="S256" s="479" t="s">
        <v>1928</v>
      </c>
      <c r="T256" s="480" t="s">
        <v>1940</v>
      </c>
      <c r="U256" s="479" t="s">
        <v>1925</v>
      </c>
      <c r="V256" s="479" t="s">
        <v>1940</v>
      </c>
      <c r="W256" s="479" t="s">
        <v>1928</v>
      </c>
      <c r="X256" s="480" t="s">
        <v>1925</v>
      </c>
      <c r="Y256" s="479" t="s">
        <v>1922</v>
      </c>
      <c r="Z256" s="479" t="s">
        <v>1925</v>
      </c>
      <c r="AA256" s="480" t="s">
        <v>1940</v>
      </c>
      <c r="AB256" s="482" t="s">
        <v>1925</v>
      </c>
      <c r="AC256" s="479" t="s">
        <v>1923</v>
      </c>
      <c r="AD256" s="479" t="s">
        <v>1928</v>
      </c>
      <c r="AE256" s="480" t="s">
        <v>1925</v>
      </c>
      <c r="AF256" s="480" t="s">
        <v>1927</v>
      </c>
      <c r="AG256" s="479" t="s">
        <v>1940</v>
      </c>
      <c r="AH256" s="480" t="s">
        <v>1927</v>
      </c>
      <c r="AI256" s="479" t="s">
        <v>1922</v>
      </c>
      <c r="AJ256" s="480" t="s">
        <v>1925</v>
      </c>
      <c r="AK256" s="480" t="s">
        <v>1925</v>
      </c>
      <c r="AL256" s="480" t="s">
        <v>1925</v>
      </c>
      <c r="AM256" s="479" t="s">
        <v>1922</v>
      </c>
      <c r="AN256" s="479" t="s">
        <v>1922</v>
      </c>
      <c r="AO256" s="479" t="s">
        <v>1922</v>
      </c>
      <c r="AP256" s="480" t="s">
        <v>1940</v>
      </c>
      <c r="AQ256" s="481" t="s">
        <v>1940</v>
      </c>
      <c r="AR256" s="479" t="s">
        <v>1940</v>
      </c>
      <c r="AS256" s="479" t="s">
        <v>1922</v>
      </c>
      <c r="AT256" s="479" t="s">
        <v>1922</v>
      </c>
      <c r="AU256" s="480" t="s">
        <v>1940</v>
      </c>
      <c r="AV256" s="479" t="s">
        <v>1939</v>
      </c>
      <c r="AW256" s="480" t="s">
        <v>1927</v>
      </c>
      <c r="AX256" s="480" t="s">
        <v>1940</v>
      </c>
      <c r="AY256" s="480" t="s">
        <v>1940</v>
      </c>
      <c r="AZ256" s="481" t="s">
        <v>1927</v>
      </c>
      <c r="BA256" s="480" t="s">
        <v>1925</v>
      </c>
      <c r="BB256" s="479" t="s">
        <v>1929</v>
      </c>
      <c r="BC256" s="482" t="s">
        <v>1927</v>
      </c>
      <c r="BD256" s="479" t="s">
        <v>1948</v>
      </c>
      <c r="BE256" s="479" t="s">
        <v>1922</v>
      </c>
      <c r="BF256" s="479" t="s">
        <v>1922</v>
      </c>
      <c r="BG256" s="480" t="s">
        <v>1925</v>
      </c>
      <c r="BH256" s="479" t="s">
        <v>1928</v>
      </c>
      <c r="BI256" s="479" t="s">
        <v>1940</v>
      </c>
      <c r="BJ256" s="479" t="s">
        <v>1922</v>
      </c>
      <c r="BK256" s="480" t="s">
        <v>1999</v>
      </c>
      <c r="BL256" s="480" t="s">
        <v>1925</v>
      </c>
      <c r="BM256" s="480" t="s">
        <v>1925</v>
      </c>
      <c r="BN256" s="479" t="s">
        <v>1927</v>
      </c>
      <c r="BO256" s="480" t="s">
        <v>1927</v>
      </c>
      <c r="BP256" s="480" t="s">
        <v>1927</v>
      </c>
      <c r="BQ256" s="479" t="s">
        <v>1922</v>
      </c>
      <c r="BR256" s="480" t="s">
        <v>1925</v>
      </c>
      <c r="BS256" s="480" t="s">
        <v>1940</v>
      </c>
      <c r="BT256" s="479" t="s">
        <v>1928</v>
      </c>
      <c r="BU256" s="480" t="s">
        <v>1940</v>
      </c>
      <c r="BV256" s="479" t="s">
        <v>1924</v>
      </c>
      <c r="BW256" s="479" t="s">
        <v>1924</v>
      </c>
    </row>
    <row r="257" spans="1:75" ht="12.75" customHeight="1">
      <c r="A257" s="478" t="s">
        <v>86</v>
      </c>
      <c r="B257" s="478" t="s">
        <v>124</v>
      </c>
      <c r="C257" s="478" t="s">
        <v>1992</v>
      </c>
      <c r="D257" s="479" t="s">
        <v>1931</v>
      </c>
      <c r="E257" s="480" t="s">
        <v>1982</v>
      </c>
      <c r="F257" s="479" t="s">
        <v>1929</v>
      </c>
      <c r="G257" s="480" t="s">
        <v>1982</v>
      </c>
      <c r="H257" s="479" t="s">
        <v>1923</v>
      </c>
      <c r="I257" s="480" t="s">
        <v>1967</v>
      </c>
      <c r="J257" s="481" t="s">
        <v>1923</v>
      </c>
      <c r="K257" s="480" t="s">
        <v>1968</v>
      </c>
      <c r="L257" s="480" t="s">
        <v>1925</v>
      </c>
      <c r="M257" s="480" t="s">
        <v>1925</v>
      </c>
      <c r="N257" s="480" t="s">
        <v>1926</v>
      </c>
      <c r="O257" s="480" t="s">
        <v>1982</v>
      </c>
      <c r="P257" s="479" t="s">
        <v>1922</v>
      </c>
      <c r="Q257" s="479" t="s">
        <v>1929</v>
      </c>
      <c r="R257" s="479" t="s">
        <v>1968</v>
      </c>
      <c r="S257" s="479" t="s">
        <v>1922</v>
      </c>
      <c r="T257" s="480" t="s">
        <v>1925</v>
      </c>
      <c r="U257" s="479" t="s">
        <v>1967</v>
      </c>
      <c r="V257" s="479" t="s">
        <v>1925</v>
      </c>
      <c r="W257" s="479" t="s">
        <v>1922</v>
      </c>
      <c r="X257" s="480" t="s">
        <v>1999</v>
      </c>
      <c r="Y257" s="479" t="s">
        <v>1924</v>
      </c>
      <c r="Z257" s="479" t="s">
        <v>1968</v>
      </c>
      <c r="AA257" s="480" t="s">
        <v>1925</v>
      </c>
      <c r="AB257" s="482" t="s">
        <v>1982</v>
      </c>
      <c r="AC257" s="479" t="s">
        <v>1929</v>
      </c>
      <c r="AD257" s="479" t="s">
        <v>1932</v>
      </c>
      <c r="AE257" s="480" t="s">
        <v>1926</v>
      </c>
      <c r="AF257" s="480" t="s">
        <v>1967</v>
      </c>
      <c r="AG257" s="479" t="s">
        <v>1925</v>
      </c>
      <c r="AH257" s="480" t="s">
        <v>1967</v>
      </c>
      <c r="AI257" s="479" t="s">
        <v>1929</v>
      </c>
      <c r="AJ257" s="480" t="s">
        <v>1997</v>
      </c>
      <c r="AK257" s="480" t="s">
        <v>1982</v>
      </c>
      <c r="AL257" s="480" t="s">
        <v>1926</v>
      </c>
      <c r="AM257" s="479" t="s">
        <v>1948</v>
      </c>
      <c r="AN257" s="479" t="s">
        <v>1929</v>
      </c>
      <c r="AO257" s="479" t="s">
        <v>1922</v>
      </c>
      <c r="AP257" s="480" t="s">
        <v>1927</v>
      </c>
      <c r="AQ257" s="481" t="s">
        <v>1948</v>
      </c>
      <c r="AR257" s="479" t="s">
        <v>1932</v>
      </c>
      <c r="AS257" s="479" t="s">
        <v>1922</v>
      </c>
      <c r="AT257" s="479" t="s">
        <v>1922</v>
      </c>
      <c r="AU257" s="480" t="s">
        <v>1926</v>
      </c>
      <c r="AV257" s="479" t="s">
        <v>1939</v>
      </c>
      <c r="AW257" s="480" t="s">
        <v>1948</v>
      </c>
      <c r="AX257" s="480" t="s">
        <v>1982</v>
      </c>
      <c r="AY257" s="480" t="s">
        <v>1925</v>
      </c>
      <c r="AZ257" s="481" t="s">
        <v>1967</v>
      </c>
      <c r="BA257" s="480" t="s">
        <v>1982</v>
      </c>
      <c r="BB257" s="479" t="s">
        <v>1922</v>
      </c>
      <c r="BC257" s="482" t="s">
        <v>1967</v>
      </c>
      <c r="BD257" s="479" t="s">
        <v>1948</v>
      </c>
      <c r="BE257" s="479" t="s">
        <v>1923</v>
      </c>
      <c r="BF257" s="479" t="s">
        <v>1922</v>
      </c>
      <c r="BG257" s="480" t="s">
        <v>1982</v>
      </c>
      <c r="BH257" s="479" t="s">
        <v>1922</v>
      </c>
      <c r="BI257" s="479" t="s">
        <v>1925</v>
      </c>
      <c r="BJ257" s="479" t="s">
        <v>1922</v>
      </c>
      <c r="BK257" s="480" t="s">
        <v>1982</v>
      </c>
      <c r="BL257" s="480" t="s">
        <v>1982</v>
      </c>
      <c r="BM257" s="480" t="s">
        <v>1926</v>
      </c>
      <c r="BN257" s="479" t="s">
        <v>1927</v>
      </c>
      <c r="BO257" s="480" t="s">
        <v>2059</v>
      </c>
      <c r="BP257" s="480" t="s">
        <v>1982</v>
      </c>
      <c r="BQ257" s="479" t="s">
        <v>1922</v>
      </c>
      <c r="BR257" s="480" t="s">
        <v>2059</v>
      </c>
      <c r="BS257" s="480" t="s">
        <v>1932</v>
      </c>
      <c r="BT257" s="479" t="s">
        <v>1922</v>
      </c>
      <c r="BU257" s="480" t="s">
        <v>1946</v>
      </c>
      <c r="BV257" s="479" t="s">
        <v>1929</v>
      </c>
      <c r="BW257" s="479" t="s">
        <v>1929</v>
      </c>
    </row>
    <row r="258" spans="1:75" ht="12.75" customHeight="1">
      <c r="A258" s="496" t="s">
        <v>420</v>
      </c>
      <c r="B258" s="496" t="s">
        <v>124</v>
      </c>
      <c r="C258" s="496" t="s">
        <v>1979</v>
      </c>
      <c r="D258" s="498" t="s">
        <v>1928</v>
      </c>
      <c r="E258" s="498" t="s">
        <v>1925</v>
      </c>
      <c r="F258" s="498" t="s">
        <v>1929</v>
      </c>
      <c r="G258" s="498" t="s">
        <v>1925</v>
      </c>
      <c r="H258" s="498" t="s">
        <v>1922</v>
      </c>
      <c r="I258" s="498" t="s">
        <v>1926</v>
      </c>
      <c r="J258" s="481" t="s">
        <v>1939</v>
      </c>
      <c r="K258" s="498" t="s">
        <v>1948</v>
      </c>
      <c r="L258" s="498" t="s">
        <v>1925</v>
      </c>
      <c r="M258" s="498" t="s">
        <v>1925</v>
      </c>
      <c r="N258" s="498" t="s">
        <v>1948</v>
      </c>
      <c r="O258" s="498" t="s">
        <v>1925</v>
      </c>
      <c r="P258" s="498" t="s">
        <v>1928</v>
      </c>
      <c r="Q258" s="498" t="s">
        <v>1931</v>
      </c>
      <c r="R258" s="498" t="s">
        <v>1923</v>
      </c>
      <c r="S258" s="498" t="s">
        <v>1928</v>
      </c>
      <c r="T258" s="497" t="s">
        <v>1922</v>
      </c>
      <c r="U258" s="498" t="s">
        <v>1927</v>
      </c>
      <c r="V258" s="498" t="s">
        <v>1941</v>
      </c>
      <c r="W258" s="498" t="s">
        <v>1924</v>
      </c>
      <c r="X258" s="498" t="s">
        <v>1925</v>
      </c>
      <c r="Y258" s="498" t="s">
        <v>1922</v>
      </c>
      <c r="Z258" s="498" t="s">
        <v>1925</v>
      </c>
      <c r="AA258" s="497" t="s">
        <v>1946</v>
      </c>
      <c r="AB258" s="482" t="s">
        <v>1925</v>
      </c>
      <c r="AC258" s="497" t="s">
        <v>1922</v>
      </c>
      <c r="AD258" s="498" t="s">
        <v>1922</v>
      </c>
      <c r="AE258" s="498" t="s">
        <v>1948</v>
      </c>
      <c r="AF258" s="498" t="s">
        <v>1927</v>
      </c>
      <c r="AG258" s="498" t="s">
        <v>1939</v>
      </c>
      <c r="AH258" s="498" t="s">
        <v>1927</v>
      </c>
      <c r="AI258" s="498" t="s">
        <v>1928</v>
      </c>
      <c r="AJ258" s="498" t="s">
        <v>1925</v>
      </c>
      <c r="AK258" s="498" t="s">
        <v>1925</v>
      </c>
      <c r="AL258" s="498" t="s">
        <v>1925</v>
      </c>
      <c r="AM258" s="498" t="s">
        <v>1922</v>
      </c>
      <c r="AN258" s="497" t="s">
        <v>1922</v>
      </c>
      <c r="AO258" s="498" t="s">
        <v>1922</v>
      </c>
      <c r="AP258" s="498" t="s">
        <v>1939</v>
      </c>
      <c r="AQ258" s="481" t="s">
        <v>1939</v>
      </c>
      <c r="AR258" s="498" t="s">
        <v>1941</v>
      </c>
      <c r="AS258" s="498" t="s">
        <v>1922</v>
      </c>
      <c r="AT258" s="498" t="s">
        <v>1922</v>
      </c>
      <c r="AU258" s="498" t="s">
        <v>1948</v>
      </c>
      <c r="AV258" s="498" t="s">
        <v>1923</v>
      </c>
      <c r="AW258" s="498" t="s">
        <v>1927</v>
      </c>
      <c r="AX258" s="498" t="s">
        <v>1939</v>
      </c>
      <c r="AY258" s="497" t="s">
        <v>1922</v>
      </c>
      <c r="AZ258" s="481" t="s">
        <v>1927</v>
      </c>
      <c r="BA258" s="498" t="s">
        <v>1925</v>
      </c>
      <c r="BB258" s="498" t="s">
        <v>1929</v>
      </c>
      <c r="BC258" s="482" t="s">
        <v>1927</v>
      </c>
      <c r="BD258" s="498" t="s">
        <v>1939</v>
      </c>
      <c r="BE258" s="498" t="s">
        <v>1922</v>
      </c>
      <c r="BF258" s="498" t="s">
        <v>1922</v>
      </c>
      <c r="BG258" s="498" t="s">
        <v>1968</v>
      </c>
      <c r="BH258" s="498" t="s">
        <v>1928</v>
      </c>
      <c r="BI258" s="498" t="s">
        <v>1939</v>
      </c>
      <c r="BJ258" s="497" t="s">
        <v>1922</v>
      </c>
      <c r="BK258" s="498" t="s">
        <v>1968</v>
      </c>
      <c r="BL258" s="498" t="s">
        <v>1925</v>
      </c>
      <c r="BM258" s="498" t="s">
        <v>1948</v>
      </c>
      <c r="BN258" s="498" t="s">
        <v>1925</v>
      </c>
      <c r="BO258" s="498" t="s">
        <v>1927</v>
      </c>
      <c r="BP258" s="498" t="s">
        <v>1927</v>
      </c>
      <c r="BQ258" s="497" t="s">
        <v>1922</v>
      </c>
      <c r="BR258" s="498" t="s">
        <v>1925</v>
      </c>
      <c r="BS258" s="497" t="s">
        <v>1939</v>
      </c>
      <c r="BT258" s="498" t="s">
        <v>1929</v>
      </c>
      <c r="BU258" s="497" t="s">
        <v>1943</v>
      </c>
      <c r="BV258" s="498" t="s">
        <v>1929</v>
      </c>
      <c r="BW258" s="479" t="s">
        <v>1929</v>
      </c>
    </row>
    <row r="259" spans="1:75" ht="12.75" customHeight="1">
      <c r="A259" s="499" t="s">
        <v>421</v>
      </c>
      <c r="B259" s="499" t="s">
        <v>124</v>
      </c>
      <c r="C259" s="499" t="s">
        <v>1935</v>
      </c>
      <c r="D259" s="498" t="s">
        <v>1929</v>
      </c>
      <c r="E259" s="498" t="s">
        <v>1968</v>
      </c>
      <c r="F259" s="498" t="s">
        <v>1929</v>
      </c>
      <c r="G259" s="498" t="s">
        <v>1927</v>
      </c>
      <c r="H259" s="497" t="s">
        <v>1929</v>
      </c>
      <c r="I259" s="498" t="s">
        <v>1926</v>
      </c>
      <c r="J259" s="489" t="s">
        <v>1929</v>
      </c>
      <c r="K259" s="498" t="s">
        <v>1927</v>
      </c>
      <c r="L259" s="498" t="s">
        <v>1926</v>
      </c>
      <c r="M259" s="498" t="s">
        <v>1927</v>
      </c>
      <c r="N259" s="498" t="s">
        <v>1948</v>
      </c>
      <c r="O259" s="498" t="s">
        <v>1927</v>
      </c>
      <c r="P259" s="498" t="s">
        <v>1929</v>
      </c>
      <c r="Q259" s="498" t="s">
        <v>1929</v>
      </c>
      <c r="R259" s="498" t="s">
        <v>1923</v>
      </c>
      <c r="S259" s="498" t="s">
        <v>1928</v>
      </c>
      <c r="T259" s="497" t="s">
        <v>1928</v>
      </c>
      <c r="U259" s="498" t="s">
        <v>1948</v>
      </c>
      <c r="V259" s="498" t="s">
        <v>1939</v>
      </c>
      <c r="W259" s="498" t="s">
        <v>1928</v>
      </c>
      <c r="X259" s="498" t="s">
        <v>1927</v>
      </c>
      <c r="Y259" s="498" t="s">
        <v>1929</v>
      </c>
      <c r="Z259" s="498" t="s">
        <v>1927</v>
      </c>
      <c r="AA259" s="498" t="s">
        <v>1932</v>
      </c>
      <c r="AB259" s="482" t="s">
        <v>1927</v>
      </c>
      <c r="AC259" s="497" t="s">
        <v>1928</v>
      </c>
      <c r="AD259" s="498" t="s">
        <v>1928</v>
      </c>
      <c r="AE259" s="498" t="s">
        <v>1927</v>
      </c>
      <c r="AF259" s="498" t="s">
        <v>1948</v>
      </c>
      <c r="AG259" s="498" t="s">
        <v>1928</v>
      </c>
      <c r="AH259" s="498" t="s">
        <v>1948</v>
      </c>
      <c r="AI259" s="497" t="s">
        <v>1928</v>
      </c>
      <c r="AJ259" s="498" t="s">
        <v>1927</v>
      </c>
      <c r="AK259" s="498" t="s">
        <v>1927</v>
      </c>
      <c r="AL259" s="498" t="s">
        <v>1927</v>
      </c>
      <c r="AM259" s="498" t="s">
        <v>1922</v>
      </c>
      <c r="AN259" s="497" t="s">
        <v>1928</v>
      </c>
      <c r="AO259" s="497" t="s">
        <v>1922</v>
      </c>
      <c r="AP259" s="498" t="s">
        <v>1922</v>
      </c>
      <c r="AQ259" s="481" t="s">
        <v>1928</v>
      </c>
      <c r="AR259" s="498" t="s">
        <v>1922</v>
      </c>
      <c r="AS259" s="498" t="s">
        <v>1929</v>
      </c>
      <c r="AT259" s="498" t="s">
        <v>1922</v>
      </c>
      <c r="AU259" s="498" t="s">
        <v>1925</v>
      </c>
      <c r="AV259" s="498" t="s">
        <v>1923</v>
      </c>
      <c r="AW259" s="498" t="s">
        <v>1948</v>
      </c>
      <c r="AX259" s="498" t="s">
        <v>1939</v>
      </c>
      <c r="AY259" s="498" t="s">
        <v>1939</v>
      </c>
      <c r="AZ259" s="481" t="s">
        <v>1948</v>
      </c>
      <c r="BA259" s="498" t="s">
        <v>1927</v>
      </c>
      <c r="BB259" s="498" t="s">
        <v>1929</v>
      </c>
      <c r="BC259" s="482" t="s">
        <v>1948</v>
      </c>
      <c r="BD259" s="498" t="s">
        <v>1939</v>
      </c>
      <c r="BE259" s="498" t="s">
        <v>1929</v>
      </c>
      <c r="BF259" s="498" t="s">
        <v>1922</v>
      </c>
      <c r="BG259" s="498" t="s">
        <v>1927</v>
      </c>
      <c r="BH259" s="498" t="s">
        <v>1931</v>
      </c>
      <c r="BI259" s="498" t="s">
        <v>1928</v>
      </c>
      <c r="BJ259" s="498" t="s">
        <v>1922</v>
      </c>
      <c r="BK259" s="498" t="s">
        <v>1927</v>
      </c>
      <c r="BL259" s="498" t="s">
        <v>1927</v>
      </c>
      <c r="BM259" s="498" t="s">
        <v>1946</v>
      </c>
      <c r="BN259" s="498" t="s">
        <v>1948</v>
      </c>
      <c r="BO259" s="498" t="s">
        <v>1925</v>
      </c>
      <c r="BP259" s="498" t="s">
        <v>1946</v>
      </c>
      <c r="BQ259" s="498" t="s">
        <v>1929</v>
      </c>
      <c r="BR259" s="498" t="s">
        <v>1927</v>
      </c>
      <c r="BS259" s="498" t="s">
        <v>1943</v>
      </c>
      <c r="BT259" s="498" t="s">
        <v>1929</v>
      </c>
      <c r="BU259" s="497" t="s">
        <v>1943</v>
      </c>
      <c r="BV259" s="498" t="s">
        <v>1929</v>
      </c>
      <c r="BW259" s="479" t="s">
        <v>1929</v>
      </c>
    </row>
    <row r="260" spans="1:75" ht="12.75" customHeight="1">
      <c r="A260" s="499" t="s">
        <v>422</v>
      </c>
      <c r="B260" s="499" t="s">
        <v>124</v>
      </c>
      <c r="C260" s="499" t="s">
        <v>2058</v>
      </c>
      <c r="D260" s="497" t="s">
        <v>1922</v>
      </c>
      <c r="E260" s="497" t="s">
        <v>1925</v>
      </c>
      <c r="F260" s="497" t="s">
        <v>1928</v>
      </c>
      <c r="G260" s="497" t="s">
        <v>1925</v>
      </c>
      <c r="H260" s="497" t="s">
        <v>1924</v>
      </c>
      <c r="I260" s="497" t="s">
        <v>1925</v>
      </c>
      <c r="J260" s="489" t="s">
        <v>1928</v>
      </c>
      <c r="K260" s="497" t="s">
        <v>1925</v>
      </c>
      <c r="L260" s="497" t="s">
        <v>1922</v>
      </c>
      <c r="M260" s="497" t="s">
        <v>1925</v>
      </c>
      <c r="N260" s="497" t="s">
        <v>1925</v>
      </c>
      <c r="O260" s="497" t="s">
        <v>1925</v>
      </c>
      <c r="P260" s="497" t="s">
        <v>1931</v>
      </c>
      <c r="Q260" s="497" t="s">
        <v>1929</v>
      </c>
      <c r="R260" s="497" t="s">
        <v>1922</v>
      </c>
      <c r="S260" s="497" t="s">
        <v>1929</v>
      </c>
      <c r="T260" s="497" t="s">
        <v>1928</v>
      </c>
      <c r="U260" s="497" t="s">
        <v>1925</v>
      </c>
      <c r="V260" s="497" t="s">
        <v>1928</v>
      </c>
      <c r="W260" s="497" t="s">
        <v>1931</v>
      </c>
      <c r="X260" s="497" t="s">
        <v>1925</v>
      </c>
      <c r="Y260" s="497" t="s">
        <v>1928</v>
      </c>
      <c r="Z260" s="497" t="s">
        <v>1925</v>
      </c>
      <c r="AA260" s="497" t="s">
        <v>1932</v>
      </c>
      <c r="AB260" s="490" t="s">
        <v>1925</v>
      </c>
      <c r="AC260" s="497" t="s">
        <v>1928</v>
      </c>
      <c r="AD260" s="497" t="s">
        <v>1922</v>
      </c>
      <c r="AE260" s="497" t="s">
        <v>1925</v>
      </c>
      <c r="AF260" s="497" t="s">
        <v>1927</v>
      </c>
      <c r="AG260" s="497" t="s">
        <v>1922</v>
      </c>
      <c r="AH260" s="497" t="s">
        <v>1927</v>
      </c>
      <c r="AI260" s="497" t="s">
        <v>1931</v>
      </c>
      <c r="AJ260" s="497" t="s">
        <v>1925</v>
      </c>
      <c r="AK260" s="497" t="s">
        <v>1925</v>
      </c>
      <c r="AL260" s="497" t="s">
        <v>1925</v>
      </c>
      <c r="AM260" s="497" t="s">
        <v>1928</v>
      </c>
      <c r="AN260" s="497" t="s">
        <v>1928</v>
      </c>
      <c r="AO260" s="497" t="s">
        <v>1928</v>
      </c>
      <c r="AP260" s="497" t="s">
        <v>1922</v>
      </c>
      <c r="AQ260" s="489" t="s">
        <v>1922</v>
      </c>
      <c r="AR260" s="497" t="s">
        <v>1922</v>
      </c>
      <c r="AS260" s="497" t="s">
        <v>1922</v>
      </c>
      <c r="AT260" s="497" t="s">
        <v>1929</v>
      </c>
      <c r="AU260" s="497" t="s">
        <v>1922</v>
      </c>
      <c r="AV260" s="497" t="s">
        <v>1939</v>
      </c>
      <c r="AW260" s="497" t="s">
        <v>1927</v>
      </c>
      <c r="AX260" s="497" t="s">
        <v>1928</v>
      </c>
      <c r="AY260" s="497" t="s">
        <v>1928</v>
      </c>
      <c r="AZ260" s="489" t="s">
        <v>1927</v>
      </c>
      <c r="BA260" s="497" t="s">
        <v>1925</v>
      </c>
      <c r="BB260" s="497" t="s">
        <v>1929</v>
      </c>
      <c r="BC260" s="490" t="s">
        <v>1927</v>
      </c>
      <c r="BD260" s="497" t="s">
        <v>1948</v>
      </c>
      <c r="BE260" s="497" t="s">
        <v>1922</v>
      </c>
      <c r="BF260" s="497" t="s">
        <v>1928</v>
      </c>
      <c r="BG260" s="497" t="s">
        <v>1925</v>
      </c>
      <c r="BH260" s="497" t="s">
        <v>1931</v>
      </c>
      <c r="BI260" s="497" t="s">
        <v>1940</v>
      </c>
      <c r="BJ260" s="497" t="s">
        <v>1929</v>
      </c>
      <c r="BK260" s="497" t="s">
        <v>1999</v>
      </c>
      <c r="BL260" s="497" t="s">
        <v>1925</v>
      </c>
      <c r="BM260" s="497" t="s">
        <v>1925</v>
      </c>
      <c r="BN260" s="497" t="s">
        <v>1927</v>
      </c>
      <c r="BO260" s="497" t="s">
        <v>1927</v>
      </c>
      <c r="BP260" s="497" t="s">
        <v>1927</v>
      </c>
      <c r="BQ260" s="497" t="s">
        <v>1929</v>
      </c>
      <c r="BR260" s="497" t="s">
        <v>1925</v>
      </c>
      <c r="BS260" s="497" t="s">
        <v>1928</v>
      </c>
      <c r="BT260" s="497" t="s">
        <v>1928</v>
      </c>
      <c r="BU260" s="497" t="s">
        <v>1928</v>
      </c>
      <c r="BV260" s="498" t="s">
        <v>1928</v>
      </c>
      <c r="BW260" s="479" t="s">
        <v>1928</v>
      </c>
    </row>
    <row r="261" spans="1:75" ht="12.75" customHeight="1">
      <c r="A261" s="499" t="s">
        <v>192</v>
      </c>
      <c r="B261" s="499" t="s">
        <v>124</v>
      </c>
      <c r="C261" s="499" t="s">
        <v>2086</v>
      </c>
      <c r="D261" s="498" t="s">
        <v>1948</v>
      </c>
      <c r="E261" s="498" t="s">
        <v>2000</v>
      </c>
      <c r="F261" s="498" t="s">
        <v>1948</v>
      </c>
      <c r="G261" s="498" t="s">
        <v>2000</v>
      </c>
      <c r="H261" s="498" t="s">
        <v>1926</v>
      </c>
      <c r="I261" s="498" t="s">
        <v>1998</v>
      </c>
      <c r="J261" s="481" t="s">
        <v>1942</v>
      </c>
      <c r="K261" s="498" t="s">
        <v>1997</v>
      </c>
      <c r="L261" s="498" t="s">
        <v>1942</v>
      </c>
      <c r="M261" s="498" t="s">
        <v>2000</v>
      </c>
      <c r="N261" s="498" t="s">
        <v>1997</v>
      </c>
      <c r="O261" s="498" t="s">
        <v>2000</v>
      </c>
      <c r="P261" s="498" t="s">
        <v>1948</v>
      </c>
      <c r="Q261" s="498" t="s">
        <v>1925</v>
      </c>
      <c r="R261" s="498" t="s">
        <v>2000</v>
      </c>
      <c r="S261" s="498" t="s">
        <v>1925</v>
      </c>
      <c r="T261" s="498" t="s">
        <v>1932</v>
      </c>
      <c r="U261" s="498" t="s">
        <v>1999</v>
      </c>
      <c r="V261" s="498" t="s">
        <v>1964</v>
      </c>
      <c r="W261" s="498" t="s">
        <v>1927</v>
      </c>
      <c r="X261" s="498" t="s">
        <v>2000</v>
      </c>
      <c r="Y261" s="498" t="s">
        <v>1926</v>
      </c>
      <c r="Z261" s="498" t="s">
        <v>2000</v>
      </c>
      <c r="AA261" s="498" t="s">
        <v>1922</v>
      </c>
      <c r="AB261" s="482" t="s">
        <v>2000</v>
      </c>
      <c r="AC261" s="498" t="s">
        <v>1982</v>
      </c>
      <c r="AD261" s="498" t="s">
        <v>1927</v>
      </c>
      <c r="AE261" s="498" t="s">
        <v>1997</v>
      </c>
      <c r="AF261" s="498" t="s">
        <v>1999</v>
      </c>
      <c r="AG261" s="498" t="s">
        <v>1942</v>
      </c>
      <c r="AH261" s="498" t="s">
        <v>1999</v>
      </c>
      <c r="AI261" s="498" t="s">
        <v>1925</v>
      </c>
      <c r="AJ261" s="498" t="s">
        <v>2000</v>
      </c>
      <c r="AK261" s="498" t="s">
        <v>2000</v>
      </c>
      <c r="AL261" s="498" t="s">
        <v>1925</v>
      </c>
      <c r="AM261" s="498" t="s">
        <v>1925</v>
      </c>
      <c r="AN261" s="498" t="s">
        <v>1925</v>
      </c>
      <c r="AO261" s="498" t="s">
        <v>1925</v>
      </c>
      <c r="AP261" s="498" t="s">
        <v>1967</v>
      </c>
      <c r="AQ261" s="481" t="s">
        <v>1942</v>
      </c>
      <c r="AR261" s="498" t="s">
        <v>1964</v>
      </c>
      <c r="AS261" s="498" t="s">
        <v>1926</v>
      </c>
      <c r="AT261" s="498" t="s">
        <v>1925</v>
      </c>
      <c r="AU261" s="498" t="s">
        <v>1942</v>
      </c>
      <c r="AV261" s="498" t="s">
        <v>2000</v>
      </c>
      <c r="AW261" s="498" t="s">
        <v>1999</v>
      </c>
      <c r="AX261" s="498" t="s">
        <v>1923</v>
      </c>
      <c r="AY261" s="498" t="s">
        <v>1932</v>
      </c>
      <c r="AZ261" s="481" t="s">
        <v>1999</v>
      </c>
      <c r="BA261" s="498" t="s">
        <v>2000</v>
      </c>
      <c r="BB261" s="498" t="s">
        <v>1932</v>
      </c>
      <c r="BC261" s="482" t="s">
        <v>1999</v>
      </c>
      <c r="BD261" s="498" t="s">
        <v>1968</v>
      </c>
      <c r="BE261" s="498" t="s">
        <v>1926</v>
      </c>
      <c r="BF261" s="498" t="s">
        <v>1925</v>
      </c>
      <c r="BG261" s="498" t="s">
        <v>2000</v>
      </c>
      <c r="BH261" s="498" t="s">
        <v>1927</v>
      </c>
      <c r="BI261" s="497" t="s">
        <v>1923</v>
      </c>
      <c r="BJ261" s="498" t="s">
        <v>1925</v>
      </c>
      <c r="BK261" s="498" t="s">
        <v>2000</v>
      </c>
      <c r="BL261" s="498" t="s">
        <v>2000</v>
      </c>
      <c r="BM261" s="498" t="s">
        <v>1968</v>
      </c>
      <c r="BN261" s="498" t="s">
        <v>2101</v>
      </c>
      <c r="BO261" s="498" t="s">
        <v>1998</v>
      </c>
      <c r="BP261" s="498" t="s">
        <v>1998</v>
      </c>
      <c r="BQ261" s="498" t="s">
        <v>1927</v>
      </c>
      <c r="BR261" s="498" t="s">
        <v>2000</v>
      </c>
      <c r="BS261" s="498" t="s">
        <v>1922</v>
      </c>
      <c r="BT261" s="498" t="s">
        <v>1925</v>
      </c>
      <c r="BU261" s="497" t="s">
        <v>1922</v>
      </c>
      <c r="BV261" s="498" t="s">
        <v>1926</v>
      </c>
      <c r="BW261" s="479" t="s">
        <v>1926</v>
      </c>
    </row>
    <row r="262" spans="1:75" ht="12.75" customHeight="1">
      <c r="A262" s="478" t="s">
        <v>423</v>
      </c>
      <c r="B262" s="478" t="s">
        <v>124</v>
      </c>
      <c r="C262" s="478" t="s">
        <v>1951</v>
      </c>
      <c r="D262" s="479" t="s">
        <v>1929</v>
      </c>
      <c r="E262" s="480" t="s">
        <v>1927</v>
      </c>
      <c r="F262" s="479" t="s">
        <v>1928</v>
      </c>
      <c r="G262" s="480" t="s">
        <v>1927</v>
      </c>
      <c r="H262" s="479" t="s">
        <v>1928</v>
      </c>
      <c r="I262" s="480" t="s">
        <v>1967</v>
      </c>
      <c r="J262" s="481" t="s">
        <v>1939</v>
      </c>
      <c r="K262" s="480" t="s">
        <v>1926</v>
      </c>
      <c r="L262" s="480" t="s">
        <v>1927</v>
      </c>
      <c r="M262" s="480" t="s">
        <v>1927</v>
      </c>
      <c r="N262" s="480" t="s">
        <v>1948</v>
      </c>
      <c r="O262" s="480" t="s">
        <v>1927</v>
      </c>
      <c r="P262" s="479" t="s">
        <v>1928</v>
      </c>
      <c r="Q262" s="479" t="s">
        <v>1931</v>
      </c>
      <c r="R262" s="479" t="s">
        <v>1923</v>
      </c>
      <c r="S262" s="479" t="s">
        <v>1928</v>
      </c>
      <c r="T262" s="480" t="s">
        <v>1928</v>
      </c>
      <c r="U262" s="479" t="s">
        <v>1948</v>
      </c>
      <c r="V262" s="479" t="s">
        <v>1939</v>
      </c>
      <c r="W262" s="479" t="s">
        <v>1929</v>
      </c>
      <c r="X262" s="480" t="s">
        <v>1927</v>
      </c>
      <c r="Y262" s="479" t="s">
        <v>1922</v>
      </c>
      <c r="Z262" s="479" t="s">
        <v>1927</v>
      </c>
      <c r="AA262" s="480" t="s">
        <v>1932</v>
      </c>
      <c r="AB262" s="482" t="s">
        <v>1927</v>
      </c>
      <c r="AC262" s="479" t="s">
        <v>1928</v>
      </c>
      <c r="AD262" s="479" t="s">
        <v>1929</v>
      </c>
      <c r="AE262" s="480" t="s">
        <v>1926</v>
      </c>
      <c r="AF262" s="480" t="s">
        <v>1967</v>
      </c>
      <c r="AG262" s="479" t="s">
        <v>1939</v>
      </c>
      <c r="AH262" s="480" t="s">
        <v>1948</v>
      </c>
      <c r="AI262" s="479" t="s">
        <v>1928</v>
      </c>
      <c r="AJ262" s="480" t="s">
        <v>1927</v>
      </c>
      <c r="AK262" s="480" t="s">
        <v>1968</v>
      </c>
      <c r="AL262" s="480" t="s">
        <v>1925</v>
      </c>
      <c r="AM262" s="479" t="s">
        <v>1922</v>
      </c>
      <c r="AN262" s="479" t="s">
        <v>1928</v>
      </c>
      <c r="AO262" s="479" t="s">
        <v>1928</v>
      </c>
      <c r="AP262" s="480" t="s">
        <v>1939</v>
      </c>
      <c r="AQ262" s="481" t="s">
        <v>1939</v>
      </c>
      <c r="AR262" s="479" t="s">
        <v>1939</v>
      </c>
      <c r="AS262" s="479" t="s">
        <v>1922</v>
      </c>
      <c r="AT262" s="479" t="s">
        <v>1922</v>
      </c>
      <c r="AU262" s="480" t="s">
        <v>1946</v>
      </c>
      <c r="AV262" s="479" t="s">
        <v>1923</v>
      </c>
      <c r="AW262" s="480" t="s">
        <v>1948</v>
      </c>
      <c r="AX262" s="480" t="s">
        <v>1922</v>
      </c>
      <c r="AY262" s="480" t="s">
        <v>1928</v>
      </c>
      <c r="AZ262" s="481" t="s">
        <v>1948</v>
      </c>
      <c r="BA262" s="480" t="s">
        <v>1927</v>
      </c>
      <c r="BB262" s="479" t="s">
        <v>1929</v>
      </c>
      <c r="BC262" s="482" t="s">
        <v>1948</v>
      </c>
      <c r="BD262" s="479" t="s">
        <v>1939</v>
      </c>
      <c r="BE262" s="479" t="s">
        <v>1928</v>
      </c>
      <c r="BF262" s="479" t="s">
        <v>1922</v>
      </c>
      <c r="BG262" s="480" t="s">
        <v>1927</v>
      </c>
      <c r="BH262" s="479" t="s">
        <v>1929</v>
      </c>
      <c r="BI262" s="479" t="s">
        <v>1939</v>
      </c>
      <c r="BJ262" s="479" t="s">
        <v>1922</v>
      </c>
      <c r="BK262" s="480" t="s">
        <v>1968</v>
      </c>
      <c r="BL262" s="480" t="s">
        <v>1927</v>
      </c>
      <c r="BM262" s="480" t="s">
        <v>1946</v>
      </c>
      <c r="BN262" s="479" t="s">
        <v>1948</v>
      </c>
      <c r="BO262" s="480" t="s">
        <v>1927</v>
      </c>
      <c r="BP262" s="480" t="s">
        <v>1927</v>
      </c>
      <c r="BQ262" s="479" t="s">
        <v>1922</v>
      </c>
      <c r="BR262" s="480" t="s">
        <v>1925</v>
      </c>
      <c r="BS262" s="480" t="s">
        <v>1923</v>
      </c>
      <c r="BT262" s="479" t="s">
        <v>1929</v>
      </c>
      <c r="BU262" s="480" t="s">
        <v>1928</v>
      </c>
      <c r="BV262" s="479" t="s">
        <v>1929</v>
      </c>
      <c r="BW262" s="479" t="s">
        <v>1929</v>
      </c>
    </row>
    <row r="263" spans="1:75" ht="12.75" customHeight="1">
      <c r="A263" s="478" t="s">
        <v>2102</v>
      </c>
      <c r="B263" s="478" t="s">
        <v>424</v>
      </c>
      <c r="C263" s="478" t="s">
        <v>1979</v>
      </c>
      <c r="D263" s="479" t="s">
        <v>1922</v>
      </c>
      <c r="E263" s="480" t="s">
        <v>1923</v>
      </c>
      <c r="F263" s="479" t="s">
        <v>1923</v>
      </c>
      <c r="G263" s="480" t="s">
        <v>1922</v>
      </c>
      <c r="H263" s="479" t="s">
        <v>1923</v>
      </c>
      <c r="I263" s="480" t="s">
        <v>1923</v>
      </c>
      <c r="J263" s="481" t="s">
        <v>1922</v>
      </c>
      <c r="K263" s="480" t="s">
        <v>1923</v>
      </c>
      <c r="L263" s="480" t="s">
        <v>1923</v>
      </c>
      <c r="M263" s="480" t="s">
        <v>1923</v>
      </c>
      <c r="N263" s="480" t="s">
        <v>1923</v>
      </c>
      <c r="O263" s="480" t="s">
        <v>1923</v>
      </c>
      <c r="P263" s="479" t="s">
        <v>1924</v>
      </c>
      <c r="Q263" s="479" t="s">
        <v>1923</v>
      </c>
      <c r="R263" s="479" t="s">
        <v>1923</v>
      </c>
      <c r="S263" s="479" t="s">
        <v>1948</v>
      </c>
      <c r="T263" s="480" t="s">
        <v>1922</v>
      </c>
      <c r="U263" s="479" t="s">
        <v>1923</v>
      </c>
      <c r="V263" s="479" t="s">
        <v>1922</v>
      </c>
      <c r="W263" s="479" t="s">
        <v>1929</v>
      </c>
      <c r="X263" s="480" t="s">
        <v>1923</v>
      </c>
      <c r="Y263" s="479" t="s">
        <v>1922</v>
      </c>
      <c r="Z263" s="479" t="s">
        <v>1923</v>
      </c>
      <c r="AA263" s="480" t="s">
        <v>1929</v>
      </c>
      <c r="AB263" s="482" t="s">
        <v>1923</v>
      </c>
      <c r="AC263" s="479" t="s">
        <v>1923</v>
      </c>
      <c r="AD263" s="479" t="s">
        <v>1931</v>
      </c>
      <c r="AE263" s="480" t="s">
        <v>1923</v>
      </c>
      <c r="AF263" s="480" t="s">
        <v>1922</v>
      </c>
      <c r="AG263" s="479" t="s">
        <v>1922</v>
      </c>
      <c r="AH263" s="480" t="s">
        <v>1922</v>
      </c>
      <c r="AI263" s="479" t="s">
        <v>1923</v>
      </c>
      <c r="AJ263" s="480" t="s">
        <v>1923</v>
      </c>
      <c r="AK263" s="480" t="s">
        <v>1923</v>
      </c>
      <c r="AL263" s="480" t="s">
        <v>1923</v>
      </c>
      <c r="AM263" s="479" t="s">
        <v>1923</v>
      </c>
      <c r="AN263" s="479" t="s">
        <v>1923</v>
      </c>
      <c r="AO263" s="479" t="s">
        <v>1923</v>
      </c>
      <c r="AP263" s="480" t="s">
        <v>1922</v>
      </c>
      <c r="AQ263" s="481" t="s">
        <v>1922</v>
      </c>
      <c r="AR263" s="479" t="s">
        <v>1922</v>
      </c>
      <c r="AS263" s="479" t="s">
        <v>1922</v>
      </c>
      <c r="AT263" s="479" t="s">
        <v>1923</v>
      </c>
      <c r="AU263" s="480" t="s">
        <v>1923</v>
      </c>
      <c r="AV263" s="479" t="s">
        <v>1923</v>
      </c>
      <c r="AW263" s="480" t="s">
        <v>1922</v>
      </c>
      <c r="AX263" s="480" t="s">
        <v>1924</v>
      </c>
      <c r="AY263" s="480" t="s">
        <v>1924</v>
      </c>
      <c r="AZ263" s="481" t="s">
        <v>1922</v>
      </c>
      <c r="BA263" s="480" t="s">
        <v>1923</v>
      </c>
      <c r="BB263" s="479" t="s">
        <v>1922</v>
      </c>
      <c r="BC263" s="482" t="s">
        <v>1922</v>
      </c>
      <c r="BD263" s="479" t="s">
        <v>1922</v>
      </c>
      <c r="BE263" s="479" t="s">
        <v>1922</v>
      </c>
      <c r="BF263" s="479" t="s">
        <v>1923</v>
      </c>
      <c r="BG263" s="480" t="s">
        <v>1923</v>
      </c>
      <c r="BH263" s="479" t="s">
        <v>1933</v>
      </c>
      <c r="BI263" s="479" t="s">
        <v>1922</v>
      </c>
      <c r="BJ263" s="479" t="s">
        <v>1923</v>
      </c>
      <c r="BK263" s="480" t="s">
        <v>1923</v>
      </c>
      <c r="BL263" s="480" t="s">
        <v>1923</v>
      </c>
      <c r="BM263" s="480" t="s">
        <v>1923</v>
      </c>
      <c r="BN263" s="479" t="s">
        <v>1923</v>
      </c>
      <c r="BO263" s="480" t="s">
        <v>1922</v>
      </c>
      <c r="BP263" s="480" t="s">
        <v>1922</v>
      </c>
      <c r="BQ263" s="479" t="s">
        <v>1939</v>
      </c>
      <c r="BR263" s="480" t="s">
        <v>1925</v>
      </c>
      <c r="BS263" s="480" t="s">
        <v>1923</v>
      </c>
      <c r="BT263" s="479" t="s">
        <v>1928</v>
      </c>
      <c r="BU263" s="480" t="s">
        <v>1922</v>
      </c>
      <c r="BV263" s="479" t="s">
        <v>1923</v>
      </c>
      <c r="BW263" s="479" t="s">
        <v>1923</v>
      </c>
    </row>
    <row r="264" spans="1:75" ht="12.75" customHeight="1">
      <c r="A264" s="484" t="s">
        <v>426</v>
      </c>
      <c r="B264" s="484" t="s">
        <v>424</v>
      </c>
      <c r="C264" s="484" t="s">
        <v>1953</v>
      </c>
      <c r="D264" s="479" t="s">
        <v>1927</v>
      </c>
      <c r="E264" s="480" t="s">
        <v>1926</v>
      </c>
      <c r="F264" s="479" t="s">
        <v>1925</v>
      </c>
      <c r="G264" s="480" t="s">
        <v>1926</v>
      </c>
      <c r="H264" s="479" t="s">
        <v>1925</v>
      </c>
      <c r="I264" s="480" t="s">
        <v>1967</v>
      </c>
      <c r="J264" s="481" t="s">
        <v>1925</v>
      </c>
      <c r="K264" s="480" t="s">
        <v>1927</v>
      </c>
      <c r="L264" s="480" t="s">
        <v>1926</v>
      </c>
      <c r="M264" s="480" t="s">
        <v>1926</v>
      </c>
      <c r="N264" s="480" t="s">
        <v>1925</v>
      </c>
      <c r="O264" s="480" t="s">
        <v>1926</v>
      </c>
      <c r="P264" s="479" t="s">
        <v>1948</v>
      </c>
      <c r="Q264" s="479" t="s">
        <v>1925</v>
      </c>
      <c r="R264" s="479" t="s">
        <v>1927</v>
      </c>
      <c r="S264" s="479" t="s">
        <v>1927</v>
      </c>
      <c r="T264" s="480" t="s">
        <v>1939</v>
      </c>
      <c r="U264" s="479" t="s">
        <v>1925</v>
      </c>
      <c r="V264" s="479" t="s">
        <v>1939</v>
      </c>
      <c r="W264" s="479" t="s">
        <v>1932</v>
      </c>
      <c r="X264" s="480" t="s">
        <v>1926</v>
      </c>
      <c r="Y264" s="479" t="s">
        <v>1925</v>
      </c>
      <c r="Z264" s="479" t="s">
        <v>1927</v>
      </c>
      <c r="AA264" s="480" t="s">
        <v>1946</v>
      </c>
      <c r="AB264" s="482" t="s">
        <v>1926</v>
      </c>
      <c r="AC264" s="479" t="s">
        <v>1925</v>
      </c>
      <c r="AD264" s="479" t="s">
        <v>1922</v>
      </c>
      <c r="AE264" s="480" t="s">
        <v>1927</v>
      </c>
      <c r="AF264" s="480" t="s">
        <v>1926</v>
      </c>
      <c r="AG264" s="479" t="s">
        <v>1925</v>
      </c>
      <c r="AH264" s="480" t="s">
        <v>1926</v>
      </c>
      <c r="AI264" s="479" t="s">
        <v>1925</v>
      </c>
      <c r="AJ264" s="480" t="s">
        <v>1926</v>
      </c>
      <c r="AK264" s="480" t="s">
        <v>1926</v>
      </c>
      <c r="AL264" s="480" t="s">
        <v>1926</v>
      </c>
      <c r="AM264" s="479" t="s">
        <v>1927</v>
      </c>
      <c r="AN264" s="479" t="s">
        <v>1925</v>
      </c>
      <c r="AO264" s="479" t="s">
        <v>1925</v>
      </c>
      <c r="AP264" s="480" t="s">
        <v>1927</v>
      </c>
      <c r="AQ264" s="481" t="s">
        <v>1926</v>
      </c>
      <c r="AR264" s="479" t="s">
        <v>1939</v>
      </c>
      <c r="AS264" s="479" t="s">
        <v>1925</v>
      </c>
      <c r="AT264" s="479" t="s">
        <v>1927</v>
      </c>
      <c r="AU264" s="480" t="s">
        <v>1925</v>
      </c>
      <c r="AV264" s="479" t="s">
        <v>1927</v>
      </c>
      <c r="AW264" s="480" t="s">
        <v>1926</v>
      </c>
      <c r="AX264" s="480" t="s">
        <v>1946</v>
      </c>
      <c r="AY264" s="480" t="s">
        <v>1939</v>
      </c>
      <c r="AZ264" s="481" t="s">
        <v>1926</v>
      </c>
      <c r="BA264" s="480" t="s">
        <v>1926</v>
      </c>
      <c r="BB264" s="479" t="s">
        <v>1927</v>
      </c>
      <c r="BC264" s="482" t="s">
        <v>1926</v>
      </c>
      <c r="BD264" s="479" t="s">
        <v>1939</v>
      </c>
      <c r="BE264" s="479" t="s">
        <v>1927</v>
      </c>
      <c r="BF264" s="479" t="s">
        <v>1927</v>
      </c>
      <c r="BG264" s="480" t="s">
        <v>1926</v>
      </c>
      <c r="BH264" s="479" t="s">
        <v>1948</v>
      </c>
      <c r="BI264" s="479" t="s">
        <v>1925</v>
      </c>
      <c r="BJ264" s="479" t="s">
        <v>1967</v>
      </c>
      <c r="BK264" s="480" t="s">
        <v>1926</v>
      </c>
      <c r="BL264" s="480" t="s">
        <v>1926</v>
      </c>
      <c r="BM264" s="480" t="s">
        <v>1925</v>
      </c>
      <c r="BN264" s="479" t="s">
        <v>1926</v>
      </c>
      <c r="BO264" s="480" t="s">
        <v>1948</v>
      </c>
      <c r="BP264" s="480" t="s">
        <v>1948</v>
      </c>
      <c r="BQ264" s="479" t="s">
        <v>1925</v>
      </c>
      <c r="BR264" s="480" t="s">
        <v>1926</v>
      </c>
      <c r="BS264" s="480" t="s">
        <v>1925</v>
      </c>
      <c r="BT264" s="479" t="s">
        <v>1925</v>
      </c>
      <c r="BU264" s="480" t="s">
        <v>1939</v>
      </c>
      <c r="BV264" s="479" t="s">
        <v>1925</v>
      </c>
      <c r="BW264" s="479" t="s">
        <v>1925</v>
      </c>
    </row>
    <row r="265" spans="1:75" ht="12.75" customHeight="1">
      <c r="A265" s="478" t="s">
        <v>427</v>
      </c>
      <c r="B265" s="478" t="s">
        <v>424</v>
      </c>
      <c r="C265" s="478" t="s">
        <v>1951</v>
      </c>
      <c r="D265" s="479" t="s">
        <v>1955</v>
      </c>
      <c r="E265" s="480" t="s">
        <v>1946</v>
      </c>
      <c r="F265" s="479" t="s">
        <v>1955</v>
      </c>
      <c r="G265" s="485" t="s">
        <v>1938</v>
      </c>
      <c r="H265" s="479" t="s">
        <v>1939</v>
      </c>
      <c r="I265" s="480" t="s">
        <v>1946</v>
      </c>
      <c r="J265" s="481" t="s">
        <v>1929</v>
      </c>
      <c r="K265" s="480" t="s">
        <v>1922</v>
      </c>
      <c r="L265" s="480" t="s">
        <v>1946</v>
      </c>
      <c r="M265" s="480" t="s">
        <v>1946</v>
      </c>
      <c r="N265" s="480" t="s">
        <v>1946</v>
      </c>
      <c r="O265" s="480" t="s">
        <v>1946</v>
      </c>
      <c r="P265" s="479" t="s">
        <v>1922</v>
      </c>
      <c r="Q265" s="479" t="s">
        <v>1955</v>
      </c>
      <c r="R265" s="479" t="s">
        <v>1923</v>
      </c>
      <c r="S265" s="479" t="s">
        <v>1923</v>
      </c>
      <c r="T265" s="480" t="s">
        <v>1929</v>
      </c>
      <c r="U265" s="479" t="s">
        <v>1924</v>
      </c>
      <c r="V265" s="479" t="s">
        <v>1922</v>
      </c>
      <c r="W265" s="479" t="s">
        <v>1929</v>
      </c>
      <c r="X265" s="480" t="s">
        <v>1946</v>
      </c>
      <c r="Y265" s="479" t="s">
        <v>1940</v>
      </c>
      <c r="Z265" s="479" t="s">
        <v>1923</v>
      </c>
      <c r="AA265" s="480" t="s">
        <v>1929</v>
      </c>
      <c r="AB265" s="482" t="s">
        <v>1946</v>
      </c>
      <c r="AC265" s="479" t="s">
        <v>1955</v>
      </c>
      <c r="AD265" s="479" t="s">
        <v>1933</v>
      </c>
      <c r="AE265" s="480" t="s">
        <v>1922</v>
      </c>
      <c r="AF265" s="480" t="s">
        <v>1946</v>
      </c>
      <c r="AG265" s="479" t="s">
        <v>1929</v>
      </c>
      <c r="AH265" s="480" t="s">
        <v>1946</v>
      </c>
      <c r="AI265" s="479" t="s">
        <v>1955</v>
      </c>
      <c r="AJ265" s="480" t="s">
        <v>1946</v>
      </c>
      <c r="AK265" s="480" t="s">
        <v>1946</v>
      </c>
      <c r="AL265" s="485" t="s">
        <v>1938</v>
      </c>
      <c r="AM265" s="479" t="s">
        <v>1928</v>
      </c>
      <c r="AN265" s="479" t="s">
        <v>1955</v>
      </c>
      <c r="AO265" s="479" t="s">
        <v>1939</v>
      </c>
      <c r="AP265" s="480" t="s">
        <v>1929</v>
      </c>
      <c r="AQ265" s="481" t="s">
        <v>1922</v>
      </c>
      <c r="AR265" s="479" t="s">
        <v>1922</v>
      </c>
      <c r="AS265" s="479" t="s">
        <v>1940</v>
      </c>
      <c r="AT265" s="479" t="s">
        <v>1928</v>
      </c>
      <c r="AU265" s="480" t="s">
        <v>1946</v>
      </c>
      <c r="AV265" s="479" t="s">
        <v>1923</v>
      </c>
      <c r="AW265" s="480" t="s">
        <v>1946</v>
      </c>
      <c r="AX265" s="480" t="s">
        <v>1929</v>
      </c>
      <c r="AY265" s="480" t="s">
        <v>1929</v>
      </c>
      <c r="AZ265" s="481" t="s">
        <v>1946</v>
      </c>
      <c r="BA265" s="480" t="s">
        <v>1946</v>
      </c>
      <c r="BB265" s="479" t="s">
        <v>1924</v>
      </c>
      <c r="BC265" s="482" t="s">
        <v>1946</v>
      </c>
      <c r="BD265" s="479" t="s">
        <v>1922</v>
      </c>
      <c r="BE265" s="479" t="s">
        <v>1922</v>
      </c>
      <c r="BF265" s="479" t="s">
        <v>1928</v>
      </c>
      <c r="BG265" s="480" t="s">
        <v>1946</v>
      </c>
      <c r="BH265" s="479" t="s">
        <v>1931</v>
      </c>
      <c r="BI265" s="479" t="s">
        <v>1929</v>
      </c>
      <c r="BJ265" s="479" t="s">
        <v>1939</v>
      </c>
      <c r="BK265" s="480" t="s">
        <v>1946</v>
      </c>
      <c r="BL265" s="480" t="s">
        <v>1946</v>
      </c>
      <c r="BM265" s="480" t="s">
        <v>1946</v>
      </c>
      <c r="BN265" s="479" t="s">
        <v>1946</v>
      </c>
      <c r="BO265" s="480" t="s">
        <v>1922</v>
      </c>
      <c r="BP265" s="480" t="s">
        <v>1922</v>
      </c>
      <c r="BQ265" s="479" t="s">
        <v>1939</v>
      </c>
      <c r="BR265" s="480" t="s">
        <v>1925</v>
      </c>
      <c r="BS265" s="480" t="s">
        <v>1946</v>
      </c>
      <c r="BT265" s="479" t="s">
        <v>1922</v>
      </c>
      <c r="BU265" s="480" t="s">
        <v>1929</v>
      </c>
      <c r="BV265" s="479" t="s">
        <v>1955</v>
      </c>
      <c r="BW265" s="479" t="s">
        <v>1955</v>
      </c>
    </row>
    <row r="266" spans="1:75" ht="12.75" customHeight="1">
      <c r="A266" s="478" t="s">
        <v>428</v>
      </c>
      <c r="B266" s="478" t="s">
        <v>424</v>
      </c>
      <c r="C266" s="478" t="s">
        <v>1989</v>
      </c>
      <c r="D266" s="479" t="s">
        <v>1922</v>
      </c>
      <c r="E266" s="480" t="s">
        <v>1940</v>
      </c>
      <c r="F266" s="479" t="s">
        <v>1939</v>
      </c>
      <c r="G266" s="480" t="s">
        <v>1929</v>
      </c>
      <c r="H266" s="479" t="s">
        <v>1939</v>
      </c>
      <c r="I266" s="480" t="s">
        <v>1946</v>
      </c>
      <c r="J266" s="481" t="s">
        <v>1922</v>
      </c>
      <c r="K266" s="480" t="s">
        <v>1924</v>
      </c>
      <c r="L266" s="480" t="s">
        <v>1946</v>
      </c>
      <c r="M266" s="480" t="s">
        <v>1940</v>
      </c>
      <c r="N266" s="480" t="s">
        <v>1940</v>
      </c>
      <c r="O266" s="480" t="s">
        <v>1940</v>
      </c>
      <c r="P266" s="479" t="s">
        <v>1939</v>
      </c>
      <c r="Q266" s="479" t="s">
        <v>1939</v>
      </c>
      <c r="R266" s="479" t="s">
        <v>1923</v>
      </c>
      <c r="S266" s="479" t="s">
        <v>1940</v>
      </c>
      <c r="T266" s="480" t="s">
        <v>1939</v>
      </c>
      <c r="U266" s="479" t="s">
        <v>1938</v>
      </c>
      <c r="V266" s="479" t="s">
        <v>1922</v>
      </c>
      <c r="W266" s="479" t="s">
        <v>1946</v>
      </c>
      <c r="X266" s="480" t="s">
        <v>1940</v>
      </c>
      <c r="Y266" s="479" t="s">
        <v>1939</v>
      </c>
      <c r="Z266" s="479" t="s">
        <v>1923</v>
      </c>
      <c r="AA266" s="480" t="s">
        <v>1940</v>
      </c>
      <c r="AB266" s="482" t="s">
        <v>1940</v>
      </c>
      <c r="AC266" s="479" t="s">
        <v>1939</v>
      </c>
      <c r="AD266" s="479" t="s">
        <v>1922</v>
      </c>
      <c r="AE266" s="480" t="s">
        <v>1924</v>
      </c>
      <c r="AF266" s="480" t="s">
        <v>1923</v>
      </c>
      <c r="AG266" s="479" t="s">
        <v>1922</v>
      </c>
      <c r="AH266" s="480" t="s">
        <v>1923</v>
      </c>
      <c r="AI266" s="479" t="s">
        <v>1939</v>
      </c>
      <c r="AJ266" s="480" t="s">
        <v>1940</v>
      </c>
      <c r="AK266" s="480" t="s">
        <v>1940</v>
      </c>
      <c r="AL266" s="480" t="s">
        <v>1940</v>
      </c>
      <c r="AM266" s="479" t="s">
        <v>1939</v>
      </c>
      <c r="AN266" s="479" t="s">
        <v>1939</v>
      </c>
      <c r="AO266" s="479" t="s">
        <v>1939</v>
      </c>
      <c r="AP266" s="480" t="s">
        <v>1924</v>
      </c>
      <c r="AQ266" s="481" t="s">
        <v>1923</v>
      </c>
      <c r="AR266" s="479" t="s">
        <v>1922</v>
      </c>
      <c r="AS266" s="479" t="s">
        <v>1939</v>
      </c>
      <c r="AT266" s="479" t="s">
        <v>1939</v>
      </c>
      <c r="AU266" s="480" t="s">
        <v>1931</v>
      </c>
      <c r="AV266" s="479" t="s">
        <v>1923</v>
      </c>
      <c r="AW266" s="480" t="s">
        <v>1923</v>
      </c>
      <c r="AX266" s="480" t="s">
        <v>1939</v>
      </c>
      <c r="AY266" s="480" t="s">
        <v>1939</v>
      </c>
      <c r="AZ266" s="481" t="s">
        <v>1923</v>
      </c>
      <c r="BA266" s="480" t="s">
        <v>1940</v>
      </c>
      <c r="BB266" s="479" t="s">
        <v>1939</v>
      </c>
      <c r="BC266" s="482" t="s">
        <v>1923</v>
      </c>
      <c r="BD266" s="479" t="s">
        <v>1928</v>
      </c>
      <c r="BE266" s="479" t="s">
        <v>1939</v>
      </c>
      <c r="BF266" s="479" t="s">
        <v>1939</v>
      </c>
      <c r="BG266" s="480" t="s">
        <v>1940</v>
      </c>
      <c r="BH266" s="479" t="s">
        <v>1922</v>
      </c>
      <c r="BI266" s="479" t="s">
        <v>1922</v>
      </c>
      <c r="BJ266" s="479" t="s">
        <v>1939</v>
      </c>
      <c r="BK266" s="480" t="s">
        <v>1940</v>
      </c>
      <c r="BL266" s="480" t="s">
        <v>1940</v>
      </c>
      <c r="BM266" s="480" t="s">
        <v>1929</v>
      </c>
      <c r="BN266" s="479" t="s">
        <v>1923</v>
      </c>
      <c r="BO266" s="480" t="s">
        <v>1922</v>
      </c>
      <c r="BP266" s="480" t="s">
        <v>1922</v>
      </c>
      <c r="BQ266" s="479" t="s">
        <v>1922</v>
      </c>
      <c r="BR266" s="485" t="s">
        <v>1923</v>
      </c>
      <c r="BS266" s="480" t="s">
        <v>1940</v>
      </c>
      <c r="BT266" s="479" t="s">
        <v>1922</v>
      </c>
      <c r="BU266" s="480" t="s">
        <v>1939</v>
      </c>
      <c r="BV266" s="479" t="s">
        <v>1939</v>
      </c>
      <c r="BW266" s="479" t="s">
        <v>1939</v>
      </c>
    </row>
    <row r="267" spans="1:75" ht="12.75" customHeight="1">
      <c r="A267" s="478" t="s">
        <v>430</v>
      </c>
      <c r="B267" s="478" t="s">
        <v>424</v>
      </c>
      <c r="C267" s="478" t="s">
        <v>2062</v>
      </c>
      <c r="D267" s="479" t="s">
        <v>1922</v>
      </c>
      <c r="E267" s="479" t="s">
        <v>1923</v>
      </c>
      <c r="F267" s="479" t="s">
        <v>1923</v>
      </c>
      <c r="G267" s="479" t="s">
        <v>1923</v>
      </c>
      <c r="H267" s="479" t="s">
        <v>1923</v>
      </c>
      <c r="I267" s="479" t="s">
        <v>1923</v>
      </c>
      <c r="J267" s="481" t="s">
        <v>1923</v>
      </c>
      <c r="K267" s="479" t="s">
        <v>1923</v>
      </c>
      <c r="L267" s="479" t="s">
        <v>1923</v>
      </c>
      <c r="M267" s="479" t="s">
        <v>1923</v>
      </c>
      <c r="N267" s="479" t="s">
        <v>1923</v>
      </c>
      <c r="O267" s="479" t="s">
        <v>1923</v>
      </c>
      <c r="P267" s="479" t="s">
        <v>1924</v>
      </c>
      <c r="Q267" s="479" t="s">
        <v>1923</v>
      </c>
      <c r="R267" s="479" t="s">
        <v>1923</v>
      </c>
      <c r="S267" s="479" t="s">
        <v>1923</v>
      </c>
      <c r="T267" s="479" t="s">
        <v>1928</v>
      </c>
      <c r="U267" s="479" t="s">
        <v>1923</v>
      </c>
      <c r="V267" s="479" t="s">
        <v>1929</v>
      </c>
      <c r="W267" s="479" t="s">
        <v>1924</v>
      </c>
      <c r="X267" s="479" t="s">
        <v>1923</v>
      </c>
      <c r="Y267" s="479" t="s">
        <v>1923</v>
      </c>
      <c r="Z267" s="479" t="s">
        <v>1923</v>
      </c>
      <c r="AA267" s="479" t="s">
        <v>1931</v>
      </c>
      <c r="AB267" s="482" t="s">
        <v>1923</v>
      </c>
      <c r="AC267" s="479" t="s">
        <v>1923</v>
      </c>
      <c r="AD267" s="479" t="s">
        <v>1933</v>
      </c>
      <c r="AE267" s="479" t="s">
        <v>1923</v>
      </c>
      <c r="AF267" s="479" t="s">
        <v>1923</v>
      </c>
      <c r="AG267" s="479" t="s">
        <v>1923</v>
      </c>
      <c r="AH267" s="479" t="s">
        <v>1923</v>
      </c>
      <c r="AI267" s="479" t="s">
        <v>1923</v>
      </c>
      <c r="AJ267" s="479" t="s">
        <v>1923</v>
      </c>
      <c r="AK267" s="479" t="s">
        <v>1923</v>
      </c>
      <c r="AL267" s="479" t="s">
        <v>1923</v>
      </c>
      <c r="AM267" s="479" t="s">
        <v>1939</v>
      </c>
      <c r="AN267" s="479" t="s">
        <v>1923</v>
      </c>
      <c r="AO267" s="479" t="s">
        <v>1923</v>
      </c>
      <c r="AP267" s="479" t="s">
        <v>1923</v>
      </c>
      <c r="AQ267" s="481" t="s">
        <v>1923</v>
      </c>
      <c r="AR267" s="479" t="s">
        <v>1929</v>
      </c>
      <c r="AS267" s="479" t="s">
        <v>1923</v>
      </c>
      <c r="AT267" s="479" t="s">
        <v>1939</v>
      </c>
      <c r="AU267" s="479" t="s">
        <v>1923</v>
      </c>
      <c r="AV267" s="479" t="s">
        <v>1923</v>
      </c>
      <c r="AW267" s="479" t="s">
        <v>1923</v>
      </c>
      <c r="AX267" s="479" t="s">
        <v>1924</v>
      </c>
      <c r="AY267" s="479" t="s">
        <v>1928</v>
      </c>
      <c r="AZ267" s="481" t="s">
        <v>1923</v>
      </c>
      <c r="BA267" s="479" t="s">
        <v>1923</v>
      </c>
      <c r="BB267" s="479" t="s">
        <v>1928</v>
      </c>
      <c r="BC267" s="482" t="s">
        <v>1923</v>
      </c>
      <c r="BD267" s="479" t="s">
        <v>1929</v>
      </c>
      <c r="BE267" s="479" t="s">
        <v>1923</v>
      </c>
      <c r="BF267" s="479" t="s">
        <v>1939</v>
      </c>
      <c r="BG267" s="479" t="s">
        <v>1923</v>
      </c>
      <c r="BH267" s="479" t="s">
        <v>1933</v>
      </c>
      <c r="BI267" s="479" t="s">
        <v>1923</v>
      </c>
      <c r="BJ267" s="479" t="s">
        <v>1939</v>
      </c>
      <c r="BK267" s="479" t="s">
        <v>1923</v>
      </c>
      <c r="BL267" s="479" t="s">
        <v>1923</v>
      </c>
      <c r="BM267" s="479" t="s">
        <v>1923</v>
      </c>
      <c r="BN267" s="479" t="s">
        <v>1923</v>
      </c>
      <c r="BO267" s="479" t="s">
        <v>1923</v>
      </c>
      <c r="BP267" s="479" t="s">
        <v>1923</v>
      </c>
      <c r="BQ267" s="479" t="s">
        <v>1939</v>
      </c>
      <c r="BR267" s="483" t="s">
        <v>1932</v>
      </c>
      <c r="BS267" s="479" t="s">
        <v>1923</v>
      </c>
      <c r="BT267" s="479" t="s">
        <v>1928</v>
      </c>
      <c r="BU267" s="479" t="s">
        <v>1928</v>
      </c>
      <c r="BV267" s="479" t="s">
        <v>1923</v>
      </c>
      <c r="BW267" s="479" t="s">
        <v>1923</v>
      </c>
    </row>
    <row r="268" spans="1:75" ht="12.75" customHeight="1">
      <c r="A268" s="478" t="s">
        <v>431</v>
      </c>
      <c r="B268" s="478" t="s">
        <v>424</v>
      </c>
      <c r="C268" s="478" t="s">
        <v>2103</v>
      </c>
      <c r="D268" s="479" t="s">
        <v>1928</v>
      </c>
      <c r="E268" s="480" t="s">
        <v>1948</v>
      </c>
      <c r="F268" s="479" t="s">
        <v>1928</v>
      </c>
      <c r="G268" s="480" t="s">
        <v>1948</v>
      </c>
      <c r="H268" s="479" t="s">
        <v>1939</v>
      </c>
      <c r="I268" s="480" t="s">
        <v>1925</v>
      </c>
      <c r="J268" s="481" t="s">
        <v>1922</v>
      </c>
      <c r="K268" s="480" t="s">
        <v>1922</v>
      </c>
      <c r="L268" s="480" t="s">
        <v>1948</v>
      </c>
      <c r="M268" s="480" t="s">
        <v>1948</v>
      </c>
      <c r="N268" s="480" t="s">
        <v>1927</v>
      </c>
      <c r="O268" s="480" t="s">
        <v>1948</v>
      </c>
      <c r="P268" s="479" t="s">
        <v>1939</v>
      </c>
      <c r="Q268" s="479" t="s">
        <v>1929</v>
      </c>
      <c r="R268" s="479" t="s">
        <v>1923</v>
      </c>
      <c r="S268" s="479" t="s">
        <v>1923</v>
      </c>
      <c r="T268" s="480" t="s">
        <v>1939</v>
      </c>
      <c r="U268" s="479" t="s">
        <v>1948</v>
      </c>
      <c r="V268" s="479" t="s">
        <v>1922</v>
      </c>
      <c r="W268" s="479" t="s">
        <v>1946</v>
      </c>
      <c r="X268" s="480" t="s">
        <v>1948</v>
      </c>
      <c r="Y268" s="479" t="s">
        <v>1922</v>
      </c>
      <c r="Z268" s="479" t="s">
        <v>1923</v>
      </c>
      <c r="AA268" s="480" t="s">
        <v>1940</v>
      </c>
      <c r="AB268" s="482" t="s">
        <v>1948</v>
      </c>
      <c r="AC268" s="479" t="s">
        <v>1928</v>
      </c>
      <c r="AD268" s="479" t="s">
        <v>1939</v>
      </c>
      <c r="AE268" s="480" t="s">
        <v>1922</v>
      </c>
      <c r="AF268" s="480" t="s">
        <v>1948</v>
      </c>
      <c r="AG268" s="479" t="s">
        <v>1922</v>
      </c>
      <c r="AH268" s="480" t="s">
        <v>1948</v>
      </c>
      <c r="AI268" s="479" t="s">
        <v>1929</v>
      </c>
      <c r="AJ268" s="480" t="s">
        <v>1948</v>
      </c>
      <c r="AK268" s="480" t="s">
        <v>1948</v>
      </c>
      <c r="AL268" s="480" t="s">
        <v>1948</v>
      </c>
      <c r="AM268" s="479" t="s">
        <v>1922</v>
      </c>
      <c r="AN268" s="479" t="s">
        <v>1928</v>
      </c>
      <c r="AO268" s="479" t="s">
        <v>1924</v>
      </c>
      <c r="AP268" s="480" t="s">
        <v>1948</v>
      </c>
      <c r="AQ268" s="481" t="s">
        <v>1948</v>
      </c>
      <c r="AR268" s="479" t="s">
        <v>1922</v>
      </c>
      <c r="AS268" s="479" t="s">
        <v>1922</v>
      </c>
      <c r="AT268" s="479" t="s">
        <v>1922</v>
      </c>
      <c r="AU268" s="480" t="s">
        <v>1923</v>
      </c>
      <c r="AV268" s="479" t="s">
        <v>1923</v>
      </c>
      <c r="AW268" s="480" t="s">
        <v>1948</v>
      </c>
      <c r="AX268" s="480" t="s">
        <v>1939</v>
      </c>
      <c r="AY268" s="480" t="s">
        <v>1939</v>
      </c>
      <c r="AZ268" s="481" t="s">
        <v>1948</v>
      </c>
      <c r="BA268" s="480" t="s">
        <v>1948</v>
      </c>
      <c r="BB268" s="479" t="s">
        <v>1928</v>
      </c>
      <c r="BC268" s="482" t="s">
        <v>1948</v>
      </c>
      <c r="BD268" s="479" t="s">
        <v>1938</v>
      </c>
      <c r="BE268" s="479" t="s">
        <v>1922</v>
      </c>
      <c r="BF268" s="479" t="s">
        <v>1922</v>
      </c>
      <c r="BG268" s="480" t="s">
        <v>1948</v>
      </c>
      <c r="BH268" s="479" t="s">
        <v>1923</v>
      </c>
      <c r="BI268" s="479" t="s">
        <v>1922</v>
      </c>
      <c r="BJ268" s="479" t="s">
        <v>1946</v>
      </c>
      <c r="BK268" s="480" t="s">
        <v>1948</v>
      </c>
      <c r="BL268" s="480" t="s">
        <v>1948</v>
      </c>
      <c r="BM268" s="480" t="s">
        <v>1939</v>
      </c>
      <c r="BN268" s="479" t="s">
        <v>1948</v>
      </c>
      <c r="BO268" s="480" t="s">
        <v>1948</v>
      </c>
      <c r="BP268" s="480" t="s">
        <v>1948</v>
      </c>
      <c r="BQ268" s="479" t="s">
        <v>1933</v>
      </c>
      <c r="BR268" s="480" t="s">
        <v>1925</v>
      </c>
      <c r="BS268" s="480" t="s">
        <v>1940</v>
      </c>
      <c r="BT268" s="479" t="s">
        <v>1939</v>
      </c>
      <c r="BU268" s="480" t="s">
        <v>1939</v>
      </c>
      <c r="BV268" s="479" t="s">
        <v>1928</v>
      </c>
      <c r="BW268" s="479" t="s">
        <v>1928</v>
      </c>
    </row>
    <row r="269" spans="1:75" ht="12.75" customHeight="1">
      <c r="A269" s="478" t="s">
        <v>432</v>
      </c>
      <c r="B269" s="478" t="s">
        <v>424</v>
      </c>
      <c r="C269" s="478" t="s">
        <v>1992</v>
      </c>
      <c r="D269" s="479" t="s">
        <v>1948</v>
      </c>
      <c r="E269" s="480" t="s">
        <v>1948</v>
      </c>
      <c r="F269" s="479" t="s">
        <v>1948</v>
      </c>
      <c r="G269" s="480" t="s">
        <v>1948</v>
      </c>
      <c r="H269" s="479" t="s">
        <v>1948</v>
      </c>
      <c r="I269" s="480" t="s">
        <v>1948</v>
      </c>
      <c r="J269" s="481" t="s">
        <v>1948</v>
      </c>
      <c r="K269" s="480" t="s">
        <v>1948</v>
      </c>
      <c r="L269" s="480" t="s">
        <v>1948</v>
      </c>
      <c r="M269" s="480" t="s">
        <v>1948</v>
      </c>
      <c r="N269" s="480" t="s">
        <v>1948</v>
      </c>
      <c r="O269" s="480" t="s">
        <v>1948</v>
      </c>
      <c r="P269" s="479" t="s">
        <v>1939</v>
      </c>
      <c r="Q269" s="479" t="s">
        <v>1948</v>
      </c>
      <c r="R269" s="479" t="s">
        <v>1939</v>
      </c>
      <c r="S269" s="479" t="s">
        <v>1948</v>
      </c>
      <c r="T269" s="480" t="s">
        <v>1923</v>
      </c>
      <c r="U269" s="479" t="s">
        <v>1948</v>
      </c>
      <c r="V269" s="479" t="s">
        <v>1923</v>
      </c>
      <c r="W269" s="479" t="s">
        <v>1923</v>
      </c>
      <c r="X269" s="480" t="s">
        <v>1948</v>
      </c>
      <c r="Y269" s="479" t="s">
        <v>1948</v>
      </c>
      <c r="Z269" s="479" t="s">
        <v>1939</v>
      </c>
      <c r="AA269" s="480" t="s">
        <v>1948</v>
      </c>
      <c r="AB269" s="482" t="s">
        <v>1948</v>
      </c>
      <c r="AC269" s="479" t="s">
        <v>1948</v>
      </c>
      <c r="AD269" s="479" t="s">
        <v>1931</v>
      </c>
      <c r="AE269" s="480" t="s">
        <v>1948</v>
      </c>
      <c r="AF269" s="480" t="s">
        <v>1948</v>
      </c>
      <c r="AG269" s="479" t="s">
        <v>1948</v>
      </c>
      <c r="AH269" s="480" t="s">
        <v>1948</v>
      </c>
      <c r="AI269" s="479" t="s">
        <v>1948</v>
      </c>
      <c r="AJ269" s="480" t="s">
        <v>1948</v>
      </c>
      <c r="AK269" s="480" t="s">
        <v>1948</v>
      </c>
      <c r="AL269" s="480" t="s">
        <v>1948</v>
      </c>
      <c r="AM269" s="479" t="s">
        <v>1926</v>
      </c>
      <c r="AN269" s="479" t="s">
        <v>1948</v>
      </c>
      <c r="AO269" s="479" t="s">
        <v>1948</v>
      </c>
      <c r="AP269" s="480" t="s">
        <v>1948</v>
      </c>
      <c r="AQ269" s="481" t="s">
        <v>1948</v>
      </c>
      <c r="AR269" s="479" t="s">
        <v>1923</v>
      </c>
      <c r="AS269" s="479" t="s">
        <v>1948</v>
      </c>
      <c r="AT269" s="479" t="s">
        <v>1926</v>
      </c>
      <c r="AU269" s="480" t="s">
        <v>1948</v>
      </c>
      <c r="AV269" s="479" t="s">
        <v>1939</v>
      </c>
      <c r="AW269" s="480" t="s">
        <v>1948</v>
      </c>
      <c r="AX269" s="480" t="s">
        <v>1922</v>
      </c>
      <c r="AY269" s="480" t="s">
        <v>1923</v>
      </c>
      <c r="AZ269" s="481" t="s">
        <v>1948</v>
      </c>
      <c r="BA269" s="480" t="s">
        <v>1948</v>
      </c>
      <c r="BB269" s="479" t="s">
        <v>1948</v>
      </c>
      <c r="BC269" s="482" t="s">
        <v>1948</v>
      </c>
      <c r="BD269" s="479" t="s">
        <v>1928</v>
      </c>
      <c r="BE269" s="479" t="s">
        <v>1948</v>
      </c>
      <c r="BF269" s="479" t="s">
        <v>1926</v>
      </c>
      <c r="BG269" s="480" t="s">
        <v>1948</v>
      </c>
      <c r="BH269" s="479" t="s">
        <v>1931</v>
      </c>
      <c r="BI269" s="479" t="s">
        <v>1948</v>
      </c>
      <c r="BJ269" s="479" t="s">
        <v>1925</v>
      </c>
      <c r="BK269" s="480" t="s">
        <v>1948</v>
      </c>
      <c r="BL269" s="480" t="s">
        <v>1948</v>
      </c>
      <c r="BM269" s="480" t="s">
        <v>1948</v>
      </c>
      <c r="BN269" s="479" t="s">
        <v>1948</v>
      </c>
      <c r="BO269" s="480" t="s">
        <v>1948</v>
      </c>
      <c r="BP269" s="480" t="s">
        <v>1948</v>
      </c>
      <c r="BQ269" s="479" t="s">
        <v>1948</v>
      </c>
      <c r="BR269" s="480" t="s">
        <v>1925</v>
      </c>
      <c r="BS269" s="480" t="s">
        <v>1948</v>
      </c>
      <c r="BT269" s="479" t="s">
        <v>1941</v>
      </c>
      <c r="BU269" s="480" t="s">
        <v>1923</v>
      </c>
      <c r="BV269" s="479" t="s">
        <v>1948</v>
      </c>
      <c r="BW269" s="479" t="s">
        <v>1948</v>
      </c>
    </row>
    <row r="270" spans="1:75" ht="12.75" customHeight="1">
      <c r="A270" s="478" t="s">
        <v>433</v>
      </c>
      <c r="B270" s="478" t="s">
        <v>424</v>
      </c>
      <c r="C270" s="478" t="s">
        <v>2104</v>
      </c>
      <c r="D270" s="479" t="s">
        <v>1939</v>
      </c>
      <c r="E270" s="480" t="s">
        <v>1932</v>
      </c>
      <c r="F270" s="479" t="s">
        <v>1932</v>
      </c>
      <c r="G270" s="480" t="s">
        <v>1932</v>
      </c>
      <c r="H270" s="479" t="s">
        <v>1932</v>
      </c>
      <c r="I270" s="480" t="s">
        <v>1932</v>
      </c>
      <c r="J270" s="481" t="s">
        <v>1932</v>
      </c>
      <c r="K270" s="480" t="s">
        <v>1932</v>
      </c>
      <c r="L270" s="480" t="s">
        <v>1932</v>
      </c>
      <c r="M270" s="480" t="s">
        <v>1932</v>
      </c>
      <c r="N270" s="480" t="s">
        <v>1932</v>
      </c>
      <c r="O270" s="480" t="s">
        <v>1932</v>
      </c>
      <c r="P270" s="479" t="s">
        <v>1923</v>
      </c>
      <c r="Q270" s="479" t="s">
        <v>1932</v>
      </c>
      <c r="R270" s="479" t="s">
        <v>1932</v>
      </c>
      <c r="S270" s="479" t="s">
        <v>1923</v>
      </c>
      <c r="T270" s="480" t="s">
        <v>1922</v>
      </c>
      <c r="U270" s="479" t="s">
        <v>1932</v>
      </c>
      <c r="V270" s="479" t="s">
        <v>1922</v>
      </c>
      <c r="W270" s="479" t="s">
        <v>1923</v>
      </c>
      <c r="X270" s="480" t="s">
        <v>1932</v>
      </c>
      <c r="Y270" s="479" t="s">
        <v>1932</v>
      </c>
      <c r="Z270" s="479" t="s">
        <v>1932</v>
      </c>
      <c r="AA270" s="480" t="s">
        <v>1922</v>
      </c>
      <c r="AB270" s="482" t="s">
        <v>1932</v>
      </c>
      <c r="AC270" s="479" t="s">
        <v>1932</v>
      </c>
      <c r="AD270" s="479" t="s">
        <v>1924</v>
      </c>
      <c r="AE270" s="480" t="s">
        <v>1932</v>
      </c>
      <c r="AF270" s="480" t="s">
        <v>1932</v>
      </c>
      <c r="AG270" s="479" t="s">
        <v>1932</v>
      </c>
      <c r="AH270" s="480" t="s">
        <v>1932</v>
      </c>
      <c r="AI270" s="479" t="s">
        <v>1932</v>
      </c>
      <c r="AJ270" s="480" t="s">
        <v>1932</v>
      </c>
      <c r="AK270" s="480" t="s">
        <v>1932</v>
      </c>
      <c r="AL270" s="480" t="s">
        <v>1932</v>
      </c>
      <c r="AM270" s="479" t="s">
        <v>1927</v>
      </c>
      <c r="AN270" s="479" t="s">
        <v>1932</v>
      </c>
      <c r="AO270" s="479" t="s">
        <v>1932</v>
      </c>
      <c r="AP270" s="480" t="s">
        <v>1932</v>
      </c>
      <c r="AQ270" s="481" t="s">
        <v>1932</v>
      </c>
      <c r="AR270" s="479" t="s">
        <v>1922</v>
      </c>
      <c r="AS270" s="479" t="s">
        <v>1932</v>
      </c>
      <c r="AT270" s="479" t="s">
        <v>1927</v>
      </c>
      <c r="AU270" s="480" t="s">
        <v>1932</v>
      </c>
      <c r="AV270" s="479" t="s">
        <v>1932</v>
      </c>
      <c r="AW270" s="480" t="s">
        <v>1932</v>
      </c>
      <c r="AX270" s="480" t="s">
        <v>1922</v>
      </c>
      <c r="AY270" s="480" t="s">
        <v>1922</v>
      </c>
      <c r="AZ270" s="481" t="s">
        <v>1932</v>
      </c>
      <c r="BA270" s="480" t="s">
        <v>1932</v>
      </c>
      <c r="BB270" s="479" t="s">
        <v>1922</v>
      </c>
      <c r="BC270" s="482" t="s">
        <v>1932</v>
      </c>
      <c r="BD270" s="479" t="s">
        <v>1928</v>
      </c>
      <c r="BE270" s="479" t="s">
        <v>1922</v>
      </c>
      <c r="BF270" s="479" t="s">
        <v>1927</v>
      </c>
      <c r="BG270" s="480" t="s">
        <v>1932</v>
      </c>
      <c r="BH270" s="479" t="s">
        <v>1924</v>
      </c>
      <c r="BI270" s="479" t="s">
        <v>1932</v>
      </c>
      <c r="BJ270" s="479" t="s">
        <v>1948</v>
      </c>
      <c r="BK270" s="480" t="s">
        <v>1932</v>
      </c>
      <c r="BL270" s="480" t="s">
        <v>1932</v>
      </c>
      <c r="BM270" s="480" t="s">
        <v>1932</v>
      </c>
      <c r="BN270" s="479" t="s">
        <v>1932</v>
      </c>
      <c r="BO270" s="480" t="s">
        <v>1932</v>
      </c>
      <c r="BP270" s="480" t="s">
        <v>1932</v>
      </c>
      <c r="BQ270" s="479" t="s">
        <v>1943</v>
      </c>
      <c r="BR270" s="480" t="s">
        <v>1925</v>
      </c>
      <c r="BS270" s="480" t="s">
        <v>1932</v>
      </c>
      <c r="BT270" s="479" t="s">
        <v>1939</v>
      </c>
      <c r="BU270" s="480" t="s">
        <v>1922</v>
      </c>
      <c r="BV270" s="479" t="s">
        <v>1932</v>
      </c>
      <c r="BW270" s="479" t="s">
        <v>1932</v>
      </c>
    </row>
    <row r="271" spans="1:75" ht="12.75" customHeight="1">
      <c r="A271" s="478" t="s">
        <v>434</v>
      </c>
      <c r="B271" s="478" t="s">
        <v>424</v>
      </c>
      <c r="C271" s="478" t="s">
        <v>2104</v>
      </c>
      <c r="D271" s="479" t="s">
        <v>1927</v>
      </c>
      <c r="E271" s="480" t="s">
        <v>1926</v>
      </c>
      <c r="F271" s="479" t="s">
        <v>1925</v>
      </c>
      <c r="G271" s="480" t="s">
        <v>1926</v>
      </c>
      <c r="H271" s="479" t="s">
        <v>1925</v>
      </c>
      <c r="I271" s="480" t="s">
        <v>1967</v>
      </c>
      <c r="J271" s="481" t="s">
        <v>1925</v>
      </c>
      <c r="K271" s="480" t="s">
        <v>1927</v>
      </c>
      <c r="L271" s="480" t="s">
        <v>1926</v>
      </c>
      <c r="M271" s="480" t="s">
        <v>1926</v>
      </c>
      <c r="N271" s="480" t="s">
        <v>1925</v>
      </c>
      <c r="O271" s="480" t="s">
        <v>1926</v>
      </c>
      <c r="P271" s="479" t="s">
        <v>1948</v>
      </c>
      <c r="Q271" s="479" t="s">
        <v>1925</v>
      </c>
      <c r="R271" s="479" t="s">
        <v>1927</v>
      </c>
      <c r="S271" s="479" t="s">
        <v>1927</v>
      </c>
      <c r="T271" s="480" t="s">
        <v>1939</v>
      </c>
      <c r="U271" s="479" t="s">
        <v>1925</v>
      </c>
      <c r="V271" s="479" t="s">
        <v>1939</v>
      </c>
      <c r="W271" s="479" t="s">
        <v>1932</v>
      </c>
      <c r="X271" s="480" t="s">
        <v>1926</v>
      </c>
      <c r="Y271" s="479" t="s">
        <v>1925</v>
      </c>
      <c r="Z271" s="479" t="s">
        <v>1927</v>
      </c>
      <c r="AA271" s="480" t="s">
        <v>1928</v>
      </c>
      <c r="AB271" s="482" t="s">
        <v>1926</v>
      </c>
      <c r="AC271" s="479" t="s">
        <v>1925</v>
      </c>
      <c r="AD271" s="479" t="s">
        <v>1922</v>
      </c>
      <c r="AE271" s="480" t="s">
        <v>1927</v>
      </c>
      <c r="AF271" s="480" t="s">
        <v>1926</v>
      </c>
      <c r="AG271" s="479" t="s">
        <v>1925</v>
      </c>
      <c r="AH271" s="480" t="s">
        <v>1926</v>
      </c>
      <c r="AI271" s="479" t="s">
        <v>1925</v>
      </c>
      <c r="AJ271" s="480" t="s">
        <v>1926</v>
      </c>
      <c r="AK271" s="480" t="s">
        <v>1926</v>
      </c>
      <c r="AL271" s="480" t="s">
        <v>1926</v>
      </c>
      <c r="AM271" s="479" t="s">
        <v>1927</v>
      </c>
      <c r="AN271" s="479" t="s">
        <v>1925</v>
      </c>
      <c r="AO271" s="479" t="s">
        <v>1925</v>
      </c>
      <c r="AP271" s="480" t="s">
        <v>1927</v>
      </c>
      <c r="AQ271" s="481" t="s">
        <v>1926</v>
      </c>
      <c r="AR271" s="479" t="s">
        <v>1939</v>
      </c>
      <c r="AS271" s="479" t="s">
        <v>1925</v>
      </c>
      <c r="AT271" s="479" t="s">
        <v>1927</v>
      </c>
      <c r="AU271" s="480" t="s">
        <v>1925</v>
      </c>
      <c r="AV271" s="479" t="s">
        <v>1927</v>
      </c>
      <c r="AW271" s="480" t="s">
        <v>1926</v>
      </c>
      <c r="AX271" s="480" t="s">
        <v>1946</v>
      </c>
      <c r="AY271" s="480" t="s">
        <v>1939</v>
      </c>
      <c r="AZ271" s="481" t="s">
        <v>1926</v>
      </c>
      <c r="BA271" s="480" t="s">
        <v>1926</v>
      </c>
      <c r="BB271" s="479" t="s">
        <v>1927</v>
      </c>
      <c r="BC271" s="482" t="s">
        <v>1926</v>
      </c>
      <c r="BD271" s="479" t="s">
        <v>1939</v>
      </c>
      <c r="BE271" s="479" t="s">
        <v>1927</v>
      </c>
      <c r="BF271" s="479" t="s">
        <v>1927</v>
      </c>
      <c r="BG271" s="480" t="s">
        <v>1926</v>
      </c>
      <c r="BH271" s="479" t="s">
        <v>1948</v>
      </c>
      <c r="BI271" s="479" t="s">
        <v>1925</v>
      </c>
      <c r="BJ271" s="479" t="s">
        <v>1967</v>
      </c>
      <c r="BK271" s="480" t="s">
        <v>1926</v>
      </c>
      <c r="BL271" s="480" t="s">
        <v>1926</v>
      </c>
      <c r="BM271" s="480" t="s">
        <v>1925</v>
      </c>
      <c r="BN271" s="479" t="s">
        <v>1926</v>
      </c>
      <c r="BO271" s="480" t="s">
        <v>1948</v>
      </c>
      <c r="BP271" s="480" t="s">
        <v>1948</v>
      </c>
      <c r="BQ271" s="479" t="s">
        <v>1925</v>
      </c>
      <c r="BR271" s="480" t="s">
        <v>1926</v>
      </c>
      <c r="BS271" s="480" t="s">
        <v>1925</v>
      </c>
      <c r="BT271" s="479" t="s">
        <v>1925</v>
      </c>
      <c r="BU271" s="480" t="s">
        <v>1939</v>
      </c>
      <c r="BV271" s="479" t="s">
        <v>1925</v>
      </c>
      <c r="BW271" s="479" t="s">
        <v>1925</v>
      </c>
    </row>
    <row r="272" spans="1:75" ht="12.75" customHeight="1">
      <c r="A272" s="484" t="s">
        <v>436</v>
      </c>
      <c r="B272" s="484" t="s">
        <v>435</v>
      </c>
      <c r="C272" s="484" t="s">
        <v>2058</v>
      </c>
      <c r="D272" s="479" t="s">
        <v>1997</v>
      </c>
      <c r="E272" s="480" t="s">
        <v>1923</v>
      </c>
      <c r="F272" s="479" t="s">
        <v>1997</v>
      </c>
      <c r="G272" s="480" t="s">
        <v>1943</v>
      </c>
      <c r="H272" s="479" t="s">
        <v>1997</v>
      </c>
      <c r="I272" s="480" t="s">
        <v>1922</v>
      </c>
      <c r="J272" s="481" t="s">
        <v>1927</v>
      </c>
      <c r="K272" s="480" t="s">
        <v>1929</v>
      </c>
      <c r="L272" s="480" t="s">
        <v>1923</v>
      </c>
      <c r="M272" s="480" t="s">
        <v>1923</v>
      </c>
      <c r="N272" s="480" t="s">
        <v>1943</v>
      </c>
      <c r="O272" s="480" t="s">
        <v>1932</v>
      </c>
      <c r="P272" s="479" t="s">
        <v>1926</v>
      </c>
      <c r="Q272" s="479" t="s">
        <v>1997</v>
      </c>
      <c r="R272" s="479" t="s">
        <v>1923</v>
      </c>
      <c r="S272" s="479" t="s">
        <v>1998</v>
      </c>
      <c r="T272" s="480" t="s">
        <v>1927</v>
      </c>
      <c r="U272" s="479" t="s">
        <v>1940</v>
      </c>
      <c r="V272" s="479" t="s">
        <v>1927</v>
      </c>
      <c r="W272" s="479" t="s">
        <v>1927</v>
      </c>
      <c r="X272" s="480" t="s">
        <v>1923</v>
      </c>
      <c r="Y272" s="479" t="s">
        <v>1997</v>
      </c>
      <c r="Z272" s="479" t="s">
        <v>1941</v>
      </c>
      <c r="AA272" s="480" t="s">
        <v>1925</v>
      </c>
      <c r="AB272" s="482" t="s">
        <v>1923</v>
      </c>
      <c r="AC272" s="479" t="s">
        <v>1997</v>
      </c>
      <c r="AD272" s="479" t="s">
        <v>1997</v>
      </c>
      <c r="AE272" s="480" t="s">
        <v>1967</v>
      </c>
      <c r="AF272" s="480" t="s">
        <v>1924</v>
      </c>
      <c r="AG272" s="479" t="s">
        <v>1927</v>
      </c>
      <c r="AH272" s="480" t="s">
        <v>1924</v>
      </c>
      <c r="AI272" s="479" t="s">
        <v>1997</v>
      </c>
      <c r="AJ272" s="480" t="s">
        <v>1931</v>
      </c>
      <c r="AK272" s="480" t="s">
        <v>1923</v>
      </c>
      <c r="AL272" s="480" t="s">
        <v>1923</v>
      </c>
      <c r="AM272" s="479" t="s">
        <v>1997</v>
      </c>
      <c r="AN272" s="479" t="s">
        <v>1997</v>
      </c>
      <c r="AO272" s="479" t="s">
        <v>1967</v>
      </c>
      <c r="AP272" s="480" t="s">
        <v>1967</v>
      </c>
      <c r="AQ272" s="481" t="s">
        <v>1932</v>
      </c>
      <c r="AR272" s="479" t="s">
        <v>1927</v>
      </c>
      <c r="AS272" s="479" t="s">
        <v>1997</v>
      </c>
      <c r="AT272" s="479" t="s">
        <v>1997</v>
      </c>
      <c r="AU272" s="480" t="s">
        <v>1943</v>
      </c>
      <c r="AV272" s="479" t="s">
        <v>1923</v>
      </c>
      <c r="AW272" s="480" t="s">
        <v>1924</v>
      </c>
      <c r="AX272" s="480" t="s">
        <v>1939</v>
      </c>
      <c r="AY272" s="480" t="s">
        <v>1927</v>
      </c>
      <c r="AZ272" s="481" t="s">
        <v>1924</v>
      </c>
      <c r="BA272" s="480" t="s">
        <v>1923</v>
      </c>
      <c r="BB272" s="479" t="s">
        <v>1998</v>
      </c>
      <c r="BC272" s="482" t="s">
        <v>1924</v>
      </c>
      <c r="BD272" s="479" t="s">
        <v>1997</v>
      </c>
      <c r="BE272" s="479" t="s">
        <v>2000</v>
      </c>
      <c r="BF272" s="479" t="s">
        <v>1997</v>
      </c>
      <c r="BG272" s="480" t="s">
        <v>1931</v>
      </c>
      <c r="BH272" s="479" t="s">
        <v>1997</v>
      </c>
      <c r="BI272" s="479" t="s">
        <v>1927</v>
      </c>
      <c r="BJ272" s="479" t="s">
        <v>1997</v>
      </c>
      <c r="BK272" s="480" t="s">
        <v>1923</v>
      </c>
      <c r="BL272" s="480" t="s">
        <v>1958</v>
      </c>
      <c r="BM272" s="480" t="s">
        <v>1943</v>
      </c>
      <c r="BN272" s="479" t="s">
        <v>1922</v>
      </c>
      <c r="BO272" s="480" t="s">
        <v>1967</v>
      </c>
      <c r="BP272" s="480" t="s">
        <v>1967</v>
      </c>
      <c r="BQ272" s="479" t="s">
        <v>2000</v>
      </c>
      <c r="BR272" s="480" t="s">
        <v>1923</v>
      </c>
      <c r="BS272" s="480" t="s">
        <v>1925</v>
      </c>
      <c r="BT272" s="479" t="s">
        <v>1997</v>
      </c>
      <c r="BU272" s="480" t="s">
        <v>1927</v>
      </c>
      <c r="BV272" s="479" t="s">
        <v>1997</v>
      </c>
      <c r="BW272" s="479" t="s">
        <v>1997</v>
      </c>
    </row>
    <row r="273" spans="1:75" ht="12.75" customHeight="1">
      <c r="A273" s="484" t="s">
        <v>2105</v>
      </c>
      <c r="B273" s="484" t="s">
        <v>435</v>
      </c>
      <c r="C273" s="484" t="s">
        <v>1951</v>
      </c>
      <c r="D273" s="479" t="s">
        <v>1928</v>
      </c>
      <c r="E273" s="480" t="s">
        <v>1933</v>
      </c>
      <c r="F273" s="479" t="s">
        <v>1928</v>
      </c>
      <c r="G273" s="480" t="s">
        <v>1922</v>
      </c>
      <c r="H273" s="479" t="s">
        <v>1922</v>
      </c>
      <c r="I273" s="480" t="s">
        <v>1933</v>
      </c>
      <c r="J273" s="481" t="s">
        <v>1928</v>
      </c>
      <c r="K273" s="480" t="s">
        <v>1927</v>
      </c>
      <c r="L273" s="480" t="s">
        <v>1931</v>
      </c>
      <c r="M273" s="480" t="s">
        <v>1929</v>
      </c>
      <c r="N273" s="480" t="s">
        <v>1931</v>
      </c>
      <c r="O273" s="480" t="s">
        <v>1933</v>
      </c>
      <c r="P273" s="479" t="s">
        <v>1922</v>
      </c>
      <c r="Q273" s="479" t="s">
        <v>1929</v>
      </c>
      <c r="R273" s="479" t="s">
        <v>1923</v>
      </c>
      <c r="S273" s="479" t="s">
        <v>1928</v>
      </c>
      <c r="T273" s="480" t="s">
        <v>1922</v>
      </c>
      <c r="U273" s="479" t="s">
        <v>1943</v>
      </c>
      <c r="V273" s="479" t="s">
        <v>1923</v>
      </c>
      <c r="W273" s="479" t="s">
        <v>1922</v>
      </c>
      <c r="X273" s="480" t="s">
        <v>1933</v>
      </c>
      <c r="Y273" s="479" t="s">
        <v>1928</v>
      </c>
      <c r="Z273" s="479" t="s">
        <v>1923</v>
      </c>
      <c r="AA273" s="480" t="s">
        <v>1929</v>
      </c>
      <c r="AB273" s="482" t="s">
        <v>1933</v>
      </c>
      <c r="AC273" s="479" t="s">
        <v>1928</v>
      </c>
      <c r="AD273" s="479" t="s">
        <v>1922</v>
      </c>
      <c r="AE273" s="480" t="s">
        <v>1929</v>
      </c>
      <c r="AF273" s="480" t="s">
        <v>1931</v>
      </c>
      <c r="AG273" s="479" t="s">
        <v>1922</v>
      </c>
      <c r="AH273" s="480" t="s">
        <v>1931</v>
      </c>
      <c r="AI273" s="479" t="s">
        <v>1929</v>
      </c>
      <c r="AJ273" s="480" t="s">
        <v>1933</v>
      </c>
      <c r="AK273" s="480" t="s">
        <v>1933</v>
      </c>
      <c r="AL273" s="480" t="s">
        <v>1962</v>
      </c>
      <c r="AM273" s="479" t="s">
        <v>1929</v>
      </c>
      <c r="AN273" s="479" t="s">
        <v>1928</v>
      </c>
      <c r="AO273" s="479" t="s">
        <v>1928</v>
      </c>
      <c r="AP273" s="480" t="s">
        <v>1928</v>
      </c>
      <c r="AQ273" s="481" t="s">
        <v>1931</v>
      </c>
      <c r="AR273" s="479" t="s">
        <v>1923</v>
      </c>
      <c r="AS273" s="479" t="s">
        <v>1928</v>
      </c>
      <c r="AT273" s="479" t="s">
        <v>1929</v>
      </c>
      <c r="AU273" s="480" t="s">
        <v>1931</v>
      </c>
      <c r="AV273" s="479" t="s">
        <v>1923</v>
      </c>
      <c r="AW273" s="480" t="s">
        <v>1931</v>
      </c>
      <c r="AX273" s="480" t="s">
        <v>1931</v>
      </c>
      <c r="AY273" s="480" t="s">
        <v>1929</v>
      </c>
      <c r="AZ273" s="481" t="s">
        <v>1931</v>
      </c>
      <c r="BA273" s="480" t="s">
        <v>1933</v>
      </c>
      <c r="BB273" s="479" t="s">
        <v>1929</v>
      </c>
      <c r="BC273" s="482" t="s">
        <v>1931</v>
      </c>
      <c r="BD273" s="479" t="s">
        <v>1929</v>
      </c>
      <c r="BE273" s="479" t="s">
        <v>1922</v>
      </c>
      <c r="BF273" s="479" t="s">
        <v>1929</v>
      </c>
      <c r="BG273" s="480" t="s">
        <v>1933</v>
      </c>
      <c r="BH273" s="479" t="s">
        <v>1969</v>
      </c>
      <c r="BI273" s="479" t="s">
        <v>1928</v>
      </c>
      <c r="BJ273" s="479" t="s">
        <v>1928</v>
      </c>
      <c r="BK273" s="480" t="s">
        <v>1933</v>
      </c>
      <c r="BL273" s="480" t="s">
        <v>1933</v>
      </c>
      <c r="BM273" s="480" t="s">
        <v>1931</v>
      </c>
      <c r="BN273" s="479" t="s">
        <v>1922</v>
      </c>
      <c r="BO273" s="480" t="s">
        <v>1929</v>
      </c>
      <c r="BP273" s="480" t="s">
        <v>1929</v>
      </c>
      <c r="BQ273" s="479" t="s">
        <v>1928</v>
      </c>
      <c r="BR273" s="480" t="s">
        <v>1925</v>
      </c>
      <c r="BS273" s="480" t="s">
        <v>1929</v>
      </c>
      <c r="BT273" s="479" t="s">
        <v>1923</v>
      </c>
      <c r="BU273" s="480" t="s">
        <v>1929</v>
      </c>
      <c r="BV273" s="479" t="s">
        <v>1928</v>
      </c>
      <c r="BW273" s="479" t="s">
        <v>1928</v>
      </c>
    </row>
    <row r="274" spans="1:75" ht="12.75" customHeight="1">
      <c r="A274" s="478" t="s">
        <v>2106</v>
      </c>
      <c r="B274" s="478" t="s">
        <v>435</v>
      </c>
      <c r="C274" s="478" t="s">
        <v>2058</v>
      </c>
      <c r="D274" s="479" t="s">
        <v>1922</v>
      </c>
      <c r="E274" s="480" t="s">
        <v>1928</v>
      </c>
      <c r="F274" s="479" t="s">
        <v>1946</v>
      </c>
      <c r="G274" s="480" t="s">
        <v>1931</v>
      </c>
      <c r="H274" s="479" t="s">
        <v>1922</v>
      </c>
      <c r="I274" s="480" t="s">
        <v>1922</v>
      </c>
      <c r="J274" s="481" t="s">
        <v>1929</v>
      </c>
      <c r="K274" s="480" t="s">
        <v>1923</v>
      </c>
      <c r="L274" s="480" t="s">
        <v>1928</v>
      </c>
      <c r="M274" s="480" t="s">
        <v>1931</v>
      </c>
      <c r="N274" s="480" t="s">
        <v>1933</v>
      </c>
      <c r="O274" s="480" t="s">
        <v>1928</v>
      </c>
      <c r="P274" s="479" t="s">
        <v>1946</v>
      </c>
      <c r="Q274" s="479" t="s">
        <v>1946</v>
      </c>
      <c r="R274" s="479" t="s">
        <v>1923</v>
      </c>
      <c r="S274" s="479" t="s">
        <v>1939</v>
      </c>
      <c r="T274" s="480" t="s">
        <v>1931</v>
      </c>
      <c r="U274" s="479" t="s">
        <v>1929</v>
      </c>
      <c r="V274" s="479" t="s">
        <v>1932</v>
      </c>
      <c r="W274" s="479" t="s">
        <v>1928</v>
      </c>
      <c r="X274" s="480" t="s">
        <v>1928</v>
      </c>
      <c r="Y274" s="479" t="s">
        <v>1946</v>
      </c>
      <c r="Z274" s="479" t="s">
        <v>1923</v>
      </c>
      <c r="AA274" s="480" t="s">
        <v>1923</v>
      </c>
      <c r="AB274" s="482" t="s">
        <v>1928</v>
      </c>
      <c r="AC274" s="479" t="s">
        <v>1946</v>
      </c>
      <c r="AD274" s="479" t="s">
        <v>1946</v>
      </c>
      <c r="AE274" s="480" t="s">
        <v>1929</v>
      </c>
      <c r="AF274" s="480" t="s">
        <v>1931</v>
      </c>
      <c r="AG274" s="479" t="s">
        <v>1929</v>
      </c>
      <c r="AH274" s="480" t="s">
        <v>1931</v>
      </c>
      <c r="AI274" s="479" t="s">
        <v>1929</v>
      </c>
      <c r="AJ274" s="480" t="s">
        <v>1928</v>
      </c>
      <c r="AK274" s="480" t="s">
        <v>1928</v>
      </c>
      <c r="AL274" s="480" t="s">
        <v>1928</v>
      </c>
      <c r="AM274" s="479" t="s">
        <v>1946</v>
      </c>
      <c r="AN274" s="479" t="s">
        <v>1946</v>
      </c>
      <c r="AO274" s="479" t="s">
        <v>1946</v>
      </c>
      <c r="AP274" s="480" t="s">
        <v>1922</v>
      </c>
      <c r="AQ274" s="481" t="s">
        <v>1931</v>
      </c>
      <c r="AR274" s="479" t="s">
        <v>1932</v>
      </c>
      <c r="AS274" s="479" t="s">
        <v>1929</v>
      </c>
      <c r="AT274" s="479" t="s">
        <v>1946</v>
      </c>
      <c r="AU274" s="480" t="s">
        <v>1933</v>
      </c>
      <c r="AV274" s="479" t="s">
        <v>1923</v>
      </c>
      <c r="AW274" s="480" t="s">
        <v>1931</v>
      </c>
      <c r="AX274" s="480" t="s">
        <v>1929</v>
      </c>
      <c r="AY274" s="480" t="s">
        <v>1931</v>
      </c>
      <c r="AZ274" s="481" t="s">
        <v>1931</v>
      </c>
      <c r="BA274" s="480" t="s">
        <v>1928</v>
      </c>
      <c r="BB274" s="479" t="s">
        <v>1946</v>
      </c>
      <c r="BC274" s="482" t="s">
        <v>1931</v>
      </c>
      <c r="BD274" s="479" t="s">
        <v>1928</v>
      </c>
      <c r="BE274" s="479" t="s">
        <v>1929</v>
      </c>
      <c r="BF274" s="479" t="s">
        <v>1946</v>
      </c>
      <c r="BG274" s="480" t="s">
        <v>1928</v>
      </c>
      <c r="BH274" s="479" t="s">
        <v>1946</v>
      </c>
      <c r="BI274" s="479" t="s">
        <v>1929</v>
      </c>
      <c r="BJ274" s="479" t="s">
        <v>1946</v>
      </c>
      <c r="BK274" s="480" t="s">
        <v>1928</v>
      </c>
      <c r="BL274" s="480" t="s">
        <v>1928</v>
      </c>
      <c r="BM274" s="480" t="s">
        <v>1933</v>
      </c>
      <c r="BN274" s="479" t="s">
        <v>1929</v>
      </c>
      <c r="BO274" s="480" t="s">
        <v>1929</v>
      </c>
      <c r="BP274" s="480" t="s">
        <v>1929</v>
      </c>
      <c r="BQ274" s="479" t="s">
        <v>1929</v>
      </c>
      <c r="BR274" s="480" t="s">
        <v>1925</v>
      </c>
      <c r="BS274" s="480" t="s">
        <v>1923</v>
      </c>
      <c r="BT274" s="479" t="s">
        <v>1946</v>
      </c>
      <c r="BU274" s="480" t="s">
        <v>1931</v>
      </c>
      <c r="BV274" s="479" t="s">
        <v>1946</v>
      </c>
      <c r="BW274" s="479" t="s">
        <v>1946</v>
      </c>
    </row>
    <row r="275" spans="1:75" ht="12.75" customHeight="1">
      <c r="A275" s="478" t="s">
        <v>437</v>
      </c>
      <c r="B275" s="478" t="s">
        <v>435</v>
      </c>
      <c r="C275" s="478" t="s">
        <v>1951</v>
      </c>
      <c r="D275" s="479" t="s">
        <v>1928</v>
      </c>
      <c r="E275" s="480" t="s">
        <v>1929</v>
      </c>
      <c r="F275" s="479" t="s">
        <v>1928</v>
      </c>
      <c r="G275" s="480" t="s">
        <v>1929</v>
      </c>
      <c r="H275" s="479" t="s">
        <v>1933</v>
      </c>
      <c r="I275" s="480" t="s">
        <v>1929</v>
      </c>
      <c r="J275" s="481" t="s">
        <v>1929</v>
      </c>
      <c r="K275" s="480" t="s">
        <v>1923</v>
      </c>
      <c r="L275" s="480" t="s">
        <v>1929</v>
      </c>
      <c r="M275" s="480" t="s">
        <v>1933</v>
      </c>
      <c r="N275" s="480" t="s">
        <v>1929</v>
      </c>
      <c r="O275" s="480" t="s">
        <v>1929</v>
      </c>
      <c r="P275" s="479" t="s">
        <v>1928</v>
      </c>
      <c r="Q275" s="479" t="s">
        <v>1924</v>
      </c>
      <c r="R275" s="479" t="s">
        <v>1923</v>
      </c>
      <c r="S275" s="479" t="s">
        <v>1929</v>
      </c>
      <c r="T275" s="480" t="s">
        <v>1933</v>
      </c>
      <c r="U275" s="479" t="s">
        <v>1929</v>
      </c>
      <c r="V275" s="479" t="s">
        <v>1929</v>
      </c>
      <c r="W275" s="479" t="s">
        <v>1929</v>
      </c>
      <c r="X275" s="480" t="s">
        <v>1929</v>
      </c>
      <c r="Y275" s="479" t="s">
        <v>1928</v>
      </c>
      <c r="Z275" s="479" t="s">
        <v>1923</v>
      </c>
      <c r="AA275" s="480" t="s">
        <v>1924</v>
      </c>
      <c r="AB275" s="482" t="s">
        <v>1929</v>
      </c>
      <c r="AC275" s="479" t="s">
        <v>1928</v>
      </c>
      <c r="AD275" s="479" t="s">
        <v>1928</v>
      </c>
      <c r="AE275" s="480" t="s">
        <v>1931</v>
      </c>
      <c r="AF275" s="480" t="s">
        <v>1929</v>
      </c>
      <c r="AG275" s="479" t="s">
        <v>1929</v>
      </c>
      <c r="AH275" s="480" t="s">
        <v>1929</v>
      </c>
      <c r="AI275" s="479" t="s">
        <v>1929</v>
      </c>
      <c r="AJ275" s="480" t="s">
        <v>1929</v>
      </c>
      <c r="AK275" s="480" t="s">
        <v>1929</v>
      </c>
      <c r="AL275" s="480" t="s">
        <v>1929</v>
      </c>
      <c r="AM275" s="479" t="s">
        <v>1928</v>
      </c>
      <c r="AN275" s="479" t="s">
        <v>1928</v>
      </c>
      <c r="AO275" s="479" t="s">
        <v>1931</v>
      </c>
      <c r="AP275" s="480" t="s">
        <v>1928</v>
      </c>
      <c r="AQ275" s="481" t="s">
        <v>1929</v>
      </c>
      <c r="AR275" s="479" t="s">
        <v>1929</v>
      </c>
      <c r="AS275" s="479" t="s">
        <v>1928</v>
      </c>
      <c r="AT275" s="479" t="s">
        <v>1928</v>
      </c>
      <c r="AU275" s="480" t="s">
        <v>1929</v>
      </c>
      <c r="AV275" s="479" t="s">
        <v>1923</v>
      </c>
      <c r="AW275" s="480" t="s">
        <v>1929</v>
      </c>
      <c r="AX275" s="480" t="s">
        <v>1928</v>
      </c>
      <c r="AY275" s="480" t="s">
        <v>1933</v>
      </c>
      <c r="AZ275" s="481" t="s">
        <v>1929</v>
      </c>
      <c r="BA275" s="480" t="s">
        <v>1929</v>
      </c>
      <c r="BB275" s="479" t="s">
        <v>1931</v>
      </c>
      <c r="BC275" s="482" t="s">
        <v>1929</v>
      </c>
      <c r="BD275" s="479" t="s">
        <v>1928</v>
      </c>
      <c r="BE275" s="479" t="s">
        <v>1933</v>
      </c>
      <c r="BF275" s="479" t="s">
        <v>1928</v>
      </c>
      <c r="BG275" s="480" t="s">
        <v>1929</v>
      </c>
      <c r="BH275" s="479" t="s">
        <v>1928</v>
      </c>
      <c r="BI275" s="479" t="s">
        <v>1929</v>
      </c>
      <c r="BJ275" s="479" t="s">
        <v>1922</v>
      </c>
      <c r="BK275" s="480" t="s">
        <v>1929</v>
      </c>
      <c r="BL275" s="480" t="s">
        <v>1929</v>
      </c>
      <c r="BM275" s="480" t="s">
        <v>1929</v>
      </c>
      <c r="BN275" s="479" t="s">
        <v>1931</v>
      </c>
      <c r="BO275" s="480" t="s">
        <v>1931</v>
      </c>
      <c r="BP275" s="480" t="s">
        <v>1931</v>
      </c>
      <c r="BQ275" s="479" t="s">
        <v>1922</v>
      </c>
      <c r="BR275" s="480" t="s">
        <v>1925</v>
      </c>
      <c r="BS275" s="480" t="s">
        <v>1924</v>
      </c>
      <c r="BT275" s="479" t="s">
        <v>1922</v>
      </c>
      <c r="BU275" s="480" t="s">
        <v>1933</v>
      </c>
      <c r="BV275" s="479" t="s">
        <v>1928</v>
      </c>
      <c r="BW275" s="479" t="s">
        <v>1928</v>
      </c>
    </row>
    <row r="276" spans="1:75" ht="12.75" customHeight="1">
      <c r="A276" s="484" t="s">
        <v>2107</v>
      </c>
      <c r="B276" s="484" t="s">
        <v>435</v>
      </c>
      <c r="C276" s="484" t="s">
        <v>1961</v>
      </c>
      <c r="D276" s="479" t="s">
        <v>1931</v>
      </c>
      <c r="E276" s="480" t="s">
        <v>1968</v>
      </c>
      <c r="F276" s="479" t="s">
        <v>1940</v>
      </c>
      <c r="G276" s="480" t="s">
        <v>1968</v>
      </c>
      <c r="H276" s="479" t="s">
        <v>1940</v>
      </c>
      <c r="I276" s="480" t="s">
        <v>1968</v>
      </c>
      <c r="J276" s="481" t="s">
        <v>1926</v>
      </c>
      <c r="K276" s="480" t="s">
        <v>1968</v>
      </c>
      <c r="L276" s="480" t="s">
        <v>1926</v>
      </c>
      <c r="M276" s="480" t="s">
        <v>1968</v>
      </c>
      <c r="N276" s="480" t="s">
        <v>1968</v>
      </c>
      <c r="O276" s="480" t="s">
        <v>1968</v>
      </c>
      <c r="P276" s="479" t="s">
        <v>1931</v>
      </c>
      <c r="Q276" s="479" t="s">
        <v>1931</v>
      </c>
      <c r="R276" s="479" t="s">
        <v>1931</v>
      </c>
      <c r="S276" s="479" t="s">
        <v>1940</v>
      </c>
      <c r="T276" s="480" t="s">
        <v>1926</v>
      </c>
      <c r="U276" s="479" t="s">
        <v>1968</v>
      </c>
      <c r="V276" s="479" t="s">
        <v>1926</v>
      </c>
      <c r="W276" s="479" t="s">
        <v>1931</v>
      </c>
      <c r="X276" s="480" t="s">
        <v>1968</v>
      </c>
      <c r="Y276" s="479" t="s">
        <v>1931</v>
      </c>
      <c r="Z276" s="479" t="s">
        <v>1968</v>
      </c>
      <c r="AA276" s="480" t="s">
        <v>1926</v>
      </c>
      <c r="AB276" s="482" t="s">
        <v>1968</v>
      </c>
      <c r="AC276" s="479" t="s">
        <v>1931</v>
      </c>
      <c r="AD276" s="479" t="s">
        <v>1931</v>
      </c>
      <c r="AE276" s="480" t="s">
        <v>1968</v>
      </c>
      <c r="AF276" s="480" t="s">
        <v>1968</v>
      </c>
      <c r="AG276" s="479" t="s">
        <v>1926</v>
      </c>
      <c r="AH276" s="480" t="s">
        <v>1968</v>
      </c>
      <c r="AI276" s="479" t="s">
        <v>1931</v>
      </c>
      <c r="AJ276" s="480" t="s">
        <v>1968</v>
      </c>
      <c r="AK276" s="480" t="s">
        <v>1968</v>
      </c>
      <c r="AL276" s="480" t="s">
        <v>1968</v>
      </c>
      <c r="AM276" s="479" t="s">
        <v>1926</v>
      </c>
      <c r="AN276" s="479" t="s">
        <v>1931</v>
      </c>
      <c r="AO276" s="479" t="s">
        <v>1931</v>
      </c>
      <c r="AP276" s="480" t="s">
        <v>1926</v>
      </c>
      <c r="AQ276" s="481" t="s">
        <v>1926</v>
      </c>
      <c r="AR276" s="479" t="s">
        <v>1926</v>
      </c>
      <c r="AS276" s="479" t="s">
        <v>1940</v>
      </c>
      <c r="AT276" s="479" t="s">
        <v>1940</v>
      </c>
      <c r="AU276" s="480" t="s">
        <v>1926</v>
      </c>
      <c r="AV276" s="479" t="s">
        <v>1968</v>
      </c>
      <c r="AW276" s="480" t="s">
        <v>1968</v>
      </c>
      <c r="AX276" s="480" t="s">
        <v>1926</v>
      </c>
      <c r="AY276" s="480" t="s">
        <v>1926</v>
      </c>
      <c r="AZ276" s="481" t="s">
        <v>1968</v>
      </c>
      <c r="BA276" s="480" t="s">
        <v>1968</v>
      </c>
      <c r="BB276" s="479" t="s">
        <v>1940</v>
      </c>
      <c r="BC276" s="482" t="s">
        <v>1968</v>
      </c>
      <c r="BD276" s="479" t="s">
        <v>1968</v>
      </c>
      <c r="BE276" s="479" t="s">
        <v>1931</v>
      </c>
      <c r="BF276" s="479" t="s">
        <v>1940</v>
      </c>
      <c r="BG276" s="480" t="s">
        <v>1968</v>
      </c>
      <c r="BH276" s="479" t="s">
        <v>1926</v>
      </c>
      <c r="BI276" s="479" t="s">
        <v>1926</v>
      </c>
      <c r="BJ276" s="479" t="s">
        <v>1940</v>
      </c>
      <c r="BK276" s="480" t="s">
        <v>1968</v>
      </c>
      <c r="BL276" s="480" t="s">
        <v>1968</v>
      </c>
      <c r="BM276" s="480" t="s">
        <v>1968</v>
      </c>
      <c r="BN276" s="479" t="s">
        <v>1968</v>
      </c>
      <c r="BO276" s="480" t="s">
        <v>1968</v>
      </c>
      <c r="BP276" s="480" t="s">
        <v>1968</v>
      </c>
      <c r="BQ276" s="479" t="s">
        <v>1931</v>
      </c>
      <c r="BR276" s="480" t="s">
        <v>1968</v>
      </c>
      <c r="BS276" s="480" t="s">
        <v>1926</v>
      </c>
      <c r="BT276" s="479" t="s">
        <v>1940</v>
      </c>
      <c r="BU276" s="480" t="s">
        <v>1926</v>
      </c>
      <c r="BV276" s="479" t="s">
        <v>1931</v>
      </c>
      <c r="BW276" s="479" t="s">
        <v>1931</v>
      </c>
    </row>
    <row r="277" spans="1:75" ht="12.75" customHeight="1">
      <c r="A277" s="478" t="s">
        <v>61</v>
      </c>
      <c r="B277" s="478" t="s">
        <v>435</v>
      </c>
      <c r="C277" s="478" t="s">
        <v>1951</v>
      </c>
      <c r="D277" s="479" t="s">
        <v>1946</v>
      </c>
      <c r="E277" s="480" t="s">
        <v>1922</v>
      </c>
      <c r="F277" s="479" t="s">
        <v>1955</v>
      </c>
      <c r="G277" s="480" t="s">
        <v>1931</v>
      </c>
      <c r="H277" s="479" t="s">
        <v>1955</v>
      </c>
      <c r="I277" s="480" t="s">
        <v>1928</v>
      </c>
      <c r="J277" s="481" t="s">
        <v>1943</v>
      </c>
      <c r="K277" s="480" t="s">
        <v>1922</v>
      </c>
      <c r="L277" s="480" t="s">
        <v>1943</v>
      </c>
      <c r="M277" s="480" t="s">
        <v>1931</v>
      </c>
      <c r="N277" s="480" t="s">
        <v>1931</v>
      </c>
      <c r="O277" s="480" t="s">
        <v>1922</v>
      </c>
      <c r="P277" s="479" t="s">
        <v>1946</v>
      </c>
      <c r="Q277" s="479" t="s">
        <v>1955</v>
      </c>
      <c r="R277" s="479" t="s">
        <v>1923</v>
      </c>
      <c r="S277" s="483" t="s">
        <v>1950</v>
      </c>
      <c r="T277" s="480" t="s">
        <v>1943</v>
      </c>
      <c r="U277" s="479" t="s">
        <v>1928</v>
      </c>
      <c r="V277" s="479" t="s">
        <v>1928</v>
      </c>
      <c r="W277" s="483" t="s">
        <v>1932</v>
      </c>
      <c r="X277" s="480" t="s">
        <v>1922</v>
      </c>
      <c r="Y277" s="483" t="s">
        <v>1950</v>
      </c>
      <c r="Z277" s="479" t="s">
        <v>1923</v>
      </c>
      <c r="AA277" s="480" t="s">
        <v>1923</v>
      </c>
      <c r="AB277" s="482" t="s">
        <v>1922</v>
      </c>
      <c r="AC277" s="483" t="s">
        <v>1932</v>
      </c>
      <c r="AD277" s="483" t="s">
        <v>1932</v>
      </c>
      <c r="AE277" s="480" t="s">
        <v>1922</v>
      </c>
      <c r="AF277" s="485" t="s">
        <v>1928</v>
      </c>
      <c r="AG277" s="479" t="s">
        <v>1943</v>
      </c>
      <c r="AH277" s="480" t="s">
        <v>1931</v>
      </c>
      <c r="AI277" s="483" t="s">
        <v>1932</v>
      </c>
      <c r="AJ277" s="480" t="s">
        <v>1922</v>
      </c>
      <c r="AK277" s="480" t="s">
        <v>1922</v>
      </c>
      <c r="AL277" s="480" t="s">
        <v>1931</v>
      </c>
      <c r="AM277" s="483" t="s">
        <v>1932</v>
      </c>
      <c r="AN277" s="483" t="s">
        <v>1932</v>
      </c>
      <c r="AO277" s="483" t="s">
        <v>1932</v>
      </c>
      <c r="AP277" s="480" t="s">
        <v>1943</v>
      </c>
      <c r="AQ277" s="481" t="s">
        <v>1928</v>
      </c>
      <c r="AR277" s="479" t="s">
        <v>1922</v>
      </c>
      <c r="AS277" s="483" t="s">
        <v>1950</v>
      </c>
      <c r="AT277" s="483" t="s">
        <v>1932</v>
      </c>
      <c r="AU277" s="480" t="s">
        <v>1943</v>
      </c>
      <c r="AV277" s="479" t="s">
        <v>1923</v>
      </c>
      <c r="AW277" s="480" t="s">
        <v>1933</v>
      </c>
      <c r="AX277" s="480" t="s">
        <v>1932</v>
      </c>
      <c r="AY277" s="480" t="s">
        <v>1923</v>
      </c>
      <c r="AZ277" s="481" t="s">
        <v>1931</v>
      </c>
      <c r="BA277" s="480" t="s">
        <v>1922</v>
      </c>
      <c r="BB277" s="483" t="s">
        <v>1950</v>
      </c>
      <c r="BC277" s="482" t="s">
        <v>1931</v>
      </c>
      <c r="BD277" s="479" t="s">
        <v>1931</v>
      </c>
      <c r="BE277" s="479" t="s">
        <v>1931</v>
      </c>
      <c r="BF277" s="479" t="s">
        <v>1946</v>
      </c>
      <c r="BG277" s="480" t="s">
        <v>1922</v>
      </c>
      <c r="BH277" s="483" t="s">
        <v>1932</v>
      </c>
      <c r="BI277" s="479" t="s">
        <v>1931</v>
      </c>
      <c r="BJ277" s="483" t="s">
        <v>1932</v>
      </c>
      <c r="BK277" s="480" t="s">
        <v>1922</v>
      </c>
      <c r="BL277" s="485" t="s">
        <v>1928</v>
      </c>
      <c r="BM277" s="480" t="s">
        <v>1931</v>
      </c>
      <c r="BN277" s="479" t="s">
        <v>1931</v>
      </c>
      <c r="BO277" s="480" t="s">
        <v>1922</v>
      </c>
      <c r="BP277" s="480" t="s">
        <v>1922</v>
      </c>
      <c r="BQ277" s="479" t="s">
        <v>1943</v>
      </c>
      <c r="BR277" s="480" t="s">
        <v>1948</v>
      </c>
      <c r="BS277" s="480" t="s">
        <v>1923</v>
      </c>
      <c r="BT277" s="483" t="s">
        <v>1932</v>
      </c>
      <c r="BU277" s="480" t="s">
        <v>1922</v>
      </c>
      <c r="BV277" s="479" t="s">
        <v>1946</v>
      </c>
      <c r="BW277" s="483" t="s">
        <v>1932</v>
      </c>
    </row>
    <row r="278" spans="1:75" ht="12.75" customHeight="1">
      <c r="A278" s="478" t="s">
        <v>438</v>
      </c>
      <c r="B278" s="478" t="s">
        <v>435</v>
      </c>
      <c r="C278" s="478" t="s">
        <v>1951</v>
      </c>
      <c r="D278" s="479" t="s">
        <v>1940</v>
      </c>
      <c r="E278" s="480" t="s">
        <v>1940</v>
      </c>
      <c r="F278" s="479" t="s">
        <v>1922</v>
      </c>
      <c r="G278" s="480" t="s">
        <v>1922</v>
      </c>
      <c r="H278" s="479" t="s">
        <v>1928</v>
      </c>
      <c r="I278" s="480" t="s">
        <v>1940</v>
      </c>
      <c r="J278" s="481" t="s">
        <v>1933</v>
      </c>
      <c r="K278" s="480" t="s">
        <v>1923</v>
      </c>
      <c r="L278" s="480" t="s">
        <v>1940</v>
      </c>
      <c r="M278" s="480" t="s">
        <v>1923</v>
      </c>
      <c r="N278" s="480" t="s">
        <v>1929</v>
      </c>
      <c r="O278" s="480" t="s">
        <v>1940</v>
      </c>
      <c r="P278" s="479" t="s">
        <v>1929</v>
      </c>
      <c r="Q278" s="479" t="s">
        <v>1928</v>
      </c>
      <c r="R278" s="479" t="s">
        <v>1923</v>
      </c>
      <c r="S278" s="479" t="s">
        <v>1923</v>
      </c>
      <c r="T278" s="480" t="s">
        <v>1940</v>
      </c>
      <c r="U278" s="479" t="s">
        <v>1922</v>
      </c>
      <c r="V278" s="479" t="s">
        <v>1931</v>
      </c>
      <c r="W278" s="479" t="s">
        <v>1929</v>
      </c>
      <c r="X278" s="480" t="s">
        <v>1940</v>
      </c>
      <c r="Y278" s="479" t="s">
        <v>1931</v>
      </c>
      <c r="Z278" s="479" t="s">
        <v>1923</v>
      </c>
      <c r="AA278" s="480" t="s">
        <v>1922</v>
      </c>
      <c r="AB278" s="482" t="s">
        <v>1940</v>
      </c>
      <c r="AC278" s="479" t="s">
        <v>1922</v>
      </c>
      <c r="AD278" s="479" t="s">
        <v>1931</v>
      </c>
      <c r="AE278" s="480" t="s">
        <v>1922</v>
      </c>
      <c r="AF278" s="480" t="s">
        <v>1922</v>
      </c>
      <c r="AG278" s="479" t="s">
        <v>1933</v>
      </c>
      <c r="AH278" s="480" t="s">
        <v>1922</v>
      </c>
      <c r="AI278" s="479" t="s">
        <v>1929</v>
      </c>
      <c r="AJ278" s="480" t="s">
        <v>1940</v>
      </c>
      <c r="AK278" s="480" t="s">
        <v>1940</v>
      </c>
      <c r="AL278" s="480" t="s">
        <v>1940</v>
      </c>
      <c r="AM278" s="479" t="s">
        <v>1928</v>
      </c>
      <c r="AN278" s="479" t="s">
        <v>1922</v>
      </c>
      <c r="AO278" s="479" t="s">
        <v>1928</v>
      </c>
      <c r="AP278" s="480" t="s">
        <v>1928</v>
      </c>
      <c r="AQ278" s="481" t="s">
        <v>1922</v>
      </c>
      <c r="AR278" s="483" t="s">
        <v>1922</v>
      </c>
      <c r="AS278" s="479" t="s">
        <v>1931</v>
      </c>
      <c r="AT278" s="479" t="s">
        <v>1928</v>
      </c>
      <c r="AU278" s="480" t="s">
        <v>1924</v>
      </c>
      <c r="AV278" s="479" t="s">
        <v>1923</v>
      </c>
      <c r="AW278" s="480" t="s">
        <v>1931</v>
      </c>
      <c r="AX278" s="480" t="s">
        <v>1931</v>
      </c>
      <c r="AY278" s="480" t="s">
        <v>1940</v>
      </c>
      <c r="AZ278" s="481" t="s">
        <v>1922</v>
      </c>
      <c r="BA278" s="480" t="s">
        <v>1940</v>
      </c>
      <c r="BB278" s="479" t="s">
        <v>1928</v>
      </c>
      <c r="BC278" s="482" t="s">
        <v>1922</v>
      </c>
      <c r="BD278" s="479" t="s">
        <v>1928</v>
      </c>
      <c r="BE278" s="479" t="s">
        <v>1928</v>
      </c>
      <c r="BF278" s="479" t="s">
        <v>1928</v>
      </c>
      <c r="BG278" s="480" t="s">
        <v>1940</v>
      </c>
      <c r="BH278" s="479" t="s">
        <v>1931</v>
      </c>
      <c r="BI278" s="479" t="s">
        <v>1933</v>
      </c>
      <c r="BJ278" s="479" t="s">
        <v>1939</v>
      </c>
      <c r="BK278" s="480" t="s">
        <v>1940</v>
      </c>
      <c r="BL278" s="480" t="s">
        <v>1940</v>
      </c>
      <c r="BM278" s="480" t="s">
        <v>1924</v>
      </c>
      <c r="BN278" s="479" t="s">
        <v>1933</v>
      </c>
      <c r="BO278" s="480" t="s">
        <v>1940</v>
      </c>
      <c r="BP278" s="480" t="s">
        <v>1940</v>
      </c>
      <c r="BQ278" s="479" t="s">
        <v>1929</v>
      </c>
      <c r="BR278" s="480" t="s">
        <v>1925</v>
      </c>
      <c r="BS278" s="480" t="s">
        <v>1922</v>
      </c>
      <c r="BT278" s="479" t="s">
        <v>1929</v>
      </c>
      <c r="BU278" s="480" t="s">
        <v>1940</v>
      </c>
      <c r="BV278" s="479" t="s">
        <v>1922</v>
      </c>
      <c r="BW278" s="479" t="s">
        <v>1922</v>
      </c>
    </row>
    <row r="279" spans="1:75" ht="12.75" customHeight="1">
      <c r="A279" s="478" t="s">
        <v>2108</v>
      </c>
      <c r="B279" s="478" t="s">
        <v>435</v>
      </c>
      <c r="C279" s="478" t="s">
        <v>1951</v>
      </c>
      <c r="D279" s="479" t="s">
        <v>1922</v>
      </c>
      <c r="E279" s="480" t="s">
        <v>1922</v>
      </c>
      <c r="F279" s="479" t="s">
        <v>1939</v>
      </c>
      <c r="G279" s="480" t="s">
        <v>1929</v>
      </c>
      <c r="H279" s="479" t="s">
        <v>1939</v>
      </c>
      <c r="I279" s="480" t="s">
        <v>1923</v>
      </c>
      <c r="J279" s="481" t="s">
        <v>1924</v>
      </c>
      <c r="K279" s="480" t="s">
        <v>1923</v>
      </c>
      <c r="L279" s="480" t="s">
        <v>1922</v>
      </c>
      <c r="M279" s="480" t="s">
        <v>1929</v>
      </c>
      <c r="N279" s="480" t="s">
        <v>1933</v>
      </c>
      <c r="O279" s="480" t="s">
        <v>1922</v>
      </c>
      <c r="P279" s="479" t="s">
        <v>1939</v>
      </c>
      <c r="Q279" s="479" t="s">
        <v>1939</v>
      </c>
      <c r="R279" s="479" t="s">
        <v>1923</v>
      </c>
      <c r="S279" s="479" t="s">
        <v>1923</v>
      </c>
      <c r="T279" s="480" t="s">
        <v>1929</v>
      </c>
      <c r="U279" s="479" t="s">
        <v>1928</v>
      </c>
      <c r="V279" s="479" t="s">
        <v>1922</v>
      </c>
      <c r="W279" s="479" t="s">
        <v>1940</v>
      </c>
      <c r="X279" s="480" t="s">
        <v>1922</v>
      </c>
      <c r="Y279" s="479" t="s">
        <v>1939</v>
      </c>
      <c r="Z279" s="479" t="s">
        <v>1923</v>
      </c>
      <c r="AA279" s="480" t="s">
        <v>1923</v>
      </c>
      <c r="AB279" s="482" t="s">
        <v>1922</v>
      </c>
      <c r="AC279" s="479" t="s">
        <v>1939</v>
      </c>
      <c r="AD279" s="479" t="s">
        <v>1939</v>
      </c>
      <c r="AE279" s="480" t="s">
        <v>1929</v>
      </c>
      <c r="AF279" s="480" t="s">
        <v>1929</v>
      </c>
      <c r="AG279" s="479" t="s">
        <v>1924</v>
      </c>
      <c r="AH279" s="480" t="s">
        <v>1929</v>
      </c>
      <c r="AI279" s="479" t="s">
        <v>1939</v>
      </c>
      <c r="AJ279" s="480" t="s">
        <v>1922</v>
      </c>
      <c r="AK279" s="480" t="s">
        <v>1922</v>
      </c>
      <c r="AL279" s="480" t="s">
        <v>1922</v>
      </c>
      <c r="AM279" s="479" t="s">
        <v>1939</v>
      </c>
      <c r="AN279" s="479" t="s">
        <v>1939</v>
      </c>
      <c r="AO279" s="479" t="s">
        <v>1939</v>
      </c>
      <c r="AP279" s="480" t="s">
        <v>1922</v>
      </c>
      <c r="AQ279" s="481" t="s">
        <v>1929</v>
      </c>
      <c r="AR279" s="479" t="s">
        <v>1922</v>
      </c>
      <c r="AS279" s="479" t="s">
        <v>1929</v>
      </c>
      <c r="AT279" s="479" t="s">
        <v>1939</v>
      </c>
      <c r="AU279" s="480" t="s">
        <v>1931</v>
      </c>
      <c r="AV279" s="479" t="s">
        <v>1923</v>
      </c>
      <c r="AW279" s="480" t="s">
        <v>1929</v>
      </c>
      <c r="AX279" s="480" t="s">
        <v>1928</v>
      </c>
      <c r="AY279" s="480" t="s">
        <v>1929</v>
      </c>
      <c r="AZ279" s="481" t="s">
        <v>1929</v>
      </c>
      <c r="BA279" s="480" t="s">
        <v>1922</v>
      </c>
      <c r="BB279" s="479" t="s">
        <v>1940</v>
      </c>
      <c r="BC279" s="482" t="s">
        <v>1929</v>
      </c>
      <c r="BD279" s="479" t="s">
        <v>1928</v>
      </c>
      <c r="BE279" s="479" t="s">
        <v>1929</v>
      </c>
      <c r="BF279" s="479" t="s">
        <v>1939</v>
      </c>
      <c r="BG279" s="480" t="s">
        <v>1922</v>
      </c>
      <c r="BH279" s="479" t="s">
        <v>1939</v>
      </c>
      <c r="BI279" s="479" t="s">
        <v>1924</v>
      </c>
      <c r="BJ279" s="479" t="s">
        <v>1939</v>
      </c>
      <c r="BK279" s="480" t="s">
        <v>1922</v>
      </c>
      <c r="BL279" s="480" t="s">
        <v>1922</v>
      </c>
      <c r="BM279" s="480" t="s">
        <v>1931</v>
      </c>
      <c r="BN279" s="479" t="s">
        <v>1929</v>
      </c>
      <c r="BO279" s="480" t="s">
        <v>1929</v>
      </c>
      <c r="BP279" s="480" t="s">
        <v>1929</v>
      </c>
      <c r="BQ279" s="479" t="s">
        <v>1922</v>
      </c>
      <c r="BR279" s="480" t="s">
        <v>1925</v>
      </c>
      <c r="BS279" s="480" t="s">
        <v>1923</v>
      </c>
      <c r="BT279" s="479" t="s">
        <v>1939</v>
      </c>
      <c r="BU279" s="480" t="s">
        <v>1929</v>
      </c>
      <c r="BV279" s="479" t="s">
        <v>1939</v>
      </c>
      <c r="BW279" s="479" t="s">
        <v>1939</v>
      </c>
    </row>
    <row r="280" spans="1:75" ht="12.75" customHeight="1">
      <c r="A280" s="478" t="s">
        <v>439</v>
      </c>
      <c r="B280" s="478" t="s">
        <v>435</v>
      </c>
      <c r="C280" s="478" t="s">
        <v>1951</v>
      </c>
      <c r="D280" s="479" t="s">
        <v>1929</v>
      </c>
      <c r="E280" s="480" t="s">
        <v>1922</v>
      </c>
      <c r="F280" s="479" t="s">
        <v>1946</v>
      </c>
      <c r="G280" s="480" t="s">
        <v>1929</v>
      </c>
      <c r="H280" s="479" t="s">
        <v>1946</v>
      </c>
      <c r="I280" s="480" t="s">
        <v>1923</v>
      </c>
      <c r="J280" s="481" t="s">
        <v>1955</v>
      </c>
      <c r="K280" s="480" t="s">
        <v>1923</v>
      </c>
      <c r="L280" s="480" t="s">
        <v>1922</v>
      </c>
      <c r="M280" s="480" t="s">
        <v>1924</v>
      </c>
      <c r="N280" s="480" t="s">
        <v>1931</v>
      </c>
      <c r="O280" s="480" t="s">
        <v>1922</v>
      </c>
      <c r="P280" s="479" t="s">
        <v>1922</v>
      </c>
      <c r="Q280" s="479" t="s">
        <v>1946</v>
      </c>
      <c r="R280" s="479" t="s">
        <v>1923</v>
      </c>
      <c r="S280" s="479" t="s">
        <v>1932</v>
      </c>
      <c r="T280" s="480" t="s">
        <v>1946</v>
      </c>
      <c r="U280" s="479" t="s">
        <v>1929</v>
      </c>
      <c r="V280" s="479" t="s">
        <v>1946</v>
      </c>
      <c r="W280" s="479" t="s">
        <v>1929</v>
      </c>
      <c r="X280" s="480" t="s">
        <v>1922</v>
      </c>
      <c r="Y280" s="479" t="s">
        <v>1946</v>
      </c>
      <c r="Z280" s="479" t="s">
        <v>1923</v>
      </c>
      <c r="AA280" s="480" t="s">
        <v>1929</v>
      </c>
      <c r="AB280" s="482" t="s">
        <v>1922</v>
      </c>
      <c r="AC280" s="479" t="s">
        <v>1946</v>
      </c>
      <c r="AD280" s="479" t="s">
        <v>1931</v>
      </c>
      <c r="AE280" s="480" t="s">
        <v>1929</v>
      </c>
      <c r="AF280" s="480" t="s">
        <v>1929</v>
      </c>
      <c r="AG280" s="479" t="s">
        <v>1955</v>
      </c>
      <c r="AH280" s="480" t="s">
        <v>1929</v>
      </c>
      <c r="AI280" s="479" t="s">
        <v>1955</v>
      </c>
      <c r="AJ280" s="480" t="s">
        <v>1922</v>
      </c>
      <c r="AK280" s="480" t="s">
        <v>1954</v>
      </c>
      <c r="AL280" s="480" t="s">
        <v>1922</v>
      </c>
      <c r="AM280" s="479" t="s">
        <v>1924</v>
      </c>
      <c r="AN280" s="479" t="s">
        <v>1946</v>
      </c>
      <c r="AO280" s="479" t="s">
        <v>1946</v>
      </c>
      <c r="AP280" s="480" t="s">
        <v>1929</v>
      </c>
      <c r="AQ280" s="481" t="s">
        <v>1929</v>
      </c>
      <c r="AR280" s="479" t="s">
        <v>1946</v>
      </c>
      <c r="AS280" s="479" t="s">
        <v>1955</v>
      </c>
      <c r="AT280" s="479" t="s">
        <v>1924</v>
      </c>
      <c r="AU280" s="480" t="s">
        <v>1931</v>
      </c>
      <c r="AV280" s="479" t="s">
        <v>1923</v>
      </c>
      <c r="AW280" s="480" t="s">
        <v>1929</v>
      </c>
      <c r="AX280" s="480" t="s">
        <v>1929</v>
      </c>
      <c r="AY280" s="480" t="s">
        <v>1946</v>
      </c>
      <c r="AZ280" s="481" t="s">
        <v>1929</v>
      </c>
      <c r="BA280" s="480" t="s">
        <v>1922</v>
      </c>
      <c r="BB280" s="479" t="s">
        <v>1939</v>
      </c>
      <c r="BC280" s="482" t="s">
        <v>1929</v>
      </c>
      <c r="BD280" s="479" t="s">
        <v>1923</v>
      </c>
      <c r="BE280" s="479" t="s">
        <v>1955</v>
      </c>
      <c r="BF280" s="479" t="s">
        <v>1924</v>
      </c>
      <c r="BG280" s="480" t="s">
        <v>1922</v>
      </c>
      <c r="BH280" s="479" t="s">
        <v>1929</v>
      </c>
      <c r="BI280" s="479" t="s">
        <v>1924</v>
      </c>
      <c r="BJ280" s="479" t="s">
        <v>1929</v>
      </c>
      <c r="BK280" s="480" t="s">
        <v>1922</v>
      </c>
      <c r="BL280" s="480" t="s">
        <v>1922</v>
      </c>
      <c r="BM280" s="480" t="s">
        <v>1931</v>
      </c>
      <c r="BN280" s="479" t="s">
        <v>1931</v>
      </c>
      <c r="BO280" s="480" t="s">
        <v>1929</v>
      </c>
      <c r="BP280" s="480" t="s">
        <v>1929</v>
      </c>
      <c r="BQ280" s="479" t="s">
        <v>1929</v>
      </c>
      <c r="BR280" s="485" t="s">
        <v>1948</v>
      </c>
      <c r="BS280" s="480" t="s">
        <v>1923</v>
      </c>
      <c r="BT280" s="479" t="s">
        <v>1929</v>
      </c>
      <c r="BU280" s="480" t="s">
        <v>1946</v>
      </c>
      <c r="BV280" s="479" t="s">
        <v>1946</v>
      </c>
      <c r="BW280" s="479" t="s">
        <v>1946</v>
      </c>
    </row>
    <row r="281" spans="1:75" ht="12.75" customHeight="1">
      <c r="A281" s="478" t="s">
        <v>2109</v>
      </c>
      <c r="B281" s="478" t="s">
        <v>435</v>
      </c>
      <c r="C281" s="478" t="s">
        <v>1951</v>
      </c>
      <c r="D281" s="479" t="s">
        <v>1932</v>
      </c>
      <c r="E281" s="480" t="s">
        <v>1922</v>
      </c>
      <c r="F281" s="479" t="s">
        <v>1946</v>
      </c>
      <c r="G281" s="480" t="s">
        <v>1929</v>
      </c>
      <c r="H281" s="479" t="s">
        <v>1928</v>
      </c>
      <c r="I281" s="480" t="s">
        <v>1929</v>
      </c>
      <c r="J281" s="481" t="s">
        <v>1928</v>
      </c>
      <c r="K281" s="480" t="s">
        <v>1923</v>
      </c>
      <c r="L281" s="480" t="s">
        <v>1933</v>
      </c>
      <c r="M281" s="480" t="s">
        <v>1931</v>
      </c>
      <c r="N281" s="480" t="s">
        <v>1939</v>
      </c>
      <c r="O281" s="480" t="s">
        <v>1922</v>
      </c>
      <c r="P281" s="479" t="s">
        <v>1922</v>
      </c>
      <c r="Q281" s="479" t="s">
        <v>1923</v>
      </c>
      <c r="R281" s="479" t="s">
        <v>1923</v>
      </c>
      <c r="S281" s="479" t="s">
        <v>1932</v>
      </c>
      <c r="T281" s="480" t="s">
        <v>1931</v>
      </c>
      <c r="U281" s="479" t="s">
        <v>1939</v>
      </c>
      <c r="V281" s="479" t="s">
        <v>1939</v>
      </c>
      <c r="W281" s="479" t="s">
        <v>1929</v>
      </c>
      <c r="X281" s="480" t="s">
        <v>1922</v>
      </c>
      <c r="Y281" s="479" t="s">
        <v>1939</v>
      </c>
      <c r="Z281" s="479" t="s">
        <v>1923</v>
      </c>
      <c r="AA281" s="480" t="s">
        <v>1923</v>
      </c>
      <c r="AB281" s="482" t="s">
        <v>1922</v>
      </c>
      <c r="AC281" s="479" t="s">
        <v>1939</v>
      </c>
      <c r="AD281" s="479" t="s">
        <v>1943</v>
      </c>
      <c r="AE281" s="480" t="s">
        <v>1923</v>
      </c>
      <c r="AF281" s="480" t="s">
        <v>1929</v>
      </c>
      <c r="AG281" s="479" t="s">
        <v>1928</v>
      </c>
      <c r="AH281" s="480" t="s">
        <v>1929</v>
      </c>
      <c r="AI281" s="479" t="s">
        <v>1939</v>
      </c>
      <c r="AJ281" s="480" t="s">
        <v>1922</v>
      </c>
      <c r="AK281" s="480" t="s">
        <v>1922</v>
      </c>
      <c r="AL281" s="480" t="s">
        <v>1922</v>
      </c>
      <c r="AM281" s="479" t="s">
        <v>1941</v>
      </c>
      <c r="AN281" s="479" t="s">
        <v>1939</v>
      </c>
      <c r="AO281" s="479" t="s">
        <v>1941</v>
      </c>
      <c r="AP281" s="480" t="s">
        <v>1922</v>
      </c>
      <c r="AQ281" s="481" t="s">
        <v>1929</v>
      </c>
      <c r="AR281" s="479" t="s">
        <v>1939</v>
      </c>
      <c r="AS281" s="479" t="s">
        <v>1928</v>
      </c>
      <c r="AT281" s="479" t="s">
        <v>1941</v>
      </c>
      <c r="AU281" s="480" t="s">
        <v>1929</v>
      </c>
      <c r="AV281" s="479" t="s">
        <v>1923</v>
      </c>
      <c r="AW281" s="480" t="s">
        <v>1929</v>
      </c>
      <c r="AX281" s="480" t="s">
        <v>1928</v>
      </c>
      <c r="AY281" s="480" t="s">
        <v>1931</v>
      </c>
      <c r="AZ281" s="481" t="s">
        <v>1929</v>
      </c>
      <c r="BA281" s="480" t="s">
        <v>1922</v>
      </c>
      <c r="BB281" s="479" t="s">
        <v>1931</v>
      </c>
      <c r="BC281" s="482" t="s">
        <v>1932</v>
      </c>
      <c r="BD281" s="479" t="s">
        <v>1929</v>
      </c>
      <c r="BE281" s="479" t="s">
        <v>1929</v>
      </c>
      <c r="BF281" s="479" t="s">
        <v>1941</v>
      </c>
      <c r="BG281" s="480" t="s">
        <v>1922</v>
      </c>
      <c r="BH281" s="479" t="s">
        <v>1928</v>
      </c>
      <c r="BI281" s="479" t="s">
        <v>1931</v>
      </c>
      <c r="BJ281" s="479" t="s">
        <v>1932</v>
      </c>
      <c r="BK281" s="480" t="s">
        <v>1922</v>
      </c>
      <c r="BL281" s="480" t="s">
        <v>1922</v>
      </c>
      <c r="BM281" s="480" t="s">
        <v>1929</v>
      </c>
      <c r="BN281" s="479" t="s">
        <v>1922</v>
      </c>
      <c r="BO281" s="480" t="s">
        <v>1922</v>
      </c>
      <c r="BP281" s="480" t="s">
        <v>1922</v>
      </c>
      <c r="BQ281" s="479" t="s">
        <v>1923</v>
      </c>
      <c r="BR281" s="480" t="s">
        <v>1925</v>
      </c>
      <c r="BS281" s="480" t="s">
        <v>1923</v>
      </c>
      <c r="BT281" s="479" t="s">
        <v>1940</v>
      </c>
      <c r="BU281" s="480" t="s">
        <v>1931</v>
      </c>
      <c r="BV281" s="479" t="s">
        <v>1939</v>
      </c>
      <c r="BW281" s="479" t="s">
        <v>1939</v>
      </c>
    </row>
    <row r="282" spans="1:75" ht="12.75" customHeight="1">
      <c r="A282" s="478" t="s">
        <v>440</v>
      </c>
      <c r="B282" s="478" t="s">
        <v>435</v>
      </c>
      <c r="C282" s="478" t="s">
        <v>1951</v>
      </c>
      <c r="D282" s="479" t="s">
        <v>1946</v>
      </c>
      <c r="E282" s="480" t="s">
        <v>1929</v>
      </c>
      <c r="F282" s="479" t="s">
        <v>1946</v>
      </c>
      <c r="G282" s="480" t="s">
        <v>1929</v>
      </c>
      <c r="H282" s="479" t="s">
        <v>1955</v>
      </c>
      <c r="I282" s="480" t="s">
        <v>1929</v>
      </c>
      <c r="J282" s="481" t="s">
        <v>1929</v>
      </c>
      <c r="K282" s="480" t="s">
        <v>1923</v>
      </c>
      <c r="L282" s="480" t="s">
        <v>1931</v>
      </c>
      <c r="M282" s="480" t="s">
        <v>1931</v>
      </c>
      <c r="N282" s="480" t="s">
        <v>1931</v>
      </c>
      <c r="O282" s="480" t="s">
        <v>1929</v>
      </c>
      <c r="P282" s="479" t="s">
        <v>1946</v>
      </c>
      <c r="Q282" s="479" t="s">
        <v>1946</v>
      </c>
      <c r="R282" s="479" t="s">
        <v>1923</v>
      </c>
      <c r="S282" s="479" t="s">
        <v>1940</v>
      </c>
      <c r="T282" s="480" t="s">
        <v>1931</v>
      </c>
      <c r="U282" s="479" t="s">
        <v>1922</v>
      </c>
      <c r="V282" s="479" t="s">
        <v>1924</v>
      </c>
      <c r="W282" s="479" t="s">
        <v>1946</v>
      </c>
      <c r="X282" s="480" t="s">
        <v>1929</v>
      </c>
      <c r="Y282" s="479" t="s">
        <v>1946</v>
      </c>
      <c r="Z282" s="479" t="s">
        <v>1923</v>
      </c>
      <c r="AA282" s="480" t="s">
        <v>1922</v>
      </c>
      <c r="AB282" s="482" t="s">
        <v>1929</v>
      </c>
      <c r="AC282" s="479" t="s">
        <v>1946</v>
      </c>
      <c r="AD282" s="479" t="s">
        <v>1946</v>
      </c>
      <c r="AE282" s="480" t="s">
        <v>1929</v>
      </c>
      <c r="AF282" s="480" t="s">
        <v>1929</v>
      </c>
      <c r="AG282" s="479" t="s">
        <v>1929</v>
      </c>
      <c r="AH282" s="480" t="s">
        <v>1929</v>
      </c>
      <c r="AI282" s="479" t="s">
        <v>1955</v>
      </c>
      <c r="AJ282" s="480" t="s">
        <v>1929</v>
      </c>
      <c r="AK282" s="480" t="s">
        <v>1929</v>
      </c>
      <c r="AL282" s="480" t="s">
        <v>1929</v>
      </c>
      <c r="AM282" s="479" t="s">
        <v>1946</v>
      </c>
      <c r="AN282" s="479" t="s">
        <v>1946</v>
      </c>
      <c r="AO282" s="479" t="s">
        <v>1946</v>
      </c>
      <c r="AP282" s="480" t="s">
        <v>1929</v>
      </c>
      <c r="AQ282" s="481" t="s">
        <v>1929</v>
      </c>
      <c r="AR282" s="483" t="s">
        <v>1922</v>
      </c>
      <c r="AS282" s="479" t="s">
        <v>1955</v>
      </c>
      <c r="AT282" s="479" t="s">
        <v>1946</v>
      </c>
      <c r="AU282" s="480" t="s">
        <v>1931</v>
      </c>
      <c r="AV282" s="479" t="s">
        <v>1923</v>
      </c>
      <c r="AW282" s="480" t="s">
        <v>1929</v>
      </c>
      <c r="AX282" s="480" t="s">
        <v>1929</v>
      </c>
      <c r="AY282" s="480" t="s">
        <v>1931</v>
      </c>
      <c r="AZ282" s="481" t="s">
        <v>1929</v>
      </c>
      <c r="BA282" s="480" t="s">
        <v>1929</v>
      </c>
      <c r="BB282" s="479" t="s">
        <v>1939</v>
      </c>
      <c r="BC282" s="482" t="s">
        <v>1929</v>
      </c>
      <c r="BD282" s="479" t="s">
        <v>1922</v>
      </c>
      <c r="BE282" s="479" t="s">
        <v>1931</v>
      </c>
      <c r="BF282" s="479" t="s">
        <v>1946</v>
      </c>
      <c r="BG282" s="480" t="s">
        <v>1929</v>
      </c>
      <c r="BH282" s="479" t="s">
        <v>1946</v>
      </c>
      <c r="BI282" s="479" t="s">
        <v>1929</v>
      </c>
      <c r="BJ282" s="479" t="s">
        <v>1946</v>
      </c>
      <c r="BK282" s="480" t="s">
        <v>1929</v>
      </c>
      <c r="BL282" s="480" t="s">
        <v>1929</v>
      </c>
      <c r="BM282" s="480" t="s">
        <v>1931</v>
      </c>
      <c r="BN282" s="479" t="s">
        <v>1929</v>
      </c>
      <c r="BO282" s="480" t="s">
        <v>1929</v>
      </c>
      <c r="BP282" s="480" t="s">
        <v>1929</v>
      </c>
      <c r="BQ282" s="479" t="s">
        <v>1922</v>
      </c>
      <c r="BR282" s="485" t="s">
        <v>1946</v>
      </c>
      <c r="BS282" s="480" t="s">
        <v>1922</v>
      </c>
      <c r="BT282" s="479" t="s">
        <v>1946</v>
      </c>
      <c r="BU282" s="480" t="s">
        <v>1931</v>
      </c>
      <c r="BV282" s="479" t="s">
        <v>1946</v>
      </c>
      <c r="BW282" s="479" t="s">
        <v>1946</v>
      </c>
    </row>
    <row r="283" spans="1:75" ht="12.75" customHeight="1">
      <c r="A283" s="478" t="s">
        <v>2110</v>
      </c>
      <c r="B283" s="478" t="s">
        <v>435</v>
      </c>
      <c r="C283" s="478" t="s">
        <v>1945</v>
      </c>
      <c r="D283" s="479" t="s">
        <v>1929</v>
      </c>
      <c r="E283" s="480" t="s">
        <v>1925</v>
      </c>
      <c r="F283" s="479" t="s">
        <v>1933</v>
      </c>
      <c r="G283" s="480" t="s">
        <v>1927</v>
      </c>
      <c r="H283" s="479" t="s">
        <v>1932</v>
      </c>
      <c r="I283" s="480" t="s">
        <v>1982</v>
      </c>
      <c r="J283" s="481" t="s">
        <v>1939</v>
      </c>
      <c r="K283" s="480" t="s">
        <v>1923</v>
      </c>
      <c r="L283" s="480" t="s">
        <v>1939</v>
      </c>
      <c r="M283" s="480" t="s">
        <v>1939</v>
      </c>
      <c r="N283" s="480" t="s">
        <v>1927</v>
      </c>
      <c r="O283" s="480" t="s">
        <v>1925</v>
      </c>
      <c r="P283" s="479" t="s">
        <v>1931</v>
      </c>
      <c r="Q283" s="479" t="s">
        <v>1931</v>
      </c>
      <c r="R283" s="479" t="s">
        <v>1941</v>
      </c>
      <c r="S283" s="479" t="s">
        <v>1928</v>
      </c>
      <c r="T283" s="480" t="s">
        <v>1939</v>
      </c>
      <c r="U283" s="479" t="s">
        <v>1927</v>
      </c>
      <c r="V283" s="479" t="s">
        <v>1939</v>
      </c>
      <c r="W283" s="479" t="s">
        <v>1922</v>
      </c>
      <c r="X283" s="480" t="s">
        <v>1925</v>
      </c>
      <c r="Y283" s="479" t="s">
        <v>1931</v>
      </c>
      <c r="Z283" s="479" t="s">
        <v>1941</v>
      </c>
      <c r="AA283" s="480" t="s">
        <v>1941</v>
      </c>
      <c r="AB283" s="482" t="s">
        <v>1925</v>
      </c>
      <c r="AC283" s="479" t="s">
        <v>1931</v>
      </c>
      <c r="AD283" s="479" t="s">
        <v>1939</v>
      </c>
      <c r="AE283" s="480" t="s">
        <v>1922</v>
      </c>
      <c r="AF283" s="480" t="s">
        <v>1927</v>
      </c>
      <c r="AG283" s="479" t="s">
        <v>1939</v>
      </c>
      <c r="AH283" s="480" t="s">
        <v>1927</v>
      </c>
      <c r="AI283" s="479" t="s">
        <v>1933</v>
      </c>
      <c r="AJ283" s="480" t="s">
        <v>1925</v>
      </c>
      <c r="AK283" s="480" t="s">
        <v>1925</v>
      </c>
      <c r="AL283" s="480" t="s">
        <v>1925</v>
      </c>
      <c r="AM283" s="479" t="s">
        <v>1922</v>
      </c>
      <c r="AN283" s="479" t="s">
        <v>1931</v>
      </c>
      <c r="AO283" s="479" t="s">
        <v>1922</v>
      </c>
      <c r="AP283" s="480" t="s">
        <v>1939</v>
      </c>
      <c r="AQ283" s="481" t="s">
        <v>1927</v>
      </c>
      <c r="AR283" s="479" t="s">
        <v>1939</v>
      </c>
      <c r="AS283" s="479" t="s">
        <v>1931</v>
      </c>
      <c r="AT283" s="479" t="s">
        <v>1922</v>
      </c>
      <c r="AU283" s="480" t="s">
        <v>1939</v>
      </c>
      <c r="AV283" s="479" t="s">
        <v>1941</v>
      </c>
      <c r="AW283" s="480" t="s">
        <v>1946</v>
      </c>
      <c r="AX283" s="480" t="s">
        <v>1939</v>
      </c>
      <c r="AY283" s="480" t="s">
        <v>1939</v>
      </c>
      <c r="AZ283" s="481" t="s">
        <v>1927</v>
      </c>
      <c r="BA283" s="480" t="s">
        <v>1925</v>
      </c>
      <c r="BB283" s="479" t="s">
        <v>1931</v>
      </c>
      <c r="BC283" s="482" t="s">
        <v>1927</v>
      </c>
      <c r="BD283" s="479" t="s">
        <v>1941</v>
      </c>
      <c r="BE283" s="479" t="s">
        <v>1933</v>
      </c>
      <c r="BF283" s="479" t="s">
        <v>1922</v>
      </c>
      <c r="BG283" s="480" t="s">
        <v>1925</v>
      </c>
      <c r="BH283" s="479" t="s">
        <v>1924</v>
      </c>
      <c r="BI283" s="479" t="s">
        <v>1939</v>
      </c>
      <c r="BJ283" s="479" t="s">
        <v>1929</v>
      </c>
      <c r="BK283" s="480" t="s">
        <v>1925</v>
      </c>
      <c r="BL283" s="480" t="s">
        <v>1946</v>
      </c>
      <c r="BM283" s="480" t="s">
        <v>1948</v>
      </c>
      <c r="BN283" s="479" t="s">
        <v>1925</v>
      </c>
      <c r="BO283" s="480" t="s">
        <v>1946</v>
      </c>
      <c r="BP283" s="480" t="s">
        <v>1946</v>
      </c>
      <c r="BQ283" s="479" t="s">
        <v>1929</v>
      </c>
      <c r="BR283" s="480" t="s">
        <v>1925</v>
      </c>
      <c r="BS283" s="480" t="s">
        <v>1941</v>
      </c>
      <c r="BT283" s="479" t="s">
        <v>1929</v>
      </c>
      <c r="BU283" s="480" t="s">
        <v>1939</v>
      </c>
      <c r="BV283" s="479" t="s">
        <v>1933</v>
      </c>
      <c r="BW283" s="479" t="s">
        <v>1933</v>
      </c>
    </row>
    <row r="284" spans="1:75" ht="12.75" customHeight="1">
      <c r="A284" s="484" t="s">
        <v>2111</v>
      </c>
      <c r="B284" s="484" t="s">
        <v>435</v>
      </c>
      <c r="C284" s="484" t="s">
        <v>1951</v>
      </c>
      <c r="D284" s="479" t="s">
        <v>1930</v>
      </c>
      <c r="E284" s="480" t="s">
        <v>1926</v>
      </c>
      <c r="F284" s="479" t="s">
        <v>1930</v>
      </c>
      <c r="G284" s="480" t="s">
        <v>1926</v>
      </c>
      <c r="H284" s="479" t="s">
        <v>1926</v>
      </c>
      <c r="I284" s="480" t="s">
        <v>1926</v>
      </c>
      <c r="J284" s="481" t="s">
        <v>1930</v>
      </c>
      <c r="K284" s="480" t="s">
        <v>1926</v>
      </c>
      <c r="L284" s="480" t="s">
        <v>1930</v>
      </c>
      <c r="M284" s="480" t="s">
        <v>1926</v>
      </c>
      <c r="N284" s="480" t="s">
        <v>1926</v>
      </c>
      <c r="O284" s="480" t="s">
        <v>1926</v>
      </c>
      <c r="P284" s="479" t="s">
        <v>1930</v>
      </c>
      <c r="Q284" s="479" t="s">
        <v>1930</v>
      </c>
      <c r="R284" s="479" t="s">
        <v>1926</v>
      </c>
      <c r="S284" s="479" t="s">
        <v>1930</v>
      </c>
      <c r="T284" s="480" t="s">
        <v>1930</v>
      </c>
      <c r="U284" s="479" t="s">
        <v>1926</v>
      </c>
      <c r="V284" s="479" t="s">
        <v>1930</v>
      </c>
      <c r="W284" s="479" t="s">
        <v>1930</v>
      </c>
      <c r="X284" s="480" t="s">
        <v>1926</v>
      </c>
      <c r="Y284" s="479" t="s">
        <v>1930</v>
      </c>
      <c r="Z284" s="479" t="s">
        <v>1926</v>
      </c>
      <c r="AA284" s="480" t="s">
        <v>1926</v>
      </c>
      <c r="AB284" s="482" t="s">
        <v>1926</v>
      </c>
      <c r="AC284" s="479" t="s">
        <v>1930</v>
      </c>
      <c r="AD284" s="479" t="s">
        <v>1926</v>
      </c>
      <c r="AE284" s="480" t="s">
        <v>1926</v>
      </c>
      <c r="AF284" s="480" t="s">
        <v>1926</v>
      </c>
      <c r="AG284" s="479" t="s">
        <v>1930</v>
      </c>
      <c r="AH284" s="480" t="s">
        <v>1926</v>
      </c>
      <c r="AI284" s="479" t="s">
        <v>1930</v>
      </c>
      <c r="AJ284" s="480" t="s">
        <v>1926</v>
      </c>
      <c r="AK284" s="480" t="s">
        <v>1926</v>
      </c>
      <c r="AL284" s="480" t="s">
        <v>1926</v>
      </c>
      <c r="AM284" s="479" t="s">
        <v>1930</v>
      </c>
      <c r="AN284" s="479" t="s">
        <v>1930</v>
      </c>
      <c r="AO284" s="479" t="s">
        <v>1930</v>
      </c>
      <c r="AP284" s="480" t="s">
        <v>1930</v>
      </c>
      <c r="AQ284" s="481" t="s">
        <v>1930</v>
      </c>
      <c r="AR284" s="479" t="s">
        <v>1930</v>
      </c>
      <c r="AS284" s="480" t="s">
        <v>1930</v>
      </c>
      <c r="AT284" s="480" t="s">
        <v>1930</v>
      </c>
      <c r="AU284" s="480" t="s">
        <v>1930</v>
      </c>
      <c r="AV284" s="479" t="s">
        <v>1926</v>
      </c>
      <c r="AW284" s="480" t="s">
        <v>1926</v>
      </c>
      <c r="AX284" s="480" t="s">
        <v>1926</v>
      </c>
      <c r="AY284" s="480" t="s">
        <v>1930</v>
      </c>
      <c r="AZ284" s="481" t="s">
        <v>1926</v>
      </c>
      <c r="BA284" s="480" t="s">
        <v>1926</v>
      </c>
      <c r="BB284" s="479" t="s">
        <v>1930</v>
      </c>
      <c r="BC284" s="482" t="s">
        <v>1926</v>
      </c>
      <c r="BD284" s="479" t="s">
        <v>1926</v>
      </c>
      <c r="BE284" s="479" t="s">
        <v>1930</v>
      </c>
      <c r="BF284" s="479" t="s">
        <v>1930</v>
      </c>
      <c r="BG284" s="480" t="s">
        <v>1926</v>
      </c>
      <c r="BH284" s="479" t="s">
        <v>1930</v>
      </c>
      <c r="BI284" s="479" t="s">
        <v>1926</v>
      </c>
      <c r="BJ284" s="479" t="s">
        <v>1930</v>
      </c>
      <c r="BK284" s="480" t="s">
        <v>1926</v>
      </c>
      <c r="BL284" s="480" t="s">
        <v>1926</v>
      </c>
      <c r="BM284" s="480" t="s">
        <v>1926</v>
      </c>
      <c r="BN284" s="479" t="s">
        <v>1926</v>
      </c>
      <c r="BO284" s="480" t="s">
        <v>1926</v>
      </c>
      <c r="BP284" s="480" t="s">
        <v>1926</v>
      </c>
      <c r="BQ284" s="479" t="s">
        <v>1930</v>
      </c>
      <c r="BR284" s="480" t="s">
        <v>1926</v>
      </c>
      <c r="BS284" s="480" t="s">
        <v>1926</v>
      </c>
      <c r="BT284" s="479" t="s">
        <v>1930</v>
      </c>
      <c r="BU284" s="480" t="s">
        <v>1930</v>
      </c>
      <c r="BV284" s="479" t="s">
        <v>1930</v>
      </c>
      <c r="BW284" s="479" t="s">
        <v>2081</v>
      </c>
    </row>
    <row r="285" spans="1:75" ht="12.75" customHeight="1">
      <c r="A285" s="478" t="s">
        <v>441</v>
      </c>
      <c r="B285" s="478" t="s">
        <v>435</v>
      </c>
      <c r="C285" s="478" t="s">
        <v>2083</v>
      </c>
      <c r="D285" s="479" t="s">
        <v>1923</v>
      </c>
      <c r="E285" s="480" t="s">
        <v>1931</v>
      </c>
      <c r="F285" s="479" t="s">
        <v>1923</v>
      </c>
      <c r="G285" s="480" t="s">
        <v>1929</v>
      </c>
      <c r="H285" s="479" t="s">
        <v>1923</v>
      </c>
      <c r="I285" s="480" t="s">
        <v>1939</v>
      </c>
      <c r="J285" s="481" t="s">
        <v>1922</v>
      </c>
      <c r="K285" s="480" t="s">
        <v>1923</v>
      </c>
      <c r="L285" s="480" t="s">
        <v>1939</v>
      </c>
      <c r="M285" s="480" t="s">
        <v>1931</v>
      </c>
      <c r="N285" s="480" t="s">
        <v>1929</v>
      </c>
      <c r="O285" s="480" t="s">
        <v>1922</v>
      </c>
      <c r="P285" s="479" t="s">
        <v>1923</v>
      </c>
      <c r="Q285" s="479" t="s">
        <v>1923</v>
      </c>
      <c r="R285" s="479" t="s">
        <v>1923</v>
      </c>
      <c r="S285" s="479" t="s">
        <v>1940</v>
      </c>
      <c r="T285" s="480" t="s">
        <v>1923</v>
      </c>
      <c r="U285" s="479" t="s">
        <v>1938</v>
      </c>
      <c r="V285" s="479" t="s">
        <v>1923</v>
      </c>
      <c r="W285" s="479" t="s">
        <v>1939</v>
      </c>
      <c r="X285" s="480" t="s">
        <v>1922</v>
      </c>
      <c r="Y285" s="479" t="s">
        <v>1923</v>
      </c>
      <c r="Z285" s="479" t="s">
        <v>1923</v>
      </c>
      <c r="AA285" s="480" t="s">
        <v>1922</v>
      </c>
      <c r="AB285" s="482" t="s">
        <v>1922</v>
      </c>
      <c r="AC285" s="479" t="s">
        <v>1923</v>
      </c>
      <c r="AD285" s="479" t="s">
        <v>1939</v>
      </c>
      <c r="AE285" s="480" t="s">
        <v>1939</v>
      </c>
      <c r="AF285" s="480" t="s">
        <v>1929</v>
      </c>
      <c r="AG285" s="479" t="s">
        <v>1922</v>
      </c>
      <c r="AH285" s="480" t="s">
        <v>1929</v>
      </c>
      <c r="AI285" s="479" t="s">
        <v>1922</v>
      </c>
      <c r="AJ285" s="480" t="s">
        <v>1922</v>
      </c>
      <c r="AK285" s="480" t="s">
        <v>1922</v>
      </c>
      <c r="AL285" s="480" t="s">
        <v>1922</v>
      </c>
      <c r="AM285" s="479" t="s">
        <v>1923</v>
      </c>
      <c r="AN285" s="479" t="s">
        <v>1923</v>
      </c>
      <c r="AO285" s="479" t="s">
        <v>1923</v>
      </c>
      <c r="AP285" s="480" t="s">
        <v>1923</v>
      </c>
      <c r="AQ285" s="481" t="s">
        <v>1929</v>
      </c>
      <c r="AR285" s="479" t="s">
        <v>1923</v>
      </c>
      <c r="AS285" s="479" t="s">
        <v>1922</v>
      </c>
      <c r="AT285" s="479" t="s">
        <v>1923</v>
      </c>
      <c r="AU285" s="480" t="s">
        <v>1933</v>
      </c>
      <c r="AV285" s="479" t="s">
        <v>1923</v>
      </c>
      <c r="AW285" s="480" t="s">
        <v>1929</v>
      </c>
      <c r="AX285" s="480" t="s">
        <v>1923</v>
      </c>
      <c r="AY285" s="480" t="s">
        <v>1923</v>
      </c>
      <c r="AZ285" s="481" t="s">
        <v>1929</v>
      </c>
      <c r="BA285" s="480" t="s">
        <v>1922</v>
      </c>
      <c r="BB285" s="479" t="s">
        <v>1928</v>
      </c>
      <c r="BC285" s="482" t="s">
        <v>1929</v>
      </c>
      <c r="BD285" s="479" t="s">
        <v>1938</v>
      </c>
      <c r="BE285" s="479" t="s">
        <v>1924</v>
      </c>
      <c r="BF285" s="479" t="s">
        <v>1923</v>
      </c>
      <c r="BG285" s="480" t="s">
        <v>1922</v>
      </c>
      <c r="BH285" s="479" t="s">
        <v>1923</v>
      </c>
      <c r="BI285" s="479" t="s">
        <v>1933</v>
      </c>
      <c r="BJ285" s="479" t="s">
        <v>1923</v>
      </c>
      <c r="BK285" s="480" t="s">
        <v>1922</v>
      </c>
      <c r="BL285" s="480" t="s">
        <v>1922</v>
      </c>
      <c r="BM285" s="480" t="s">
        <v>1933</v>
      </c>
      <c r="BN285" s="479" t="s">
        <v>1929</v>
      </c>
      <c r="BO285" s="480" t="s">
        <v>1922</v>
      </c>
      <c r="BP285" s="480" t="s">
        <v>1922</v>
      </c>
      <c r="BQ285" s="479" t="s">
        <v>1938</v>
      </c>
      <c r="BR285" s="485" t="s">
        <v>1948</v>
      </c>
      <c r="BS285" s="480" t="s">
        <v>1922</v>
      </c>
      <c r="BT285" s="479" t="s">
        <v>1923</v>
      </c>
      <c r="BU285" s="480" t="s">
        <v>1923</v>
      </c>
      <c r="BV285" s="479" t="s">
        <v>1923</v>
      </c>
      <c r="BW285" s="479" t="s">
        <v>1923</v>
      </c>
    </row>
    <row r="286" spans="1:75" ht="12.75" customHeight="1">
      <c r="A286" s="478" t="s">
        <v>442</v>
      </c>
      <c r="B286" s="478" t="s">
        <v>435</v>
      </c>
      <c r="C286" s="478" t="s">
        <v>1951</v>
      </c>
      <c r="D286" s="479" t="s">
        <v>1931</v>
      </c>
      <c r="E286" s="480" t="s">
        <v>1922</v>
      </c>
      <c r="F286" s="479" t="s">
        <v>1933</v>
      </c>
      <c r="G286" s="480" t="s">
        <v>1928</v>
      </c>
      <c r="H286" s="479" t="s">
        <v>1931</v>
      </c>
      <c r="I286" s="480" t="s">
        <v>1939</v>
      </c>
      <c r="J286" s="481" t="s">
        <v>1931</v>
      </c>
      <c r="K286" s="480" t="s">
        <v>1923</v>
      </c>
      <c r="L286" s="480" t="s">
        <v>1940</v>
      </c>
      <c r="M286" s="480" t="s">
        <v>1931</v>
      </c>
      <c r="N286" s="480" t="s">
        <v>1929</v>
      </c>
      <c r="O286" s="480" t="s">
        <v>1922</v>
      </c>
      <c r="P286" s="479" t="s">
        <v>1929</v>
      </c>
      <c r="Q286" s="479" t="s">
        <v>1929</v>
      </c>
      <c r="R286" s="479" t="s">
        <v>1923</v>
      </c>
      <c r="S286" s="479" t="s">
        <v>1929</v>
      </c>
      <c r="T286" s="480" t="s">
        <v>1931</v>
      </c>
      <c r="U286" s="479" t="s">
        <v>1929</v>
      </c>
      <c r="V286" s="479" t="s">
        <v>1928</v>
      </c>
      <c r="W286" s="479" t="s">
        <v>1929</v>
      </c>
      <c r="X286" s="480" t="s">
        <v>1922</v>
      </c>
      <c r="Y286" s="479" t="s">
        <v>1929</v>
      </c>
      <c r="Z286" s="479" t="s">
        <v>1923</v>
      </c>
      <c r="AA286" s="480" t="s">
        <v>1922</v>
      </c>
      <c r="AB286" s="482" t="s">
        <v>1922</v>
      </c>
      <c r="AC286" s="479" t="s">
        <v>1929</v>
      </c>
      <c r="AD286" s="479" t="s">
        <v>1933</v>
      </c>
      <c r="AE286" s="480" t="s">
        <v>1929</v>
      </c>
      <c r="AF286" s="480" t="s">
        <v>1928</v>
      </c>
      <c r="AG286" s="479" t="s">
        <v>1931</v>
      </c>
      <c r="AH286" s="480" t="s">
        <v>1928</v>
      </c>
      <c r="AI286" s="479" t="s">
        <v>1929</v>
      </c>
      <c r="AJ286" s="480" t="s">
        <v>1922</v>
      </c>
      <c r="AK286" s="480" t="s">
        <v>1922</v>
      </c>
      <c r="AL286" s="480" t="s">
        <v>1922</v>
      </c>
      <c r="AM286" s="479" t="s">
        <v>1931</v>
      </c>
      <c r="AN286" s="479" t="s">
        <v>1929</v>
      </c>
      <c r="AO286" s="479" t="s">
        <v>1931</v>
      </c>
      <c r="AP286" s="480" t="s">
        <v>1929</v>
      </c>
      <c r="AQ286" s="481" t="s">
        <v>1928</v>
      </c>
      <c r="AR286" s="479" t="s">
        <v>1928</v>
      </c>
      <c r="AS286" s="479" t="s">
        <v>1931</v>
      </c>
      <c r="AT286" s="479" t="s">
        <v>1931</v>
      </c>
      <c r="AU286" s="480" t="s">
        <v>1929</v>
      </c>
      <c r="AV286" s="479" t="s">
        <v>1923</v>
      </c>
      <c r="AW286" s="480" t="s">
        <v>1928</v>
      </c>
      <c r="AX286" s="480" t="s">
        <v>1928</v>
      </c>
      <c r="AY286" s="480" t="s">
        <v>1931</v>
      </c>
      <c r="AZ286" s="481" t="s">
        <v>1928</v>
      </c>
      <c r="BA286" s="480" t="s">
        <v>1922</v>
      </c>
      <c r="BB286" s="479" t="s">
        <v>1931</v>
      </c>
      <c r="BC286" s="482" t="s">
        <v>1928</v>
      </c>
      <c r="BD286" s="479" t="s">
        <v>1929</v>
      </c>
      <c r="BE286" s="479" t="s">
        <v>1931</v>
      </c>
      <c r="BF286" s="479" t="s">
        <v>1931</v>
      </c>
      <c r="BG286" s="480" t="s">
        <v>1922</v>
      </c>
      <c r="BH286" s="479" t="s">
        <v>1929</v>
      </c>
      <c r="BI286" s="479" t="s">
        <v>1931</v>
      </c>
      <c r="BJ286" s="479" t="s">
        <v>1929</v>
      </c>
      <c r="BK286" s="480" t="s">
        <v>1922</v>
      </c>
      <c r="BL286" s="480" t="s">
        <v>1922</v>
      </c>
      <c r="BM286" s="480" t="s">
        <v>1929</v>
      </c>
      <c r="BN286" s="479" t="s">
        <v>1928</v>
      </c>
      <c r="BO286" s="480" t="s">
        <v>1929</v>
      </c>
      <c r="BP286" s="480" t="s">
        <v>1929</v>
      </c>
      <c r="BQ286" s="479" t="s">
        <v>1931</v>
      </c>
      <c r="BR286" s="480" t="s">
        <v>1925</v>
      </c>
      <c r="BS286" s="480" t="s">
        <v>1922</v>
      </c>
      <c r="BT286" s="479" t="s">
        <v>1933</v>
      </c>
      <c r="BU286" s="480" t="s">
        <v>1931</v>
      </c>
      <c r="BV286" s="479" t="s">
        <v>1929</v>
      </c>
      <c r="BW286" s="479" t="s">
        <v>1929</v>
      </c>
    </row>
    <row r="287" spans="1:75" ht="12.75" customHeight="1">
      <c r="A287" s="478" t="s">
        <v>443</v>
      </c>
      <c r="B287" s="478" t="s">
        <v>435</v>
      </c>
      <c r="C287" s="478" t="s">
        <v>1951</v>
      </c>
      <c r="D287" s="479" t="s">
        <v>1946</v>
      </c>
      <c r="E287" s="480" t="s">
        <v>1929</v>
      </c>
      <c r="F287" s="479" t="s">
        <v>1946</v>
      </c>
      <c r="G287" s="480" t="s">
        <v>1929</v>
      </c>
      <c r="H287" s="479" t="s">
        <v>1928</v>
      </c>
      <c r="I287" s="480" t="s">
        <v>1929</v>
      </c>
      <c r="J287" s="481" t="s">
        <v>1923</v>
      </c>
      <c r="K287" s="480" t="s">
        <v>1923</v>
      </c>
      <c r="L287" s="480" t="s">
        <v>1933</v>
      </c>
      <c r="M287" s="480" t="s">
        <v>1933</v>
      </c>
      <c r="N287" s="480" t="s">
        <v>1931</v>
      </c>
      <c r="O287" s="480" t="s">
        <v>1929</v>
      </c>
      <c r="P287" s="479" t="s">
        <v>1923</v>
      </c>
      <c r="Q287" s="479" t="s">
        <v>1946</v>
      </c>
      <c r="R287" s="479" t="s">
        <v>1923</v>
      </c>
      <c r="S287" s="479" t="s">
        <v>1943</v>
      </c>
      <c r="T287" s="480" t="s">
        <v>1922</v>
      </c>
      <c r="U287" s="479" t="s">
        <v>1922</v>
      </c>
      <c r="V287" s="479" t="s">
        <v>1923</v>
      </c>
      <c r="W287" s="479" t="s">
        <v>1929</v>
      </c>
      <c r="X287" s="480" t="s">
        <v>1929</v>
      </c>
      <c r="Y287" s="479" t="s">
        <v>1946</v>
      </c>
      <c r="Z287" s="479" t="s">
        <v>1923</v>
      </c>
      <c r="AA287" s="480" t="s">
        <v>1922</v>
      </c>
      <c r="AB287" s="482" t="s">
        <v>1929</v>
      </c>
      <c r="AC287" s="479" t="s">
        <v>1946</v>
      </c>
      <c r="AD287" s="479" t="s">
        <v>1940</v>
      </c>
      <c r="AE287" s="480" t="s">
        <v>1925</v>
      </c>
      <c r="AF287" s="480" t="s">
        <v>1929</v>
      </c>
      <c r="AG287" s="479" t="s">
        <v>1923</v>
      </c>
      <c r="AH287" s="480" t="s">
        <v>1929</v>
      </c>
      <c r="AI287" s="479" t="s">
        <v>1946</v>
      </c>
      <c r="AJ287" s="480" t="s">
        <v>1929</v>
      </c>
      <c r="AK287" s="480" t="s">
        <v>1929</v>
      </c>
      <c r="AL287" s="480" t="s">
        <v>1929</v>
      </c>
      <c r="AM287" s="479" t="s">
        <v>1946</v>
      </c>
      <c r="AN287" s="479" t="s">
        <v>1946</v>
      </c>
      <c r="AO287" s="479" t="s">
        <v>1946</v>
      </c>
      <c r="AP287" s="480" t="s">
        <v>1923</v>
      </c>
      <c r="AQ287" s="481" t="s">
        <v>1922</v>
      </c>
      <c r="AR287" s="479" t="s">
        <v>1923</v>
      </c>
      <c r="AS287" s="479" t="s">
        <v>1928</v>
      </c>
      <c r="AT287" s="479" t="s">
        <v>1946</v>
      </c>
      <c r="AU287" s="480" t="s">
        <v>1946</v>
      </c>
      <c r="AV287" s="479" t="s">
        <v>1923</v>
      </c>
      <c r="AW287" s="480" t="s">
        <v>1929</v>
      </c>
      <c r="AX287" s="480" t="s">
        <v>1923</v>
      </c>
      <c r="AY287" s="480" t="s">
        <v>1922</v>
      </c>
      <c r="AZ287" s="481" t="s">
        <v>1929</v>
      </c>
      <c r="BA287" s="480" t="s">
        <v>1929</v>
      </c>
      <c r="BB287" s="479" t="s">
        <v>1923</v>
      </c>
      <c r="BC287" s="482" t="s">
        <v>1922</v>
      </c>
      <c r="BD287" s="479" t="s">
        <v>1928</v>
      </c>
      <c r="BE287" s="479" t="s">
        <v>1924</v>
      </c>
      <c r="BF287" s="479" t="s">
        <v>1946</v>
      </c>
      <c r="BG287" s="480" t="s">
        <v>1929</v>
      </c>
      <c r="BH287" s="479" t="s">
        <v>1922</v>
      </c>
      <c r="BI287" s="479" t="s">
        <v>1924</v>
      </c>
      <c r="BJ287" s="479" t="s">
        <v>1946</v>
      </c>
      <c r="BK287" s="480" t="s">
        <v>1950</v>
      </c>
      <c r="BL287" s="480" t="s">
        <v>1929</v>
      </c>
      <c r="BM287" s="480" t="s">
        <v>1931</v>
      </c>
      <c r="BN287" s="479" t="s">
        <v>1928</v>
      </c>
      <c r="BO287" s="480" t="s">
        <v>1931</v>
      </c>
      <c r="BP287" s="480" t="s">
        <v>1931</v>
      </c>
      <c r="BQ287" s="479" t="s">
        <v>1922</v>
      </c>
      <c r="BR287" s="480" t="s">
        <v>1925</v>
      </c>
      <c r="BS287" s="480" t="s">
        <v>1922</v>
      </c>
      <c r="BT287" s="479" t="s">
        <v>1939</v>
      </c>
      <c r="BU287" s="480" t="s">
        <v>1922</v>
      </c>
      <c r="BV287" s="479" t="s">
        <v>1946</v>
      </c>
      <c r="BW287" s="479" t="s">
        <v>1946</v>
      </c>
    </row>
    <row r="288" spans="1:75" ht="12.75" customHeight="1">
      <c r="A288" s="478" t="s">
        <v>445</v>
      </c>
      <c r="B288" s="478" t="s">
        <v>446</v>
      </c>
      <c r="C288" s="478" t="s">
        <v>2084</v>
      </c>
      <c r="D288" s="479" t="s">
        <v>1922</v>
      </c>
      <c r="E288" s="480" t="s">
        <v>1922</v>
      </c>
      <c r="F288" s="479" t="s">
        <v>1928</v>
      </c>
      <c r="G288" s="480" t="s">
        <v>1931</v>
      </c>
      <c r="H288" s="479" t="s">
        <v>1928</v>
      </c>
      <c r="I288" s="480" t="s">
        <v>1939</v>
      </c>
      <c r="J288" s="481" t="s">
        <v>1929</v>
      </c>
      <c r="K288" s="480" t="s">
        <v>1928</v>
      </c>
      <c r="L288" s="480" t="s">
        <v>1922</v>
      </c>
      <c r="M288" s="480" t="s">
        <v>1923</v>
      </c>
      <c r="N288" s="480" t="s">
        <v>1928</v>
      </c>
      <c r="O288" s="480" t="s">
        <v>1922</v>
      </c>
      <c r="P288" s="479" t="s">
        <v>1929</v>
      </c>
      <c r="Q288" s="479" t="s">
        <v>1922</v>
      </c>
      <c r="R288" s="479" t="s">
        <v>1923</v>
      </c>
      <c r="S288" s="479" t="s">
        <v>1922</v>
      </c>
      <c r="T288" s="480" t="s">
        <v>1923</v>
      </c>
      <c r="U288" s="479" t="s">
        <v>1928</v>
      </c>
      <c r="V288" s="479" t="s">
        <v>1923</v>
      </c>
      <c r="W288" s="479" t="s">
        <v>1941</v>
      </c>
      <c r="X288" s="480" t="s">
        <v>1922</v>
      </c>
      <c r="Y288" s="479" t="s">
        <v>1929</v>
      </c>
      <c r="Z288" s="479" t="s">
        <v>1923</v>
      </c>
      <c r="AA288" s="480" t="s">
        <v>1928</v>
      </c>
      <c r="AB288" s="482" t="s">
        <v>1922</v>
      </c>
      <c r="AC288" s="479" t="s">
        <v>1928</v>
      </c>
      <c r="AD288" s="479" t="s">
        <v>1928</v>
      </c>
      <c r="AE288" s="480" t="s">
        <v>1928</v>
      </c>
      <c r="AF288" s="480" t="s">
        <v>1922</v>
      </c>
      <c r="AG288" s="479" t="s">
        <v>1931</v>
      </c>
      <c r="AH288" s="480" t="s">
        <v>1922</v>
      </c>
      <c r="AI288" s="479" t="s">
        <v>1928</v>
      </c>
      <c r="AJ288" s="480" t="s">
        <v>1930</v>
      </c>
      <c r="AK288" s="480" t="s">
        <v>1922</v>
      </c>
      <c r="AL288" s="480" t="s">
        <v>1924</v>
      </c>
      <c r="AM288" s="479" t="s">
        <v>1923</v>
      </c>
      <c r="AN288" s="479" t="s">
        <v>1928</v>
      </c>
      <c r="AO288" s="479" t="s">
        <v>1928</v>
      </c>
      <c r="AP288" s="480" t="s">
        <v>1923</v>
      </c>
      <c r="AQ288" s="481" t="s">
        <v>1928</v>
      </c>
      <c r="AR288" s="479" t="s">
        <v>1923</v>
      </c>
      <c r="AS288" s="479" t="s">
        <v>1922</v>
      </c>
      <c r="AT288" s="479" t="s">
        <v>1923</v>
      </c>
      <c r="AU288" s="480" t="s">
        <v>1922</v>
      </c>
      <c r="AV288" s="479" t="s">
        <v>1923</v>
      </c>
      <c r="AW288" s="480" t="s">
        <v>1922</v>
      </c>
      <c r="AX288" s="480" t="s">
        <v>1929</v>
      </c>
      <c r="AY288" s="480" t="s">
        <v>1928</v>
      </c>
      <c r="AZ288" s="481" t="s">
        <v>1922</v>
      </c>
      <c r="BA288" s="480" t="s">
        <v>1931</v>
      </c>
      <c r="BB288" s="479" t="s">
        <v>1923</v>
      </c>
      <c r="BC288" s="482" t="s">
        <v>1922</v>
      </c>
      <c r="BD288" s="479" t="s">
        <v>1929</v>
      </c>
      <c r="BE288" s="479" t="s">
        <v>1924</v>
      </c>
      <c r="BF288" s="479" t="s">
        <v>1923</v>
      </c>
      <c r="BG288" s="480" t="s">
        <v>1922</v>
      </c>
      <c r="BH288" s="479" t="s">
        <v>1924</v>
      </c>
      <c r="BI288" s="479" t="s">
        <v>1929</v>
      </c>
      <c r="BJ288" s="479" t="s">
        <v>1941</v>
      </c>
      <c r="BK288" s="480" t="s">
        <v>1922</v>
      </c>
      <c r="BL288" s="480" t="s">
        <v>1931</v>
      </c>
      <c r="BM288" s="480" t="s">
        <v>1922</v>
      </c>
      <c r="BN288" s="479" t="s">
        <v>1931</v>
      </c>
      <c r="BO288" s="480" t="s">
        <v>1954</v>
      </c>
      <c r="BP288" s="480" t="s">
        <v>1922</v>
      </c>
      <c r="BQ288" s="479" t="s">
        <v>1929</v>
      </c>
      <c r="BR288" s="480" t="s">
        <v>1925</v>
      </c>
      <c r="BS288" s="480" t="s">
        <v>1928</v>
      </c>
      <c r="BT288" s="479" t="s">
        <v>1939</v>
      </c>
      <c r="BU288" s="480" t="s">
        <v>1923</v>
      </c>
      <c r="BV288" s="479" t="s">
        <v>1928</v>
      </c>
      <c r="BW288" s="479" t="s">
        <v>1928</v>
      </c>
    </row>
    <row r="289" spans="1:75" ht="12.75" customHeight="1">
      <c r="A289" s="478" t="s">
        <v>447</v>
      </c>
      <c r="B289" s="478" t="s">
        <v>446</v>
      </c>
      <c r="C289" s="478" t="s">
        <v>2056</v>
      </c>
      <c r="D289" s="479" t="s">
        <v>1940</v>
      </c>
      <c r="E289" s="480" t="s">
        <v>1923</v>
      </c>
      <c r="F289" s="479" t="s">
        <v>1922</v>
      </c>
      <c r="G289" s="480" t="s">
        <v>1929</v>
      </c>
      <c r="H289" s="479" t="s">
        <v>1923</v>
      </c>
      <c r="I289" s="480" t="s">
        <v>1928</v>
      </c>
      <c r="J289" s="481" t="s">
        <v>1929</v>
      </c>
      <c r="K289" s="480" t="s">
        <v>1932</v>
      </c>
      <c r="L289" s="480" t="s">
        <v>1923</v>
      </c>
      <c r="M289" s="480" t="s">
        <v>1923</v>
      </c>
      <c r="N289" s="480" t="s">
        <v>1928</v>
      </c>
      <c r="O289" s="480" t="s">
        <v>1923</v>
      </c>
      <c r="P289" s="479" t="s">
        <v>1939</v>
      </c>
      <c r="Q289" s="479" t="s">
        <v>1922</v>
      </c>
      <c r="R289" s="479" t="s">
        <v>1923</v>
      </c>
      <c r="S289" s="479" t="s">
        <v>1923</v>
      </c>
      <c r="T289" s="480" t="s">
        <v>1923</v>
      </c>
      <c r="U289" s="479" t="s">
        <v>1929</v>
      </c>
      <c r="V289" s="479" t="s">
        <v>1940</v>
      </c>
      <c r="W289" s="479" t="s">
        <v>1939</v>
      </c>
      <c r="X289" s="480" t="s">
        <v>1923</v>
      </c>
      <c r="Y289" s="479" t="s">
        <v>1931</v>
      </c>
      <c r="Z289" s="479" t="s">
        <v>1923</v>
      </c>
      <c r="AA289" s="480" t="s">
        <v>1943</v>
      </c>
      <c r="AB289" s="482" t="s">
        <v>1923</v>
      </c>
      <c r="AC289" s="479" t="s">
        <v>1940</v>
      </c>
      <c r="AD289" s="479" t="s">
        <v>1939</v>
      </c>
      <c r="AE289" s="480" t="s">
        <v>1932</v>
      </c>
      <c r="AF289" s="480" t="s">
        <v>1929</v>
      </c>
      <c r="AG289" s="479" t="s">
        <v>1933</v>
      </c>
      <c r="AH289" s="480" t="s">
        <v>1929</v>
      </c>
      <c r="AI289" s="479" t="s">
        <v>1940</v>
      </c>
      <c r="AJ289" s="480" t="s">
        <v>1923</v>
      </c>
      <c r="AK289" s="480" t="s">
        <v>1923</v>
      </c>
      <c r="AL289" s="480" t="s">
        <v>1923</v>
      </c>
      <c r="AM289" s="479" t="s">
        <v>1922</v>
      </c>
      <c r="AN289" s="479" t="s">
        <v>1940</v>
      </c>
      <c r="AO289" s="479" t="s">
        <v>1923</v>
      </c>
      <c r="AP289" s="480" t="s">
        <v>1923</v>
      </c>
      <c r="AQ289" s="481" t="s">
        <v>1929</v>
      </c>
      <c r="AR289" s="479" t="s">
        <v>1940</v>
      </c>
      <c r="AS289" s="479" t="s">
        <v>1929</v>
      </c>
      <c r="AT289" s="479" t="s">
        <v>1922</v>
      </c>
      <c r="AU289" s="480" t="s">
        <v>1928</v>
      </c>
      <c r="AV289" s="479" t="s">
        <v>1923</v>
      </c>
      <c r="AW289" s="480" t="s">
        <v>1929</v>
      </c>
      <c r="AX289" s="480" t="s">
        <v>1928</v>
      </c>
      <c r="AY289" s="480" t="s">
        <v>1923</v>
      </c>
      <c r="AZ289" s="481" t="s">
        <v>1929</v>
      </c>
      <c r="BA289" s="480" t="s">
        <v>1929</v>
      </c>
      <c r="BB289" s="479" t="s">
        <v>1928</v>
      </c>
      <c r="BC289" s="482" t="s">
        <v>1929</v>
      </c>
      <c r="BD289" s="479" t="s">
        <v>1923</v>
      </c>
      <c r="BE289" s="479" t="s">
        <v>1928</v>
      </c>
      <c r="BF289" s="479" t="s">
        <v>1922</v>
      </c>
      <c r="BG289" s="480" t="s">
        <v>1923</v>
      </c>
      <c r="BH289" s="479" t="s">
        <v>1928</v>
      </c>
      <c r="BI289" s="479" t="s">
        <v>1929</v>
      </c>
      <c r="BJ289" s="479" t="s">
        <v>1922</v>
      </c>
      <c r="BK289" s="480" t="s">
        <v>1923</v>
      </c>
      <c r="BL289" s="480" t="s">
        <v>1923</v>
      </c>
      <c r="BM289" s="480" t="s">
        <v>1928</v>
      </c>
      <c r="BN289" s="479" t="s">
        <v>1931</v>
      </c>
      <c r="BO289" s="480" t="s">
        <v>1923</v>
      </c>
      <c r="BP289" s="480" t="s">
        <v>1923</v>
      </c>
      <c r="BQ289" s="479" t="s">
        <v>1929</v>
      </c>
      <c r="BR289" s="480" t="s">
        <v>1925</v>
      </c>
      <c r="BS289" s="480" t="s">
        <v>1943</v>
      </c>
      <c r="BT289" s="479" t="s">
        <v>1929</v>
      </c>
      <c r="BU289" s="480" t="s">
        <v>1923</v>
      </c>
      <c r="BV289" s="479" t="s">
        <v>1940</v>
      </c>
      <c r="BW289" s="479" t="s">
        <v>1940</v>
      </c>
    </row>
    <row r="290" spans="1:75" ht="12.75" customHeight="1">
      <c r="A290" s="478" t="s">
        <v>448</v>
      </c>
      <c r="B290" s="478" t="s">
        <v>446</v>
      </c>
      <c r="C290" s="478" t="s">
        <v>1921</v>
      </c>
      <c r="D290" s="479" t="s">
        <v>1923</v>
      </c>
      <c r="E290" s="480" t="s">
        <v>1928</v>
      </c>
      <c r="F290" s="479" t="s">
        <v>1923</v>
      </c>
      <c r="G290" s="480" t="s">
        <v>1922</v>
      </c>
      <c r="H290" s="479" t="s">
        <v>1924</v>
      </c>
      <c r="I290" s="480" t="s">
        <v>1922</v>
      </c>
      <c r="J290" s="481" t="s">
        <v>1923</v>
      </c>
      <c r="K290" s="480" t="s">
        <v>1923</v>
      </c>
      <c r="L290" s="480" t="s">
        <v>1928</v>
      </c>
      <c r="M290" s="480" t="s">
        <v>1923</v>
      </c>
      <c r="N290" s="480" t="s">
        <v>1931</v>
      </c>
      <c r="O290" s="480" t="s">
        <v>1928</v>
      </c>
      <c r="P290" s="479" t="s">
        <v>1929</v>
      </c>
      <c r="Q290" s="479" t="s">
        <v>1923</v>
      </c>
      <c r="R290" s="479" t="s">
        <v>1923</v>
      </c>
      <c r="S290" s="479" t="s">
        <v>1928</v>
      </c>
      <c r="T290" s="480" t="s">
        <v>1923</v>
      </c>
      <c r="U290" s="479" t="s">
        <v>1931</v>
      </c>
      <c r="V290" s="479" t="s">
        <v>1940</v>
      </c>
      <c r="W290" s="479" t="s">
        <v>1923</v>
      </c>
      <c r="X290" s="480" t="s">
        <v>1924</v>
      </c>
      <c r="Y290" s="479" t="s">
        <v>1928</v>
      </c>
      <c r="Z290" s="479" t="s">
        <v>1923</v>
      </c>
      <c r="AA290" s="480" t="s">
        <v>1922</v>
      </c>
      <c r="AB290" s="482" t="s">
        <v>1928</v>
      </c>
      <c r="AC290" s="479" t="s">
        <v>1923</v>
      </c>
      <c r="AD290" s="479" t="s">
        <v>1928</v>
      </c>
      <c r="AE290" s="480" t="s">
        <v>1923</v>
      </c>
      <c r="AF290" s="480" t="s">
        <v>1929</v>
      </c>
      <c r="AG290" s="479" t="s">
        <v>1931</v>
      </c>
      <c r="AH290" s="480" t="s">
        <v>1929</v>
      </c>
      <c r="AI290" s="479" t="s">
        <v>1922</v>
      </c>
      <c r="AJ290" s="480" t="s">
        <v>1928</v>
      </c>
      <c r="AK290" s="480" t="s">
        <v>1928</v>
      </c>
      <c r="AL290" s="480" t="s">
        <v>1928</v>
      </c>
      <c r="AM290" s="479" t="s">
        <v>1922</v>
      </c>
      <c r="AN290" s="479" t="s">
        <v>1923</v>
      </c>
      <c r="AO290" s="479" t="s">
        <v>1922</v>
      </c>
      <c r="AP290" s="480" t="s">
        <v>1923</v>
      </c>
      <c r="AQ290" s="481" t="s">
        <v>1928</v>
      </c>
      <c r="AR290" s="479" t="s">
        <v>1940</v>
      </c>
      <c r="AS290" s="479" t="s">
        <v>1922</v>
      </c>
      <c r="AT290" s="479" t="s">
        <v>1922</v>
      </c>
      <c r="AU290" s="480" t="s">
        <v>1931</v>
      </c>
      <c r="AV290" s="479" t="s">
        <v>1923</v>
      </c>
      <c r="AW290" s="480" t="s">
        <v>1929</v>
      </c>
      <c r="AX290" s="480" t="s">
        <v>1939</v>
      </c>
      <c r="AY290" s="480" t="s">
        <v>1923</v>
      </c>
      <c r="AZ290" s="481" t="s">
        <v>1929</v>
      </c>
      <c r="BA290" s="480" t="s">
        <v>1931</v>
      </c>
      <c r="BB290" s="479" t="s">
        <v>1928</v>
      </c>
      <c r="BC290" s="482" t="s">
        <v>1929</v>
      </c>
      <c r="BD290" s="479" t="s">
        <v>1922</v>
      </c>
      <c r="BE290" s="479" t="s">
        <v>1931</v>
      </c>
      <c r="BF290" s="479" t="s">
        <v>1922</v>
      </c>
      <c r="BG290" s="480" t="s">
        <v>1928</v>
      </c>
      <c r="BH290" s="479" t="s">
        <v>1928</v>
      </c>
      <c r="BI290" s="479" t="s">
        <v>1924</v>
      </c>
      <c r="BJ290" s="479" t="s">
        <v>1943</v>
      </c>
      <c r="BK290" s="480" t="s">
        <v>1928</v>
      </c>
      <c r="BL290" s="480" t="s">
        <v>1928</v>
      </c>
      <c r="BM290" s="480" t="s">
        <v>1931</v>
      </c>
      <c r="BN290" s="479" t="s">
        <v>1929</v>
      </c>
      <c r="BO290" s="480" t="s">
        <v>1928</v>
      </c>
      <c r="BP290" s="480" t="s">
        <v>1928</v>
      </c>
      <c r="BQ290" s="479" t="s">
        <v>1928</v>
      </c>
      <c r="BR290" s="485" t="s">
        <v>1932</v>
      </c>
      <c r="BS290" s="480" t="s">
        <v>1922</v>
      </c>
      <c r="BT290" s="479" t="s">
        <v>1922</v>
      </c>
      <c r="BU290" s="480" t="s">
        <v>1923</v>
      </c>
      <c r="BV290" s="479" t="s">
        <v>1923</v>
      </c>
      <c r="BW290" s="479" t="s">
        <v>1923</v>
      </c>
    </row>
    <row r="291" spans="1:75" ht="12.75" customHeight="1">
      <c r="A291" s="478" t="s">
        <v>449</v>
      </c>
      <c r="B291" s="478" t="s">
        <v>446</v>
      </c>
      <c r="C291" s="478" t="s">
        <v>1959</v>
      </c>
      <c r="D291" s="479" t="s">
        <v>1948</v>
      </c>
      <c r="E291" s="480" t="s">
        <v>1942</v>
      </c>
      <c r="F291" s="479" t="s">
        <v>1946</v>
      </c>
      <c r="G291" s="480" t="s">
        <v>1943</v>
      </c>
      <c r="H291" s="479" t="s">
        <v>1940</v>
      </c>
      <c r="I291" s="480" t="s">
        <v>1923</v>
      </c>
      <c r="J291" s="481" t="s">
        <v>1929</v>
      </c>
      <c r="K291" s="480" t="s">
        <v>1926</v>
      </c>
      <c r="L291" s="480" t="s">
        <v>1928</v>
      </c>
      <c r="M291" s="480" t="s">
        <v>1931</v>
      </c>
      <c r="N291" s="480" t="s">
        <v>1943</v>
      </c>
      <c r="O291" s="480" t="s">
        <v>1924</v>
      </c>
      <c r="P291" s="479" t="s">
        <v>1922</v>
      </c>
      <c r="Q291" s="479" t="s">
        <v>1946</v>
      </c>
      <c r="R291" s="479" t="s">
        <v>1923</v>
      </c>
      <c r="S291" s="479" t="s">
        <v>1928</v>
      </c>
      <c r="T291" s="480" t="s">
        <v>1923</v>
      </c>
      <c r="U291" s="479" t="s">
        <v>1922</v>
      </c>
      <c r="V291" s="479" t="s">
        <v>1939</v>
      </c>
      <c r="W291" s="479" t="s">
        <v>1924</v>
      </c>
      <c r="X291" s="480" t="s">
        <v>1942</v>
      </c>
      <c r="Y291" s="479" t="s">
        <v>1929</v>
      </c>
      <c r="Z291" s="479" t="s">
        <v>1923</v>
      </c>
      <c r="AA291" s="480" t="s">
        <v>1922</v>
      </c>
      <c r="AB291" s="482" t="s">
        <v>1942</v>
      </c>
      <c r="AC291" s="479" t="s">
        <v>1946</v>
      </c>
      <c r="AD291" s="479" t="s">
        <v>1932</v>
      </c>
      <c r="AE291" s="480" t="s">
        <v>1926</v>
      </c>
      <c r="AF291" s="480" t="s">
        <v>1943</v>
      </c>
      <c r="AG291" s="479" t="s">
        <v>1933</v>
      </c>
      <c r="AH291" s="480" t="s">
        <v>1943</v>
      </c>
      <c r="AI291" s="479" t="s">
        <v>1922</v>
      </c>
      <c r="AJ291" s="480" t="s">
        <v>1942</v>
      </c>
      <c r="AK291" s="480" t="s">
        <v>1942</v>
      </c>
      <c r="AL291" s="480" t="s">
        <v>1923</v>
      </c>
      <c r="AM291" s="479" t="s">
        <v>1922</v>
      </c>
      <c r="AN291" s="479" t="s">
        <v>1946</v>
      </c>
      <c r="AO291" s="479" t="s">
        <v>1922</v>
      </c>
      <c r="AP291" s="480" t="s">
        <v>1946</v>
      </c>
      <c r="AQ291" s="481" t="s">
        <v>1928</v>
      </c>
      <c r="AR291" s="479" t="s">
        <v>1939</v>
      </c>
      <c r="AS291" s="479" t="s">
        <v>1928</v>
      </c>
      <c r="AT291" s="479" t="s">
        <v>1922</v>
      </c>
      <c r="AU291" s="480" t="s">
        <v>1933</v>
      </c>
      <c r="AV291" s="479" t="s">
        <v>1923</v>
      </c>
      <c r="AW291" s="480" t="s">
        <v>1931</v>
      </c>
      <c r="AX291" s="480" t="s">
        <v>1929</v>
      </c>
      <c r="AY291" s="480" t="s">
        <v>1928</v>
      </c>
      <c r="AZ291" s="481" t="s">
        <v>1943</v>
      </c>
      <c r="BA291" s="480" t="s">
        <v>1942</v>
      </c>
      <c r="BB291" s="479" t="s">
        <v>1922</v>
      </c>
      <c r="BC291" s="482" t="s">
        <v>1943</v>
      </c>
      <c r="BD291" s="479" t="s">
        <v>1939</v>
      </c>
      <c r="BE291" s="479" t="s">
        <v>1928</v>
      </c>
      <c r="BF291" s="479" t="s">
        <v>1922</v>
      </c>
      <c r="BG291" s="480" t="s">
        <v>1942</v>
      </c>
      <c r="BH291" s="479" t="s">
        <v>1922</v>
      </c>
      <c r="BI291" s="479" t="s">
        <v>1933</v>
      </c>
      <c r="BJ291" s="479" t="s">
        <v>1929</v>
      </c>
      <c r="BK291" s="480" t="s">
        <v>1942</v>
      </c>
      <c r="BL291" s="480" t="s">
        <v>1942</v>
      </c>
      <c r="BM291" s="480" t="s">
        <v>1923</v>
      </c>
      <c r="BN291" s="479" t="s">
        <v>1940</v>
      </c>
      <c r="BO291" s="480" t="s">
        <v>1948</v>
      </c>
      <c r="BP291" s="480" t="s">
        <v>1948</v>
      </c>
      <c r="BQ291" s="479" t="s">
        <v>1929</v>
      </c>
      <c r="BR291" s="480" t="s">
        <v>1925</v>
      </c>
      <c r="BS291" s="480" t="s">
        <v>1932</v>
      </c>
      <c r="BT291" s="479" t="s">
        <v>1928</v>
      </c>
      <c r="BU291" s="480" t="s">
        <v>1923</v>
      </c>
      <c r="BV291" s="479" t="s">
        <v>1946</v>
      </c>
      <c r="BW291" s="479" t="s">
        <v>1946</v>
      </c>
    </row>
    <row r="292" spans="1:75" ht="12.75" customHeight="1">
      <c r="A292" s="484" t="s">
        <v>450</v>
      </c>
      <c r="B292" s="484" t="s">
        <v>446</v>
      </c>
      <c r="C292" s="484" t="s">
        <v>1960</v>
      </c>
      <c r="D292" s="479" t="s">
        <v>1922</v>
      </c>
      <c r="E292" s="480" t="s">
        <v>1923</v>
      </c>
      <c r="F292" s="479" t="s">
        <v>1922</v>
      </c>
      <c r="G292" s="480" t="s">
        <v>1922</v>
      </c>
      <c r="H292" s="479" t="s">
        <v>1923</v>
      </c>
      <c r="I292" s="480" t="s">
        <v>1922</v>
      </c>
      <c r="J292" s="481" t="s">
        <v>1929</v>
      </c>
      <c r="K292" s="480" t="s">
        <v>1939</v>
      </c>
      <c r="L292" s="480" t="s">
        <v>1923</v>
      </c>
      <c r="M292" s="480" t="s">
        <v>1923</v>
      </c>
      <c r="N292" s="480" t="s">
        <v>1923</v>
      </c>
      <c r="O292" s="480" t="s">
        <v>1923</v>
      </c>
      <c r="P292" s="479" t="s">
        <v>1923</v>
      </c>
      <c r="Q292" s="479" t="s">
        <v>1922</v>
      </c>
      <c r="R292" s="479" t="s">
        <v>1923</v>
      </c>
      <c r="S292" s="479" t="s">
        <v>1923</v>
      </c>
      <c r="T292" s="480" t="s">
        <v>1923</v>
      </c>
      <c r="U292" s="479" t="s">
        <v>1933</v>
      </c>
      <c r="V292" s="479" t="s">
        <v>1922</v>
      </c>
      <c r="W292" s="479" t="s">
        <v>1923</v>
      </c>
      <c r="X292" s="480" t="s">
        <v>1923</v>
      </c>
      <c r="Y292" s="479" t="s">
        <v>1933</v>
      </c>
      <c r="Z292" s="479" t="s">
        <v>1923</v>
      </c>
      <c r="AA292" s="480" t="s">
        <v>1922</v>
      </c>
      <c r="AB292" s="482" t="s">
        <v>1923</v>
      </c>
      <c r="AC292" s="479" t="s">
        <v>1922</v>
      </c>
      <c r="AD292" s="479" t="s">
        <v>1923</v>
      </c>
      <c r="AE292" s="480" t="s">
        <v>1939</v>
      </c>
      <c r="AF292" s="480" t="s">
        <v>1922</v>
      </c>
      <c r="AG292" s="479" t="s">
        <v>1962</v>
      </c>
      <c r="AH292" s="480" t="s">
        <v>1922</v>
      </c>
      <c r="AI292" s="479" t="s">
        <v>1922</v>
      </c>
      <c r="AJ292" s="480" t="s">
        <v>1923</v>
      </c>
      <c r="AK292" s="480" t="s">
        <v>1923</v>
      </c>
      <c r="AL292" s="480" t="s">
        <v>1923</v>
      </c>
      <c r="AM292" s="479" t="s">
        <v>1923</v>
      </c>
      <c r="AN292" s="479" t="s">
        <v>1922</v>
      </c>
      <c r="AO292" s="479" t="s">
        <v>1923</v>
      </c>
      <c r="AP292" s="480" t="s">
        <v>1923</v>
      </c>
      <c r="AQ292" s="481" t="s">
        <v>1929</v>
      </c>
      <c r="AR292" s="479" t="s">
        <v>1922</v>
      </c>
      <c r="AS292" s="479" t="s">
        <v>1931</v>
      </c>
      <c r="AT292" s="479" t="s">
        <v>1923</v>
      </c>
      <c r="AU292" s="480" t="s">
        <v>1923</v>
      </c>
      <c r="AV292" s="479" t="s">
        <v>1923</v>
      </c>
      <c r="AW292" s="480" t="s">
        <v>1922</v>
      </c>
      <c r="AX292" s="480" t="s">
        <v>1923</v>
      </c>
      <c r="AY292" s="480" t="s">
        <v>1923</v>
      </c>
      <c r="AZ292" s="481" t="s">
        <v>1922</v>
      </c>
      <c r="BA292" s="480" t="s">
        <v>2006</v>
      </c>
      <c r="BB292" s="479" t="s">
        <v>1923</v>
      </c>
      <c r="BC292" s="490" t="s">
        <v>1928</v>
      </c>
      <c r="BD292" s="479" t="s">
        <v>1923</v>
      </c>
      <c r="BE292" s="479" t="s">
        <v>1928</v>
      </c>
      <c r="BF292" s="479" t="s">
        <v>1923</v>
      </c>
      <c r="BG292" s="480" t="s">
        <v>1923</v>
      </c>
      <c r="BH292" s="479" t="s">
        <v>1923</v>
      </c>
      <c r="BI292" s="479" t="s">
        <v>1929</v>
      </c>
      <c r="BJ292" s="479" t="s">
        <v>1922</v>
      </c>
      <c r="BK292" s="480" t="s">
        <v>1923</v>
      </c>
      <c r="BL292" s="480" t="s">
        <v>1923</v>
      </c>
      <c r="BM292" s="480" t="s">
        <v>1923</v>
      </c>
      <c r="BN292" s="479" t="s">
        <v>1922</v>
      </c>
      <c r="BO292" s="480" t="s">
        <v>1923</v>
      </c>
      <c r="BP292" s="480" t="s">
        <v>1923</v>
      </c>
      <c r="BQ292" s="479" t="s">
        <v>1931</v>
      </c>
      <c r="BR292" s="485" t="s">
        <v>1946</v>
      </c>
      <c r="BS292" s="480" t="s">
        <v>1922</v>
      </c>
      <c r="BT292" s="479" t="s">
        <v>1929</v>
      </c>
      <c r="BU292" s="480" t="s">
        <v>1923</v>
      </c>
      <c r="BV292" s="479" t="s">
        <v>1922</v>
      </c>
      <c r="BW292" s="479" t="s">
        <v>1922</v>
      </c>
    </row>
    <row r="293" spans="1:75" ht="12.75" customHeight="1">
      <c r="A293" s="478" t="s">
        <v>451</v>
      </c>
      <c r="B293" s="478" t="s">
        <v>446</v>
      </c>
      <c r="C293" s="478" t="s">
        <v>1960</v>
      </c>
      <c r="D293" s="479" t="s">
        <v>1928</v>
      </c>
      <c r="E293" s="480" t="s">
        <v>1922</v>
      </c>
      <c r="F293" s="479" t="s">
        <v>1928</v>
      </c>
      <c r="G293" s="480" t="s">
        <v>1922</v>
      </c>
      <c r="H293" s="479" t="s">
        <v>1923</v>
      </c>
      <c r="I293" s="480" t="s">
        <v>1922</v>
      </c>
      <c r="J293" s="481" t="s">
        <v>1929</v>
      </c>
      <c r="K293" s="480" t="s">
        <v>1929</v>
      </c>
      <c r="L293" s="480" t="s">
        <v>1923</v>
      </c>
      <c r="M293" s="480" t="s">
        <v>1939</v>
      </c>
      <c r="N293" s="480" t="s">
        <v>1923</v>
      </c>
      <c r="O293" s="480" t="s">
        <v>1931</v>
      </c>
      <c r="P293" s="479" t="s">
        <v>1922</v>
      </c>
      <c r="Q293" s="479" t="s">
        <v>1922</v>
      </c>
      <c r="R293" s="479" t="s">
        <v>1923</v>
      </c>
      <c r="S293" s="479" t="s">
        <v>1928</v>
      </c>
      <c r="T293" s="480" t="s">
        <v>1923</v>
      </c>
      <c r="U293" s="479" t="s">
        <v>1943</v>
      </c>
      <c r="V293" s="479" t="s">
        <v>1922</v>
      </c>
      <c r="W293" s="479" t="s">
        <v>1922</v>
      </c>
      <c r="X293" s="480" t="s">
        <v>1939</v>
      </c>
      <c r="Y293" s="479" t="s">
        <v>1929</v>
      </c>
      <c r="Z293" s="479" t="s">
        <v>1923</v>
      </c>
      <c r="AA293" s="480" t="s">
        <v>1922</v>
      </c>
      <c r="AB293" s="482" t="s">
        <v>1922</v>
      </c>
      <c r="AC293" s="479" t="s">
        <v>1928</v>
      </c>
      <c r="AD293" s="479" t="s">
        <v>1922</v>
      </c>
      <c r="AE293" s="480" t="s">
        <v>1929</v>
      </c>
      <c r="AF293" s="480" t="s">
        <v>1922</v>
      </c>
      <c r="AG293" s="479" t="s">
        <v>1929</v>
      </c>
      <c r="AH293" s="480" t="s">
        <v>1922</v>
      </c>
      <c r="AI293" s="479" t="s">
        <v>1928</v>
      </c>
      <c r="AJ293" s="480" t="s">
        <v>1930</v>
      </c>
      <c r="AK293" s="480" t="s">
        <v>1922</v>
      </c>
      <c r="AL293" s="480" t="s">
        <v>1933</v>
      </c>
      <c r="AM293" s="479" t="s">
        <v>1923</v>
      </c>
      <c r="AN293" s="479" t="s">
        <v>1928</v>
      </c>
      <c r="AO293" s="479" t="s">
        <v>1922</v>
      </c>
      <c r="AP293" s="480" t="s">
        <v>1923</v>
      </c>
      <c r="AQ293" s="481" t="s">
        <v>1922</v>
      </c>
      <c r="AR293" s="479" t="s">
        <v>1922</v>
      </c>
      <c r="AS293" s="479" t="s">
        <v>1924</v>
      </c>
      <c r="AT293" s="479" t="s">
        <v>1923</v>
      </c>
      <c r="AU293" s="480" t="s">
        <v>1923</v>
      </c>
      <c r="AV293" s="479" t="s">
        <v>1923</v>
      </c>
      <c r="AW293" s="480" t="s">
        <v>1922</v>
      </c>
      <c r="AX293" s="480" t="s">
        <v>1923</v>
      </c>
      <c r="AY293" s="480" t="s">
        <v>1931</v>
      </c>
      <c r="AZ293" s="481" t="s">
        <v>1922</v>
      </c>
      <c r="BA293" s="480" t="s">
        <v>1929</v>
      </c>
      <c r="BB293" s="479" t="s">
        <v>1923</v>
      </c>
      <c r="BC293" s="482" t="s">
        <v>1922</v>
      </c>
      <c r="BD293" s="479" t="s">
        <v>1923</v>
      </c>
      <c r="BE293" s="479" t="s">
        <v>1922</v>
      </c>
      <c r="BF293" s="479" t="s">
        <v>1923</v>
      </c>
      <c r="BG293" s="480" t="s">
        <v>1922</v>
      </c>
      <c r="BH293" s="479" t="s">
        <v>1929</v>
      </c>
      <c r="BI293" s="479" t="s">
        <v>1929</v>
      </c>
      <c r="BJ293" s="479" t="s">
        <v>1922</v>
      </c>
      <c r="BK293" s="480" t="s">
        <v>1922</v>
      </c>
      <c r="BL293" s="480" t="s">
        <v>1922</v>
      </c>
      <c r="BM293" s="480" t="s">
        <v>1923</v>
      </c>
      <c r="BN293" s="479" t="s">
        <v>1923</v>
      </c>
      <c r="BO293" s="480" t="s">
        <v>1923</v>
      </c>
      <c r="BP293" s="480" t="s">
        <v>1923</v>
      </c>
      <c r="BQ293" s="479" t="s">
        <v>1929</v>
      </c>
      <c r="BR293" s="480" t="s">
        <v>1925</v>
      </c>
      <c r="BS293" s="480" t="s">
        <v>1922</v>
      </c>
      <c r="BT293" s="479" t="s">
        <v>1939</v>
      </c>
      <c r="BU293" s="480" t="s">
        <v>1923</v>
      </c>
      <c r="BV293" s="479" t="s">
        <v>1928</v>
      </c>
      <c r="BW293" s="479" t="s">
        <v>1928</v>
      </c>
    </row>
    <row r="294" spans="1:75" ht="12.75" customHeight="1">
      <c r="A294" s="478" t="s">
        <v>452</v>
      </c>
      <c r="B294" s="478" t="s">
        <v>446</v>
      </c>
      <c r="C294" s="478" t="s">
        <v>1974</v>
      </c>
      <c r="D294" s="479" t="s">
        <v>1922</v>
      </c>
      <c r="E294" s="480" t="s">
        <v>1923</v>
      </c>
      <c r="F294" s="479" t="s">
        <v>1922</v>
      </c>
      <c r="G294" s="480" t="s">
        <v>1922</v>
      </c>
      <c r="H294" s="479" t="s">
        <v>1923</v>
      </c>
      <c r="I294" s="480" t="s">
        <v>1922</v>
      </c>
      <c r="J294" s="481" t="s">
        <v>1929</v>
      </c>
      <c r="K294" s="480" t="s">
        <v>1939</v>
      </c>
      <c r="L294" s="480" t="s">
        <v>1923</v>
      </c>
      <c r="M294" s="480" t="s">
        <v>1923</v>
      </c>
      <c r="N294" s="480" t="s">
        <v>1923</v>
      </c>
      <c r="O294" s="480" t="s">
        <v>1923</v>
      </c>
      <c r="P294" s="479" t="s">
        <v>1923</v>
      </c>
      <c r="Q294" s="479" t="s">
        <v>1922</v>
      </c>
      <c r="R294" s="479" t="s">
        <v>1923</v>
      </c>
      <c r="S294" s="479" t="s">
        <v>1923</v>
      </c>
      <c r="T294" s="480" t="s">
        <v>1923</v>
      </c>
      <c r="U294" s="479" t="s">
        <v>1933</v>
      </c>
      <c r="V294" s="479" t="s">
        <v>1922</v>
      </c>
      <c r="W294" s="479" t="s">
        <v>1923</v>
      </c>
      <c r="X294" s="480" t="s">
        <v>1923</v>
      </c>
      <c r="Y294" s="479" t="s">
        <v>1933</v>
      </c>
      <c r="Z294" s="479" t="s">
        <v>1923</v>
      </c>
      <c r="AA294" s="480" t="s">
        <v>1922</v>
      </c>
      <c r="AB294" s="482" t="s">
        <v>1923</v>
      </c>
      <c r="AC294" s="479" t="s">
        <v>1922</v>
      </c>
      <c r="AD294" s="479" t="s">
        <v>1923</v>
      </c>
      <c r="AE294" s="480" t="s">
        <v>1939</v>
      </c>
      <c r="AF294" s="480" t="s">
        <v>1922</v>
      </c>
      <c r="AG294" s="479" t="s">
        <v>1962</v>
      </c>
      <c r="AH294" s="480" t="s">
        <v>1922</v>
      </c>
      <c r="AI294" s="479" t="s">
        <v>1922</v>
      </c>
      <c r="AJ294" s="480" t="s">
        <v>1923</v>
      </c>
      <c r="AK294" s="480" t="s">
        <v>1923</v>
      </c>
      <c r="AL294" s="480" t="s">
        <v>1923</v>
      </c>
      <c r="AM294" s="479" t="s">
        <v>1923</v>
      </c>
      <c r="AN294" s="479" t="s">
        <v>1922</v>
      </c>
      <c r="AO294" s="479" t="s">
        <v>1923</v>
      </c>
      <c r="AP294" s="480" t="s">
        <v>1923</v>
      </c>
      <c r="AQ294" s="481" t="s">
        <v>1929</v>
      </c>
      <c r="AR294" s="479" t="s">
        <v>1922</v>
      </c>
      <c r="AS294" s="479" t="s">
        <v>1931</v>
      </c>
      <c r="AT294" s="479" t="s">
        <v>1923</v>
      </c>
      <c r="AU294" s="480" t="s">
        <v>1923</v>
      </c>
      <c r="AV294" s="479" t="s">
        <v>1923</v>
      </c>
      <c r="AW294" s="480" t="s">
        <v>1922</v>
      </c>
      <c r="AX294" s="480" t="s">
        <v>1923</v>
      </c>
      <c r="AY294" s="480" t="s">
        <v>1923</v>
      </c>
      <c r="AZ294" s="481" t="s">
        <v>1922</v>
      </c>
      <c r="BA294" s="480" t="s">
        <v>2006</v>
      </c>
      <c r="BB294" s="479" t="s">
        <v>1923</v>
      </c>
      <c r="BC294" s="482" t="s">
        <v>1922</v>
      </c>
      <c r="BD294" s="479" t="s">
        <v>1923</v>
      </c>
      <c r="BE294" s="479" t="s">
        <v>1928</v>
      </c>
      <c r="BF294" s="479" t="s">
        <v>1923</v>
      </c>
      <c r="BG294" s="480" t="s">
        <v>1923</v>
      </c>
      <c r="BH294" s="479" t="s">
        <v>1923</v>
      </c>
      <c r="BI294" s="479" t="s">
        <v>1929</v>
      </c>
      <c r="BJ294" s="479" t="s">
        <v>1922</v>
      </c>
      <c r="BK294" s="480" t="s">
        <v>1923</v>
      </c>
      <c r="BL294" s="480" t="s">
        <v>1923</v>
      </c>
      <c r="BM294" s="480" t="s">
        <v>1923</v>
      </c>
      <c r="BN294" s="479" t="s">
        <v>1922</v>
      </c>
      <c r="BO294" s="480" t="s">
        <v>1923</v>
      </c>
      <c r="BP294" s="480" t="s">
        <v>1923</v>
      </c>
      <c r="BQ294" s="479" t="s">
        <v>1931</v>
      </c>
      <c r="BR294" s="480" t="s">
        <v>1925</v>
      </c>
      <c r="BS294" s="480" t="s">
        <v>1922</v>
      </c>
      <c r="BT294" s="479" t="s">
        <v>1929</v>
      </c>
      <c r="BU294" s="480" t="s">
        <v>1923</v>
      </c>
      <c r="BV294" s="479" t="s">
        <v>1922</v>
      </c>
      <c r="BW294" s="479" t="s">
        <v>1922</v>
      </c>
    </row>
    <row r="295" spans="1:75" ht="12.75" customHeight="1">
      <c r="A295" s="478" t="s">
        <v>453</v>
      </c>
      <c r="B295" s="478" t="s">
        <v>454</v>
      </c>
      <c r="C295" s="478" t="s">
        <v>1974</v>
      </c>
      <c r="D295" s="479" t="s">
        <v>1939</v>
      </c>
      <c r="E295" s="480" t="s">
        <v>1923</v>
      </c>
      <c r="F295" s="479" t="s">
        <v>1939</v>
      </c>
      <c r="G295" s="480" t="s">
        <v>1931</v>
      </c>
      <c r="H295" s="479" t="s">
        <v>1943</v>
      </c>
      <c r="I295" s="480" t="s">
        <v>1923</v>
      </c>
      <c r="J295" s="481" t="s">
        <v>1924</v>
      </c>
      <c r="K295" s="480" t="s">
        <v>1922</v>
      </c>
      <c r="L295" s="480" t="s">
        <v>1923</v>
      </c>
      <c r="M295" s="480" t="s">
        <v>1923</v>
      </c>
      <c r="N295" s="480" t="s">
        <v>1922</v>
      </c>
      <c r="O295" s="480" t="s">
        <v>1939</v>
      </c>
      <c r="P295" s="479" t="s">
        <v>1943</v>
      </c>
      <c r="Q295" s="479" t="s">
        <v>1940</v>
      </c>
      <c r="R295" s="479" t="s">
        <v>1923</v>
      </c>
      <c r="S295" s="479" t="s">
        <v>1923</v>
      </c>
      <c r="T295" s="480" t="s">
        <v>1923</v>
      </c>
      <c r="U295" s="479" t="s">
        <v>1922</v>
      </c>
      <c r="V295" s="479" t="s">
        <v>1923</v>
      </c>
      <c r="W295" s="479" t="s">
        <v>1943</v>
      </c>
      <c r="X295" s="480" t="s">
        <v>1923</v>
      </c>
      <c r="Y295" s="479" t="s">
        <v>1931</v>
      </c>
      <c r="Z295" s="479" t="s">
        <v>1923</v>
      </c>
      <c r="AA295" s="480" t="s">
        <v>1939</v>
      </c>
      <c r="AB295" s="482" t="s">
        <v>1923</v>
      </c>
      <c r="AC295" s="479" t="s">
        <v>1939</v>
      </c>
      <c r="AD295" s="479" t="s">
        <v>1943</v>
      </c>
      <c r="AE295" s="480" t="s">
        <v>1922</v>
      </c>
      <c r="AF295" s="480" t="s">
        <v>1931</v>
      </c>
      <c r="AG295" s="479" t="s">
        <v>1931</v>
      </c>
      <c r="AH295" s="480" t="s">
        <v>1931</v>
      </c>
      <c r="AI295" s="479" t="s">
        <v>1931</v>
      </c>
      <c r="AJ295" s="480" t="s">
        <v>1923</v>
      </c>
      <c r="AK295" s="480" t="s">
        <v>1923</v>
      </c>
      <c r="AL295" s="480" t="s">
        <v>1923</v>
      </c>
      <c r="AM295" s="479" t="s">
        <v>1922</v>
      </c>
      <c r="AN295" s="479" t="s">
        <v>1939</v>
      </c>
      <c r="AO295" s="479" t="s">
        <v>1923</v>
      </c>
      <c r="AP295" s="480" t="s">
        <v>1923</v>
      </c>
      <c r="AQ295" s="481" t="s">
        <v>1933</v>
      </c>
      <c r="AR295" s="479" t="s">
        <v>1923</v>
      </c>
      <c r="AS295" s="479" t="s">
        <v>1933</v>
      </c>
      <c r="AT295" s="479" t="s">
        <v>1922</v>
      </c>
      <c r="AU295" s="480" t="s">
        <v>1922</v>
      </c>
      <c r="AV295" s="479" t="s">
        <v>1923</v>
      </c>
      <c r="AW295" s="480" t="s">
        <v>1931</v>
      </c>
      <c r="AX295" s="480" t="s">
        <v>1939</v>
      </c>
      <c r="AY295" s="480" t="s">
        <v>1923</v>
      </c>
      <c r="AZ295" s="481" t="s">
        <v>1931</v>
      </c>
      <c r="BA295" s="480" t="s">
        <v>1929</v>
      </c>
      <c r="BB295" s="479" t="s">
        <v>1923</v>
      </c>
      <c r="BC295" s="482" t="s">
        <v>1931</v>
      </c>
      <c r="BD295" s="479" t="s">
        <v>1922</v>
      </c>
      <c r="BE295" s="479" t="s">
        <v>1923</v>
      </c>
      <c r="BF295" s="479" t="s">
        <v>1922</v>
      </c>
      <c r="BG295" s="480" t="s">
        <v>1923</v>
      </c>
      <c r="BH295" s="479" t="s">
        <v>1943</v>
      </c>
      <c r="BI295" s="479" t="s">
        <v>1924</v>
      </c>
      <c r="BJ295" s="479" t="s">
        <v>1943</v>
      </c>
      <c r="BK295" s="480" t="s">
        <v>1923</v>
      </c>
      <c r="BL295" s="480" t="s">
        <v>1923</v>
      </c>
      <c r="BM295" s="480" t="s">
        <v>1922</v>
      </c>
      <c r="BN295" s="479" t="s">
        <v>1931</v>
      </c>
      <c r="BO295" s="480" t="s">
        <v>1954</v>
      </c>
      <c r="BP295" s="480" t="s">
        <v>1922</v>
      </c>
      <c r="BQ295" s="479" t="s">
        <v>1929</v>
      </c>
      <c r="BR295" s="480" t="s">
        <v>1925</v>
      </c>
      <c r="BS295" s="480" t="s">
        <v>1939</v>
      </c>
      <c r="BT295" s="479" t="s">
        <v>1943</v>
      </c>
      <c r="BU295" s="480" t="s">
        <v>1923</v>
      </c>
      <c r="BV295" s="479" t="s">
        <v>1939</v>
      </c>
      <c r="BW295" s="479" t="s">
        <v>1939</v>
      </c>
    </row>
    <row r="296" spans="1:75" ht="12.75" customHeight="1">
      <c r="A296" s="478" t="s">
        <v>455</v>
      </c>
      <c r="B296" s="478" t="s">
        <v>454</v>
      </c>
      <c r="C296" s="478" t="s">
        <v>1974</v>
      </c>
      <c r="D296" s="479" t="s">
        <v>1923</v>
      </c>
      <c r="E296" s="480" t="s">
        <v>1923</v>
      </c>
      <c r="F296" s="479" t="s">
        <v>1923</v>
      </c>
      <c r="G296" s="480" t="s">
        <v>1928</v>
      </c>
      <c r="H296" s="479" t="s">
        <v>1922</v>
      </c>
      <c r="I296" s="480" t="s">
        <v>1932</v>
      </c>
      <c r="J296" s="481" t="s">
        <v>1924</v>
      </c>
      <c r="K296" s="480" t="s">
        <v>1932</v>
      </c>
      <c r="L296" s="480" t="s">
        <v>1923</v>
      </c>
      <c r="M296" s="480" t="s">
        <v>1923</v>
      </c>
      <c r="N296" s="480" t="s">
        <v>1929</v>
      </c>
      <c r="O296" s="480" t="s">
        <v>1939</v>
      </c>
      <c r="P296" s="479" t="s">
        <v>1923</v>
      </c>
      <c r="Q296" s="479" t="s">
        <v>1923</v>
      </c>
      <c r="R296" s="479" t="s">
        <v>1923</v>
      </c>
      <c r="S296" s="479" t="s">
        <v>1948</v>
      </c>
      <c r="T296" s="480" t="s">
        <v>1923</v>
      </c>
      <c r="U296" s="479" t="s">
        <v>1924</v>
      </c>
      <c r="V296" s="479" t="s">
        <v>1929</v>
      </c>
      <c r="W296" s="479" t="s">
        <v>1939</v>
      </c>
      <c r="X296" s="480" t="s">
        <v>1923</v>
      </c>
      <c r="Y296" s="479" t="s">
        <v>1923</v>
      </c>
      <c r="Z296" s="479" t="s">
        <v>1923</v>
      </c>
      <c r="AA296" s="480" t="s">
        <v>1923</v>
      </c>
      <c r="AB296" s="482" t="s">
        <v>1923</v>
      </c>
      <c r="AC296" s="479" t="s">
        <v>1923</v>
      </c>
      <c r="AD296" s="479" t="s">
        <v>1923</v>
      </c>
      <c r="AE296" s="480" t="s">
        <v>1932</v>
      </c>
      <c r="AF296" s="480" t="s">
        <v>1928</v>
      </c>
      <c r="AG296" s="479" t="s">
        <v>1924</v>
      </c>
      <c r="AH296" s="480" t="s">
        <v>1928</v>
      </c>
      <c r="AI296" s="479" t="s">
        <v>1923</v>
      </c>
      <c r="AJ296" s="480" t="s">
        <v>1923</v>
      </c>
      <c r="AK296" s="480" t="s">
        <v>1923</v>
      </c>
      <c r="AL296" s="480" t="s">
        <v>1923</v>
      </c>
      <c r="AM296" s="479" t="s">
        <v>1923</v>
      </c>
      <c r="AN296" s="479" t="s">
        <v>1923</v>
      </c>
      <c r="AO296" s="479" t="s">
        <v>1922</v>
      </c>
      <c r="AP296" s="480" t="s">
        <v>1923</v>
      </c>
      <c r="AQ296" s="481" t="s">
        <v>1928</v>
      </c>
      <c r="AR296" s="479" t="s">
        <v>1928</v>
      </c>
      <c r="AS296" s="479" t="s">
        <v>1928</v>
      </c>
      <c r="AT296" s="479" t="s">
        <v>1923</v>
      </c>
      <c r="AU296" s="480" t="s">
        <v>1929</v>
      </c>
      <c r="AV296" s="479" t="s">
        <v>1923</v>
      </c>
      <c r="AW296" s="480" t="s">
        <v>1928</v>
      </c>
      <c r="AX296" s="480" t="s">
        <v>1939</v>
      </c>
      <c r="AY296" s="480" t="s">
        <v>1923</v>
      </c>
      <c r="AZ296" s="481" t="s">
        <v>1928</v>
      </c>
      <c r="BA296" s="480" t="s">
        <v>1923</v>
      </c>
      <c r="BB296" s="479" t="s">
        <v>1943</v>
      </c>
      <c r="BC296" s="482" t="s">
        <v>1928</v>
      </c>
      <c r="BD296" s="479" t="s">
        <v>1928</v>
      </c>
      <c r="BE296" s="479" t="s">
        <v>1922</v>
      </c>
      <c r="BF296" s="479" t="s">
        <v>1923</v>
      </c>
      <c r="BG296" s="480" t="s">
        <v>1923</v>
      </c>
      <c r="BH296" s="479" t="s">
        <v>1923</v>
      </c>
      <c r="BI296" s="479" t="s">
        <v>1924</v>
      </c>
      <c r="BJ296" s="479" t="s">
        <v>1923</v>
      </c>
      <c r="BK296" s="480" t="s">
        <v>1923</v>
      </c>
      <c r="BL296" s="480" t="s">
        <v>1958</v>
      </c>
      <c r="BM296" s="480" t="s">
        <v>1929</v>
      </c>
      <c r="BN296" s="479" t="s">
        <v>1929</v>
      </c>
      <c r="BO296" s="480" t="s">
        <v>1923</v>
      </c>
      <c r="BP296" s="480" t="s">
        <v>1923</v>
      </c>
      <c r="BQ296" s="479" t="s">
        <v>1923</v>
      </c>
      <c r="BR296" s="480" t="s">
        <v>1925</v>
      </c>
      <c r="BS296" s="480" t="s">
        <v>1923</v>
      </c>
      <c r="BT296" s="479" t="s">
        <v>1923</v>
      </c>
      <c r="BU296" s="480" t="s">
        <v>1923</v>
      </c>
      <c r="BV296" s="479" t="s">
        <v>1923</v>
      </c>
      <c r="BW296" s="479" t="s">
        <v>1923</v>
      </c>
    </row>
    <row r="297" spans="1:75" ht="12.75" customHeight="1">
      <c r="A297" s="478" t="s">
        <v>456</v>
      </c>
      <c r="B297" s="478" t="s">
        <v>454</v>
      </c>
      <c r="C297" s="478" t="s">
        <v>2112</v>
      </c>
      <c r="D297" s="479" t="s">
        <v>1923</v>
      </c>
      <c r="E297" s="480" t="s">
        <v>1923</v>
      </c>
      <c r="F297" s="479" t="s">
        <v>1923</v>
      </c>
      <c r="G297" s="480" t="s">
        <v>1929</v>
      </c>
      <c r="H297" s="479" t="s">
        <v>1922</v>
      </c>
      <c r="I297" s="480" t="s">
        <v>1932</v>
      </c>
      <c r="J297" s="481" t="s">
        <v>1924</v>
      </c>
      <c r="K297" s="480" t="s">
        <v>1941</v>
      </c>
      <c r="L297" s="480" t="s">
        <v>1923</v>
      </c>
      <c r="M297" s="480" t="s">
        <v>1923</v>
      </c>
      <c r="N297" s="480" t="s">
        <v>1931</v>
      </c>
      <c r="O297" s="480" t="s">
        <v>1939</v>
      </c>
      <c r="P297" s="479" t="s">
        <v>1923</v>
      </c>
      <c r="Q297" s="479" t="s">
        <v>1923</v>
      </c>
      <c r="R297" s="479" t="s">
        <v>1923</v>
      </c>
      <c r="S297" s="479" t="s">
        <v>1928</v>
      </c>
      <c r="T297" s="480" t="s">
        <v>1923</v>
      </c>
      <c r="U297" s="479" t="s">
        <v>1929</v>
      </c>
      <c r="V297" s="479" t="s">
        <v>1939</v>
      </c>
      <c r="W297" s="479" t="s">
        <v>1939</v>
      </c>
      <c r="X297" s="480" t="s">
        <v>1923</v>
      </c>
      <c r="Y297" s="479" t="s">
        <v>1929</v>
      </c>
      <c r="Z297" s="479" t="s">
        <v>1923</v>
      </c>
      <c r="AA297" s="480" t="s">
        <v>1923</v>
      </c>
      <c r="AB297" s="482" t="s">
        <v>1923</v>
      </c>
      <c r="AC297" s="479" t="s">
        <v>1923</v>
      </c>
      <c r="AD297" s="479" t="s">
        <v>1923</v>
      </c>
      <c r="AE297" s="480" t="s">
        <v>1941</v>
      </c>
      <c r="AF297" s="480" t="s">
        <v>1928</v>
      </c>
      <c r="AG297" s="479" t="s">
        <v>1924</v>
      </c>
      <c r="AH297" s="480" t="s">
        <v>1928</v>
      </c>
      <c r="AI297" s="479" t="s">
        <v>1923</v>
      </c>
      <c r="AJ297" s="480" t="s">
        <v>1923</v>
      </c>
      <c r="AK297" s="480" t="s">
        <v>1923</v>
      </c>
      <c r="AL297" s="480" t="s">
        <v>1923</v>
      </c>
      <c r="AM297" s="479" t="s">
        <v>1923</v>
      </c>
      <c r="AN297" s="479" t="s">
        <v>1923</v>
      </c>
      <c r="AO297" s="479" t="s">
        <v>1922</v>
      </c>
      <c r="AP297" s="480" t="s">
        <v>1923</v>
      </c>
      <c r="AQ297" s="481" t="s">
        <v>1928</v>
      </c>
      <c r="AR297" s="479" t="s">
        <v>1939</v>
      </c>
      <c r="AS297" s="479" t="s">
        <v>1928</v>
      </c>
      <c r="AT297" s="479" t="s">
        <v>1923</v>
      </c>
      <c r="AU297" s="480" t="s">
        <v>1929</v>
      </c>
      <c r="AV297" s="479" t="s">
        <v>1923</v>
      </c>
      <c r="AW297" s="480" t="s">
        <v>1928</v>
      </c>
      <c r="AX297" s="480" t="s">
        <v>1939</v>
      </c>
      <c r="AY297" s="480" t="s">
        <v>1923</v>
      </c>
      <c r="AZ297" s="481" t="s">
        <v>1928</v>
      </c>
      <c r="BA297" s="480" t="s">
        <v>1923</v>
      </c>
      <c r="BB297" s="479" t="s">
        <v>1924</v>
      </c>
      <c r="BC297" s="482" t="s">
        <v>1928</v>
      </c>
      <c r="BD297" s="479" t="s">
        <v>1928</v>
      </c>
      <c r="BE297" s="479" t="s">
        <v>1922</v>
      </c>
      <c r="BF297" s="479" t="s">
        <v>1923</v>
      </c>
      <c r="BG297" s="480" t="s">
        <v>1923</v>
      </c>
      <c r="BH297" s="479" t="s">
        <v>1923</v>
      </c>
      <c r="BI297" s="479" t="s">
        <v>1924</v>
      </c>
      <c r="BJ297" s="479" t="s">
        <v>1923</v>
      </c>
      <c r="BK297" s="480" t="s">
        <v>1923</v>
      </c>
      <c r="BL297" s="480" t="s">
        <v>1954</v>
      </c>
      <c r="BM297" s="480" t="s">
        <v>1929</v>
      </c>
      <c r="BN297" s="479" t="s">
        <v>1931</v>
      </c>
      <c r="BO297" s="480" t="s">
        <v>1923</v>
      </c>
      <c r="BP297" s="480" t="s">
        <v>1923</v>
      </c>
      <c r="BQ297" s="479" t="s">
        <v>1929</v>
      </c>
      <c r="BR297" s="480" t="s">
        <v>1925</v>
      </c>
      <c r="BS297" s="480" t="s">
        <v>1923</v>
      </c>
      <c r="BT297" s="479" t="s">
        <v>1923</v>
      </c>
      <c r="BU297" s="480" t="s">
        <v>1923</v>
      </c>
      <c r="BV297" s="479" t="s">
        <v>1923</v>
      </c>
      <c r="BW297" s="479" t="s">
        <v>1923</v>
      </c>
    </row>
    <row r="298" spans="1:75" ht="12.75" customHeight="1">
      <c r="A298" s="478" t="s">
        <v>457</v>
      </c>
      <c r="B298" s="478" t="s">
        <v>454</v>
      </c>
      <c r="C298" s="478" t="s">
        <v>1961</v>
      </c>
      <c r="D298" s="479" t="s">
        <v>1925</v>
      </c>
      <c r="E298" s="480" t="s">
        <v>1922</v>
      </c>
      <c r="F298" s="479" t="s">
        <v>1927</v>
      </c>
      <c r="G298" s="480" t="s">
        <v>1931</v>
      </c>
      <c r="H298" s="479" t="s">
        <v>1925</v>
      </c>
      <c r="I298" s="480" t="s">
        <v>1929</v>
      </c>
      <c r="J298" s="481" t="s">
        <v>1943</v>
      </c>
      <c r="K298" s="480" t="s">
        <v>1940</v>
      </c>
      <c r="L298" s="480" t="s">
        <v>1922</v>
      </c>
      <c r="M298" s="480" t="s">
        <v>1924</v>
      </c>
      <c r="N298" s="480" t="s">
        <v>1932</v>
      </c>
      <c r="O298" s="480" t="s">
        <v>1922</v>
      </c>
      <c r="P298" s="479" t="s">
        <v>1927</v>
      </c>
      <c r="Q298" s="479" t="s">
        <v>1927</v>
      </c>
      <c r="R298" s="479" t="s">
        <v>1923</v>
      </c>
      <c r="S298" s="479" t="s">
        <v>1948</v>
      </c>
      <c r="T298" s="480" t="s">
        <v>1924</v>
      </c>
      <c r="U298" s="479" t="s">
        <v>1923</v>
      </c>
      <c r="V298" s="479" t="s">
        <v>1923</v>
      </c>
      <c r="W298" s="479" t="s">
        <v>1955</v>
      </c>
      <c r="X298" s="480" t="s">
        <v>1922</v>
      </c>
      <c r="Y298" s="479" t="s">
        <v>1946</v>
      </c>
      <c r="Z298" s="479" t="s">
        <v>1923</v>
      </c>
      <c r="AA298" s="480" t="s">
        <v>1943</v>
      </c>
      <c r="AB298" s="482" t="s">
        <v>1922</v>
      </c>
      <c r="AC298" s="479" t="s">
        <v>1927</v>
      </c>
      <c r="AD298" s="479" t="s">
        <v>1925</v>
      </c>
      <c r="AE298" s="480" t="s">
        <v>1940</v>
      </c>
      <c r="AF298" s="480" t="s">
        <v>1931</v>
      </c>
      <c r="AG298" s="479" t="s">
        <v>1928</v>
      </c>
      <c r="AH298" s="480" t="s">
        <v>1931</v>
      </c>
      <c r="AI298" s="479" t="s">
        <v>1946</v>
      </c>
      <c r="AJ298" s="480" t="s">
        <v>1922</v>
      </c>
      <c r="AK298" s="480" t="s">
        <v>1922</v>
      </c>
      <c r="AL298" s="480" t="s">
        <v>1922</v>
      </c>
      <c r="AM298" s="479" t="s">
        <v>1925</v>
      </c>
      <c r="AN298" s="479" t="s">
        <v>1927</v>
      </c>
      <c r="AO298" s="479" t="s">
        <v>1927</v>
      </c>
      <c r="AP298" s="480" t="s">
        <v>1943</v>
      </c>
      <c r="AQ298" s="481" t="s">
        <v>1931</v>
      </c>
      <c r="AR298" s="479" t="s">
        <v>1923</v>
      </c>
      <c r="AS298" s="479" t="s">
        <v>1955</v>
      </c>
      <c r="AT298" s="479" t="s">
        <v>1925</v>
      </c>
      <c r="AU298" s="480" t="s">
        <v>1931</v>
      </c>
      <c r="AV298" s="479" t="s">
        <v>1923</v>
      </c>
      <c r="AW298" s="480" t="s">
        <v>1931</v>
      </c>
      <c r="AX298" s="480" t="s">
        <v>1922</v>
      </c>
      <c r="AY298" s="480" t="s">
        <v>1929</v>
      </c>
      <c r="AZ298" s="481" t="s">
        <v>1931</v>
      </c>
      <c r="BA298" s="480" t="s">
        <v>1922</v>
      </c>
      <c r="BB298" s="479" t="s">
        <v>1925</v>
      </c>
      <c r="BC298" s="482" t="s">
        <v>1931</v>
      </c>
      <c r="BD298" s="479" t="s">
        <v>1932</v>
      </c>
      <c r="BE298" s="479" t="s">
        <v>1925</v>
      </c>
      <c r="BF298" s="479" t="s">
        <v>1925</v>
      </c>
      <c r="BG298" s="480" t="s">
        <v>1922</v>
      </c>
      <c r="BH298" s="479" t="s">
        <v>1925</v>
      </c>
      <c r="BI298" s="479" t="s">
        <v>1943</v>
      </c>
      <c r="BJ298" s="479" t="s">
        <v>1925</v>
      </c>
      <c r="BK298" s="480" t="s">
        <v>1922</v>
      </c>
      <c r="BL298" s="480" t="s">
        <v>1922</v>
      </c>
      <c r="BM298" s="480" t="s">
        <v>1931</v>
      </c>
      <c r="BN298" s="479" t="s">
        <v>1922</v>
      </c>
      <c r="BO298" s="480" t="s">
        <v>1928</v>
      </c>
      <c r="BP298" s="480" t="s">
        <v>1928</v>
      </c>
      <c r="BQ298" s="479" t="s">
        <v>1946</v>
      </c>
      <c r="BR298" s="480" t="s">
        <v>1925</v>
      </c>
      <c r="BS298" s="480" t="s">
        <v>1943</v>
      </c>
      <c r="BT298" s="479" t="s">
        <v>1925</v>
      </c>
      <c r="BU298" s="480" t="s">
        <v>1924</v>
      </c>
      <c r="BV298" s="479" t="s">
        <v>1927</v>
      </c>
      <c r="BW298" s="479" t="s">
        <v>1927</v>
      </c>
    </row>
    <row r="299" spans="1:75" ht="12.75" customHeight="1">
      <c r="A299" s="478" t="s">
        <v>59</v>
      </c>
      <c r="B299" s="478" t="s">
        <v>454</v>
      </c>
      <c r="C299" s="478" t="s">
        <v>2026</v>
      </c>
      <c r="D299" s="479" t="s">
        <v>1948</v>
      </c>
      <c r="E299" s="480" t="s">
        <v>1941</v>
      </c>
      <c r="F299" s="479" t="s">
        <v>1926</v>
      </c>
      <c r="G299" s="480" t="s">
        <v>1922</v>
      </c>
      <c r="H299" s="479" t="s">
        <v>1926</v>
      </c>
      <c r="I299" s="480" t="s">
        <v>1922</v>
      </c>
      <c r="J299" s="481" t="s">
        <v>1948</v>
      </c>
      <c r="K299" s="480" t="s">
        <v>1941</v>
      </c>
      <c r="L299" s="480" t="s">
        <v>1923</v>
      </c>
      <c r="M299" s="480" t="s">
        <v>1948</v>
      </c>
      <c r="N299" s="480" t="s">
        <v>1931</v>
      </c>
      <c r="O299" s="480" t="s">
        <v>1926</v>
      </c>
      <c r="P299" s="479" t="s">
        <v>1926</v>
      </c>
      <c r="Q299" s="479" t="s">
        <v>1926</v>
      </c>
      <c r="R299" s="479" t="s">
        <v>1942</v>
      </c>
      <c r="S299" s="479" t="s">
        <v>1925</v>
      </c>
      <c r="T299" s="480" t="s">
        <v>1948</v>
      </c>
      <c r="U299" s="479" t="s">
        <v>1946</v>
      </c>
      <c r="V299" s="479" t="s">
        <v>1927</v>
      </c>
      <c r="W299" s="479" t="s">
        <v>1926</v>
      </c>
      <c r="X299" s="480" t="s">
        <v>1948</v>
      </c>
      <c r="Y299" s="479" t="s">
        <v>1967</v>
      </c>
      <c r="Z299" s="479" t="s">
        <v>1925</v>
      </c>
      <c r="AA299" s="480" t="s">
        <v>1948</v>
      </c>
      <c r="AB299" s="482" t="s">
        <v>1941</v>
      </c>
      <c r="AC299" s="479" t="s">
        <v>1926</v>
      </c>
      <c r="AD299" s="479" t="s">
        <v>1967</v>
      </c>
      <c r="AE299" s="480" t="s">
        <v>1939</v>
      </c>
      <c r="AF299" s="480" t="s">
        <v>1922</v>
      </c>
      <c r="AG299" s="479" t="s">
        <v>1925</v>
      </c>
      <c r="AH299" s="480" t="s">
        <v>1922</v>
      </c>
      <c r="AI299" s="479" t="s">
        <v>1967</v>
      </c>
      <c r="AJ299" s="480" t="s">
        <v>1941</v>
      </c>
      <c r="AK299" s="480" t="s">
        <v>1941</v>
      </c>
      <c r="AL299" s="480" t="s">
        <v>1946</v>
      </c>
      <c r="AM299" s="479" t="s">
        <v>1927</v>
      </c>
      <c r="AN299" s="479" t="s">
        <v>1926</v>
      </c>
      <c r="AO299" s="479" t="s">
        <v>1926</v>
      </c>
      <c r="AP299" s="480" t="s">
        <v>1948</v>
      </c>
      <c r="AQ299" s="481" t="s">
        <v>1922</v>
      </c>
      <c r="AR299" s="479" t="s">
        <v>1925</v>
      </c>
      <c r="AS299" s="479" t="s">
        <v>1926</v>
      </c>
      <c r="AT299" s="479" t="s">
        <v>1926</v>
      </c>
      <c r="AU299" s="480" t="s">
        <v>1932</v>
      </c>
      <c r="AV299" s="479" t="s">
        <v>1939</v>
      </c>
      <c r="AW299" s="480" t="s">
        <v>1931</v>
      </c>
      <c r="AX299" s="480" t="s">
        <v>1926</v>
      </c>
      <c r="AY299" s="480" t="s">
        <v>1948</v>
      </c>
      <c r="AZ299" s="481" t="s">
        <v>1922</v>
      </c>
      <c r="BA299" s="480" t="s">
        <v>1948</v>
      </c>
      <c r="BB299" s="479" t="s">
        <v>1967</v>
      </c>
      <c r="BC299" s="482" t="s">
        <v>1923</v>
      </c>
      <c r="BD299" s="479" t="s">
        <v>1942</v>
      </c>
      <c r="BE299" s="479" t="s">
        <v>1926</v>
      </c>
      <c r="BF299" s="479" t="s">
        <v>1967</v>
      </c>
      <c r="BG299" s="480" t="s">
        <v>1941</v>
      </c>
      <c r="BH299" s="479" t="s">
        <v>1926</v>
      </c>
      <c r="BI299" s="479" t="s">
        <v>1939</v>
      </c>
      <c r="BJ299" s="479" t="s">
        <v>1926</v>
      </c>
      <c r="BK299" s="480" t="s">
        <v>1941</v>
      </c>
      <c r="BL299" s="480" t="s">
        <v>1941</v>
      </c>
      <c r="BM299" s="480" t="s">
        <v>1931</v>
      </c>
      <c r="BN299" s="479" t="s">
        <v>1939</v>
      </c>
      <c r="BO299" s="480" t="s">
        <v>1942</v>
      </c>
      <c r="BP299" s="480" t="s">
        <v>1942</v>
      </c>
      <c r="BQ299" s="479" t="s">
        <v>1926</v>
      </c>
      <c r="BR299" s="480" t="s">
        <v>1925</v>
      </c>
      <c r="BS299" s="480" t="s">
        <v>1948</v>
      </c>
      <c r="BT299" s="479" t="s">
        <v>1967</v>
      </c>
      <c r="BU299" s="480" t="s">
        <v>1948</v>
      </c>
      <c r="BV299" s="479" t="s">
        <v>1926</v>
      </c>
      <c r="BW299" s="479" t="s">
        <v>1926</v>
      </c>
    </row>
    <row r="300" spans="1:75" ht="12.75" customHeight="1">
      <c r="A300" s="478" t="s">
        <v>458</v>
      </c>
      <c r="B300" s="478" t="s">
        <v>454</v>
      </c>
      <c r="C300" s="478" t="s">
        <v>2103</v>
      </c>
      <c r="D300" s="479" t="s">
        <v>1939</v>
      </c>
      <c r="E300" s="480" t="s">
        <v>1923</v>
      </c>
      <c r="F300" s="479" t="s">
        <v>1939</v>
      </c>
      <c r="G300" s="480" t="s">
        <v>1931</v>
      </c>
      <c r="H300" s="479" t="s">
        <v>1943</v>
      </c>
      <c r="I300" s="480" t="s">
        <v>1932</v>
      </c>
      <c r="J300" s="481" t="s">
        <v>1924</v>
      </c>
      <c r="K300" s="480" t="s">
        <v>1929</v>
      </c>
      <c r="L300" s="480" t="s">
        <v>1923</v>
      </c>
      <c r="M300" s="480" t="s">
        <v>1923</v>
      </c>
      <c r="N300" s="480" t="s">
        <v>1931</v>
      </c>
      <c r="O300" s="480" t="s">
        <v>1939</v>
      </c>
      <c r="P300" s="479" t="s">
        <v>1943</v>
      </c>
      <c r="Q300" s="479" t="s">
        <v>1939</v>
      </c>
      <c r="R300" s="479" t="s">
        <v>1923</v>
      </c>
      <c r="S300" s="479" t="s">
        <v>1927</v>
      </c>
      <c r="T300" s="480" t="s">
        <v>1923</v>
      </c>
      <c r="U300" s="479" t="s">
        <v>1931</v>
      </c>
      <c r="V300" s="479" t="s">
        <v>1923</v>
      </c>
      <c r="W300" s="479" t="s">
        <v>1943</v>
      </c>
      <c r="X300" s="480" t="s">
        <v>1923</v>
      </c>
      <c r="Y300" s="479" t="s">
        <v>1931</v>
      </c>
      <c r="Z300" s="479" t="s">
        <v>1923</v>
      </c>
      <c r="AA300" s="480" t="s">
        <v>1923</v>
      </c>
      <c r="AB300" s="482" t="s">
        <v>1923</v>
      </c>
      <c r="AC300" s="479" t="s">
        <v>1939</v>
      </c>
      <c r="AD300" s="479" t="s">
        <v>1943</v>
      </c>
      <c r="AE300" s="480" t="s">
        <v>1929</v>
      </c>
      <c r="AF300" s="480" t="s">
        <v>1922</v>
      </c>
      <c r="AG300" s="479" t="s">
        <v>1931</v>
      </c>
      <c r="AH300" s="480" t="s">
        <v>1922</v>
      </c>
      <c r="AI300" s="479" t="s">
        <v>1931</v>
      </c>
      <c r="AJ300" s="480" t="s">
        <v>1923</v>
      </c>
      <c r="AK300" s="480" t="s">
        <v>1923</v>
      </c>
      <c r="AL300" s="480" t="s">
        <v>1923</v>
      </c>
      <c r="AM300" s="479" t="s">
        <v>1943</v>
      </c>
      <c r="AN300" s="479" t="s">
        <v>1939</v>
      </c>
      <c r="AO300" s="479" t="s">
        <v>1923</v>
      </c>
      <c r="AP300" s="480" t="s">
        <v>1923</v>
      </c>
      <c r="AQ300" s="481" t="s">
        <v>1931</v>
      </c>
      <c r="AR300" s="479" t="s">
        <v>1923</v>
      </c>
      <c r="AS300" s="479" t="s">
        <v>1933</v>
      </c>
      <c r="AT300" s="479" t="s">
        <v>1943</v>
      </c>
      <c r="AU300" s="480" t="s">
        <v>1931</v>
      </c>
      <c r="AV300" s="479" t="s">
        <v>1923</v>
      </c>
      <c r="AW300" s="480" t="s">
        <v>1931</v>
      </c>
      <c r="AX300" s="480" t="s">
        <v>1939</v>
      </c>
      <c r="AY300" s="480" t="s">
        <v>1923</v>
      </c>
      <c r="AZ300" s="481" t="s">
        <v>1922</v>
      </c>
      <c r="BA300" s="480" t="s">
        <v>1923</v>
      </c>
      <c r="BB300" s="479" t="s">
        <v>1943</v>
      </c>
      <c r="BC300" s="482" t="s">
        <v>1922</v>
      </c>
      <c r="BD300" s="479" t="s">
        <v>1943</v>
      </c>
      <c r="BE300" s="479" t="s">
        <v>1923</v>
      </c>
      <c r="BF300" s="479" t="s">
        <v>1943</v>
      </c>
      <c r="BG300" s="480" t="s">
        <v>1923</v>
      </c>
      <c r="BH300" s="479" t="s">
        <v>1943</v>
      </c>
      <c r="BI300" s="479" t="s">
        <v>1924</v>
      </c>
      <c r="BJ300" s="479" t="s">
        <v>1943</v>
      </c>
      <c r="BK300" s="480" t="s">
        <v>1923</v>
      </c>
      <c r="BL300" s="480" t="s">
        <v>1925</v>
      </c>
      <c r="BM300" s="480" t="s">
        <v>1931</v>
      </c>
      <c r="BN300" s="479" t="s">
        <v>1929</v>
      </c>
      <c r="BO300" s="480" t="s">
        <v>1922</v>
      </c>
      <c r="BP300" s="480" t="s">
        <v>1922</v>
      </c>
      <c r="BQ300" s="479" t="s">
        <v>1922</v>
      </c>
      <c r="BR300" s="480" t="s">
        <v>1925</v>
      </c>
      <c r="BS300" s="480" t="s">
        <v>1923</v>
      </c>
      <c r="BT300" s="479" t="s">
        <v>1943</v>
      </c>
      <c r="BU300" s="480" t="s">
        <v>1923</v>
      </c>
      <c r="BV300" s="479" t="s">
        <v>1939</v>
      </c>
      <c r="BW300" s="479" t="s">
        <v>1939</v>
      </c>
    </row>
    <row r="301" spans="1:75" ht="12.75" customHeight="1">
      <c r="A301" s="478" t="s">
        <v>459</v>
      </c>
      <c r="B301" s="478" t="s">
        <v>454</v>
      </c>
      <c r="C301" s="478" t="s">
        <v>2113</v>
      </c>
      <c r="D301" s="479" t="s">
        <v>1931</v>
      </c>
      <c r="E301" s="480" t="s">
        <v>1946</v>
      </c>
      <c r="F301" s="479" t="s">
        <v>1946</v>
      </c>
      <c r="G301" s="480" t="s">
        <v>1928</v>
      </c>
      <c r="H301" s="479" t="s">
        <v>1946</v>
      </c>
      <c r="I301" s="480" t="s">
        <v>1946</v>
      </c>
      <c r="J301" s="481" t="s">
        <v>1946</v>
      </c>
      <c r="K301" s="480" t="s">
        <v>1925</v>
      </c>
      <c r="L301" s="480" t="s">
        <v>1946</v>
      </c>
      <c r="M301" s="480" t="s">
        <v>1946</v>
      </c>
      <c r="N301" s="480" t="s">
        <v>1931</v>
      </c>
      <c r="O301" s="480" t="s">
        <v>1925</v>
      </c>
      <c r="P301" s="479" t="s">
        <v>1946</v>
      </c>
      <c r="Q301" s="479" t="s">
        <v>1946</v>
      </c>
      <c r="R301" s="479" t="s">
        <v>1923</v>
      </c>
      <c r="S301" s="479" t="s">
        <v>1948</v>
      </c>
      <c r="T301" s="480" t="s">
        <v>1946</v>
      </c>
      <c r="U301" s="479" t="s">
        <v>1924</v>
      </c>
      <c r="V301" s="479" t="s">
        <v>1927</v>
      </c>
      <c r="W301" s="479" t="s">
        <v>1946</v>
      </c>
      <c r="X301" s="480" t="s">
        <v>1946</v>
      </c>
      <c r="Y301" s="479" t="s">
        <v>1928</v>
      </c>
      <c r="Z301" s="479" t="s">
        <v>1923</v>
      </c>
      <c r="AA301" s="480" t="s">
        <v>1946</v>
      </c>
      <c r="AB301" s="482" t="s">
        <v>1946</v>
      </c>
      <c r="AC301" s="479" t="s">
        <v>1946</v>
      </c>
      <c r="AD301" s="479" t="s">
        <v>1946</v>
      </c>
      <c r="AE301" s="480" t="s">
        <v>1925</v>
      </c>
      <c r="AF301" s="480" t="s">
        <v>1928</v>
      </c>
      <c r="AG301" s="479" t="s">
        <v>1922</v>
      </c>
      <c r="AH301" s="480" t="s">
        <v>1928</v>
      </c>
      <c r="AI301" s="479" t="s">
        <v>1928</v>
      </c>
      <c r="AJ301" s="480" t="s">
        <v>1946</v>
      </c>
      <c r="AK301" s="480" t="s">
        <v>1946</v>
      </c>
      <c r="AL301" s="480" t="s">
        <v>1946</v>
      </c>
      <c r="AM301" s="479" t="s">
        <v>1946</v>
      </c>
      <c r="AN301" s="479" t="s">
        <v>1946</v>
      </c>
      <c r="AO301" s="479" t="s">
        <v>1946</v>
      </c>
      <c r="AP301" s="480" t="s">
        <v>1946</v>
      </c>
      <c r="AQ301" s="481" t="s">
        <v>1931</v>
      </c>
      <c r="AR301" s="479" t="s">
        <v>1927</v>
      </c>
      <c r="AS301" s="479" t="s">
        <v>1928</v>
      </c>
      <c r="AT301" s="479" t="s">
        <v>1946</v>
      </c>
      <c r="AU301" s="480" t="s">
        <v>1931</v>
      </c>
      <c r="AV301" s="479" t="s">
        <v>1923</v>
      </c>
      <c r="AW301" s="480" t="s">
        <v>1928</v>
      </c>
      <c r="AX301" s="480" t="s">
        <v>1925</v>
      </c>
      <c r="AY301" s="480" t="s">
        <v>1946</v>
      </c>
      <c r="AZ301" s="481" t="s">
        <v>1928</v>
      </c>
      <c r="BA301" s="480" t="s">
        <v>1946</v>
      </c>
      <c r="BB301" s="479" t="s">
        <v>1928</v>
      </c>
      <c r="BC301" s="482" t="s">
        <v>1928</v>
      </c>
      <c r="BD301" s="479" t="s">
        <v>1931</v>
      </c>
      <c r="BE301" s="479" t="s">
        <v>1946</v>
      </c>
      <c r="BF301" s="479" t="s">
        <v>1946</v>
      </c>
      <c r="BG301" s="480" t="s">
        <v>1946</v>
      </c>
      <c r="BH301" s="479" t="s">
        <v>1946</v>
      </c>
      <c r="BI301" s="479" t="s">
        <v>1924</v>
      </c>
      <c r="BJ301" s="479" t="s">
        <v>1946</v>
      </c>
      <c r="BK301" s="480" t="s">
        <v>1946</v>
      </c>
      <c r="BL301" s="480" t="s">
        <v>1946</v>
      </c>
      <c r="BM301" s="480" t="s">
        <v>1931</v>
      </c>
      <c r="BN301" s="479" t="s">
        <v>1929</v>
      </c>
      <c r="BO301" s="480" t="s">
        <v>1929</v>
      </c>
      <c r="BP301" s="480" t="s">
        <v>1929</v>
      </c>
      <c r="BQ301" s="479" t="s">
        <v>1923</v>
      </c>
      <c r="BR301" s="480" t="s">
        <v>1925</v>
      </c>
      <c r="BS301" s="480" t="s">
        <v>1946</v>
      </c>
      <c r="BT301" s="479" t="s">
        <v>1946</v>
      </c>
      <c r="BU301" s="480" t="s">
        <v>1946</v>
      </c>
      <c r="BV301" s="479" t="s">
        <v>1946</v>
      </c>
      <c r="BW301" s="479" t="s">
        <v>1946</v>
      </c>
    </row>
    <row r="302" spans="1:75" ht="12.75" customHeight="1">
      <c r="A302" s="478" t="s">
        <v>460</v>
      </c>
      <c r="B302" s="478" t="s">
        <v>454</v>
      </c>
      <c r="C302" s="478" t="s">
        <v>1961</v>
      </c>
      <c r="D302" s="479" t="s">
        <v>1925</v>
      </c>
      <c r="E302" s="480" t="s">
        <v>1922</v>
      </c>
      <c r="F302" s="479" t="s">
        <v>1927</v>
      </c>
      <c r="G302" s="480" t="s">
        <v>1931</v>
      </c>
      <c r="H302" s="479" t="s">
        <v>1925</v>
      </c>
      <c r="I302" s="480" t="s">
        <v>1922</v>
      </c>
      <c r="J302" s="481" t="s">
        <v>1943</v>
      </c>
      <c r="K302" s="480" t="s">
        <v>1928</v>
      </c>
      <c r="L302" s="480" t="s">
        <v>1922</v>
      </c>
      <c r="M302" s="480" t="s">
        <v>1924</v>
      </c>
      <c r="N302" s="480" t="s">
        <v>1931</v>
      </c>
      <c r="O302" s="480" t="s">
        <v>1946</v>
      </c>
      <c r="P302" s="479" t="s">
        <v>1927</v>
      </c>
      <c r="Q302" s="479" t="s">
        <v>1927</v>
      </c>
      <c r="R302" s="479" t="s">
        <v>1923</v>
      </c>
      <c r="S302" s="479" t="s">
        <v>1923</v>
      </c>
      <c r="T302" s="480" t="s">
        <v>1924</v>
      </c>
      <c r="U302" s="479" t="s">
        <v>1929</v>
      </c>
      <c r="V302" s="479" t="s">
        <v>1946</v>
      </c>
      <c r="W302" s="479" t="s">
        <v>1946</v>
      </c>
      <c r="X302" s="480" t="s">
        <v>1922</v>
      </c>
      <c r="Y302" s="479" t="s">
        <v>1946</v>
      </c>
      <c r="Z302" s="479" t="s">
        <v>1923</v>
      </c>
      <c r="AA302" s="480" t="s">
        <v>1939</v>
      </c>
      <c r="AB302" s="482" t="s">
        <v>1922</v>
      </c>
      <c r="AC302" s="479" t="s">
        <v>1927</v>
      </c>
      <c r="AD302" s="479" t="s">
        <v>1925</v>
      </c>
      <c r="AE302" s="480" t="s">
        <v>1928</v>
      </c>
      <c r="AF302" s="480" t="s">
        <v>1931</v>
      </c>
      <c r="AG302" s="479" t="s">
        <v>1943</v>
      </c>
      <c r="AH302" s="480" t="s">
        <v>1931</v>
      </c>
      <c r="AI302" s="479" t="s">
        <v>1946</v>
      </c>
      <c r="AJ302" s="480" t="s">
        <v>1922</v>
      </c>
      <c r="AK302" s="480" t="s">
        <v>1922</v>
      </c>
      <c r="AL302" s="480" t="s">
        <v>1922</v>
      </c>
      <c r="AM302" s="479" t="s">
        <v>1925</v>
      </c>
      <c r="AN302" s="479" t="s">
        <v>1927</v>
      </c>
      <c r="AO302" s="479" t="s">
        <v>1927</v>
      </c>
      <c r="AP302" s="480" t="s">
        <v>1943</v>
      </c>
      <c r="AQ302" s="481" t="s">
        <v>1931</v>
      </c>
      <c r="AR302" s="479" t="s">
        <v>1946</v>
      </c>
      <c r="AS302" s="479" t="s">
        <v>1955</v>
      </c>
      <c r="AT302" s="479" t="s">
        <v>1925</v>
      </c>
      <c r="AU302" s="480" t="s">
        <v>1931</v>
      </c>
      <c r="AV302" s="479" t="s">
        <v>1923</v>
      </c>
      <c r="AW302" s="480" t="s">
        <v>1931</v>
      </c>
      <c r="AX302" s="480" t="s">
        <v>1946</v>
      </c>
      <c r="AY302" s="480" t="s">
        <v>1924</v>
      </c>
      <c r="AZ302" s="481" t="s">
        <v>1931</v>
      </c>
      <c r="BA302" s="480" t="s">
        <v>1922</v>
      </c>
      <c r="BB302" s="479" t="s">
        <v>1925</v>
      </c>
      <c r="BC302" s="482" t="s">
        <v>1931</v>
      </c>
      <c r="BD302" s="479" t="s">
        <v>1923</v>
      </c>
      <c r="BE302" s="479" t="s">
        <v>1925</v>
      </c>
      <c r="BF302" s="479" t="s">
        <v>1925</v>
      </c>
      <c r="BG302" s="480" t="s">
        <v>1922</v>
      </c>
      <c r="BH302" s="479" t="s">
        <v>1948</v>
      </c>
      <c r="BI302" s="479" t="s">
        <v>1943</v>
      </c>
      <c r="BJ302" s="479" t="s">
        <v>1925</v>
      </c>
      <c r="BK302" s="480" t="s">
        <v>1922</v>
      </c>
      <c r="BL302" s="480" t="s">
        <v>1922</v>
      </c>
      <c r="BM302" s="480" t="s">
        <v>1931</v>
      </c>
      <c r="BN302" s="479" t="s">
        <v>1929</v>
      </c>
      <c r="BO302" s="480" t="s">
        <v>1928</v>
      </c>
      <c r="BP302" s="480" t="s">
        <v>1928</v>
      </c>
      <c r="BQ302" s="479" t="s">
        <v>1922</v>
      </c>
      <c r="BR302" s="480" t="s">
        <v>1925</v>
      </c>
      <c r="BS302" s="480" t="s">
        <v>1939</v>
      </c>
      <c r="BT302" s="479" t="s">
        <v>1925</v>
      </c>
      <c r="BU302" s="480" t="s">
        <v>1924</v>
      </c>
      <c r="BV302" s="479" t="s">
        <v>1927</v>
      </c>
      <c r="BW302" s="479" t="s">
        <v>1927</v>
      </c>
    </row>
    <row r="303" spans="1:75" ht="12.75" customHeight="1">
      <c r="A303" s="484" t="s">
        <v>2114</v>
      </c>
      <c r="B303" s="484" t="s">
        <v>454</v>
      </c>
      <c r="C303" s="484" t="s">
        <v>1960</v>
      </c>
      <c r="D303" s="479" t="s">
        <v>1922</v>
      </c>
      <c r="E303" s="480" t="s">
        <v>1923</v>
      </c>
      <c r="F303" s="479" t="s">
        <v>1922</v>
      </c>
      <c r="G303" s="480" t="s">
        <v>1922</v>
      </c>
      <c r="H303" s="479" t="s">
        <v>1923</v>
      </c>
      <c r="I303" s="480" t="s">
        <v>1922</v>
      </c>
      <c r="J303" s="481" t="s">
        <v>1929</v>
      </c>
      <c r="K303" s="480" t="s">
        <v>1939</v>
      </c>
      <c r="L303" s="480" t="s">
        <v>1923</v>
      </c>
      <c r="M303" s="480" t="s">
        <v>1923</v>
      </c>
      <c r="N303" s="480" t="s">
        <v>1923</v>
      </c>
      <c r="O303" s="480" t="s">
        <v>1923</v>
      </c>
      <c r="P303" s="479" t="s">
        <v>1923</v>
      </c>
      <c r="Q303" s="479" t="s">
        <v>1922</v>
      </c>
      <c r="R303" s="479" t="s">
        <v>1923</v>
      </c>
      <c r="S303" s="479" t="s">
        <v>1923</v>
      </c>
      <c r="T303" s="480" t="s">
        <v>1923</v>
      </c>
      <c r="U303" s="479" t="s">
        <v>1933</v>
      </c>
      <c r="V303" s="479" t="s">
        <v>1922</v>
      </c>
      <c r="W303" s="479" t="s">
        <v>1923</v>
      </c>
      <c r="X303" s="480" t="s">
        <v>1923</v>
      </c>
      <c r="Y303" s="479" t="s">
        <v>1933</v>
      </c>
      <c r="Z303" s="479" t="s">
        <v>1923</v>
      </c>
      <c r="AA303" s="480" t="s">
        <v>1922</v>
      </c>
      <c r="AB303" s="482" t="s">
        <v>1923</v>
      </c>
      <c r="AC303" s="479" t="s">
        <v>1922</v>
      </c>
      <c r="AD303" s="479" t="s">
        <v>1923</v>
      </c>
      <c r="AE303" s="480" t="s">
        <v>1939</v>
      </c>
      <c r="AF303" s="480" t="s">
        <v>1922</v>
      </c>
      <c r="AG303" s="479" t="s">
        <v>1962</v>
      </c>
      <c r="AH303" s="480" t="s">
        <v>1922</v>
      </c>
      <c r="AI303" s="479" t="s">
        <v>1922</v>
      </c>
      <c r="AJ303" s="480" t="s">
        <v>1923</v>
      </c>
      <c r="AK303" s="480" t="s">
        <v>1923</v>
      </c>
      <c r="AL303" s="480" t="s">
        <v>1923</v>
      </c>
      <c r="AM303" s="479" t="s">
        <v>1923</v>
      </c>
      <c r="AN303" s="479" t="s">
        <v>1922</v>
      </c>
      <c r="AO303" s="479" t="s">
        <v>1923</v>
      </c>
      <c r="AP303" s="480" t="s">
        <v>1923</v>
      </c>
      <c r="AQ303" s="481" t="s">
        <v>1929</v>
      </c>
      <c r="AR303" s="479" t="s">
        <v>1922</v>
      </c>
      <c r="AS303" s="479" t="s">
        <v>1931</v>
      </c>
      <c r="AT303" s="479" t="s">
        <v>1923</v>
      </c>
      <c r="AU303" s="480" t="s">
        <v>1923</v>
      </c>
      <c r="AV303" s="479" t="s">
        <v>1923</v>
      </c>
      <c r="AW303" s="480" t="s">
        <v>1922</v>
      </c>
      <c r="AX303" s="480" t="s">
        <v>1923</v>
      </c>
      <c r="AY303" s="480" t="s">
        <v>1923</v>
      </c>
      <c r="AZ303" s="481" t="s">
        <v>1922</v>
      </c>
      <c r="BA303" s="480" t="s">
        <v>2006</v>
      </c>
      <c r="BB303" s="479" t="s">
        <v>1923</v>
      </c>
      <c r="BC303" s="482" t="s">
        <v>1922</v>
      </c>
      <c r="BD303" s="479" t="s">
        <v>1923</v>
      </c>
      <c r="BE303" s="479" t="s">
        <v>1928</v>
      </c>
      <c r="BF303" s="479" t="s">
        <v>1923</v>
      </c>
      <c r="BG303" s="480" t="s">
        <v>1923</v>
      </c>
      <c r="BH303" s="479" t="s">
        <v>1923</v>
      </c>
      <c r="BI303" s="479" t="s">
        <v>1929</v>
      </c>
      <c r="BJ303" s="479" t="s">
        <v>1922</v>
      </c>
      <c r="BK303" s="480" t="s">
        <v>1923</v>
      </c>
      <c r="BL303" s="480" t="s">
        <v>1923</v>
      </c>
      <c r="BM303" s="480" t="s">
        <v>1923</v>
      </c>
      <c r="BN303" s="479" t="s">
        <v>1922</v>
      </c>
      <c r="BO303" s="480" t="s">
        <v>1923</v>
      </c>
      <c r="BP303" s="480" t="s">
        <v>1923</v>
      </c>
      <c r="BQ303" s="479" t="s">
        <v>1931</v>
      </c>
      <c r="BR303" s="480" t="s">
        <v>1925</v>
      </c>
      <c r="BS303" s="480" t="s">
        <v>1922</v>
      </c>
      <c r="BT303" s="479" t="s">
        <v>1929</v>
      </c>
      <c r="BU303" s="480" t="s">
        <v>1923</v>
      </c>
      <c r="BV303" s="479" t="s">
        <v>1922</v>
      </c>
      <c r="BW303" s="479" t="s">
        <v>1922</v>
      </c>
    </row>
    <row r="304" spans="1:75" ht="12.75" customHeight="1">
      <c r="A304" s="478" t="s">
        <v>461</v>
      </c>
      <c r="B304" s="478" t="s">
        <v>454</v>
      </c>
      <c r="C304" s="478" t="s">
        <v>1993</v>
      </c>
      <c r="D304" s="479" t="s">
        <v>1939</v>
      </c>
      <c r="E304" s="480" t="s">
        <v>1923</v>
      </c>
      <c r="F304" s="479" t="s">
        <v>1939</v>
      </c>
      <c r="G304" s="480" t="s">
        <v>1931</v>
      </c>
      <c r="H304" s="479" t="s">
        <v>1943</v>
      </c>
      <c r="I304" s="480" t="s">
        <v>1923</v>
      </c>
      <c r="J304" s="481" t="s">
        <v>1924</v>
      </c>
      <c r="K304" s="480" t="s">
        <v>1922</v>
      </c>
      <c r="L304" s="480" t="s">
        <v>1923</v>
      </c>
      <c r="M304" s="480" t="s">
        <v>1923</v>
      </c>
      <c r="N304" s="480" t="s">
        <v>1922</v>
      </c>
      <c r="O304" s="480" t="s">
        <v>1939</v>
      </c>
      <c r="P304" s="479" t="s">
        <v>1943</v>
      </c>
      <c r="Q304" s="479" t="s">
        <v>1939</v>
      </c>
      <c r="R304" s="479" t="s">
        <v>1923</v>
      </c>
      <c r="S304" s="479" t="s">
        <v>1939</v>
      </c>
      <c r="T304" s="480" t="s">
        <v>1923</v>
      </c>
      <c r="U304" s="479" t="s">
        <v>1922</v>
      </c>
      <c r="V304" s="479" t="s">
        <v>1943</v>
      </c>
      <c r="W304" s="479" t="s">
        <v>1943</v>
      </c>
      <c r="X304" s="480" t="s">
        <v>1923</v>
      </c>
      <c r="Y304" s="479" t="s">
        <v>1931</v>
      </c>
      <c r="Z304" s="479" t="s">
        <v>1923</v>
      </c>
      <c r="AA304" s="480" t="s">
        <v>1923</v>
      </c>
      <c r="AB304" s="482" t="s">
        <v>1923</v>
      </c>
      <c r="AC304" s="479" t="s">
        <v>1939</v>
      </c>
      <c r="AD304" s="479" t="s">
        <v>1943</v>
      </c>
      <c r="AE304" s="480" t="s">
        <v>1922</v>
      </c>
      <c r="AF304" s="480" t="s">
        <v>1931</v>
      </c>
      <c r="AG304" s="479" t="s">
        <v>1924</v>
      </c>
      <c r="AH304" s="480" t="s">
        <v>1931</v>
      </c>
      <c r="AI304" s="479" t="s">
        <v>1931</v>
      </c>
      <c r="AJ304" s="480" t="s">
        <v>1923</v>
      </c>
      <c r="AK304" s="480" t="s">
        <v>1923</v>
      </c>
      <c r="AL304" s="480" t="s">
        <v>1923</v>
      </c>
      <c r="AM304" s="479" t="s">
        <v>1943</v>
      </c>
      <c r="AN304" s="479" t="s">
        <v>1939</v>
      </c>
      <c r="AO304" s="479" t="s">
        <v>1923</v>
      </c>
      <c r="AP304" s="480" t="s">
        <v>1923</v>
      </c>
      <c r="AQ304" s="481" t="s">
        <v>1931</v>
      </c>
      <c r="AR304" s="479" t="s">
        <v>1943</v>
      </c>
      <c r="AS304" s="479" t="s">
        <v>1933</v>
      </c>
      <c r="AT304" s="479" t="s">
        <v>1943</v>
      </c>
      <c r="AU304" s="480" t="s">
        <v>1922</v>
      </c>
      <c r="AV304" s="479" t="s">
        <v>1923</v>
      </c>
      <c r="AW304" s="480" t="s">
        <v>1931</v>
      </c>
      <c r="AX304" s="480" t="s">
        <v>1939</v>
      </c>
      <c r="AY304" s="480" t="s">
        <v>1923</v>
      </c>
      <c r="AZ304" s="481" t="s">
        <v>1931</v>
      </c>
      <c r="BA304" s="480" t="s">
        <v>1923</v>
      </c>
      <c r="BB304" s="479" t="s">
        <v>1939</v>
      </c>
      <c r="BC304" s="482" t="s">
        <v>1931</v>
      </c>
      <c r="BD304" s="479" t="s">
        <v>1922</v>
      </c>
      <c r="BE304" s="479" t="s">
        <v>1923</v>
      </c>
      <c r="BF304" s="479" t="s">
        <v>1943</v>
      </c>
      <c r="BG304" s="480" t="s">
        <v>1923</v>
      </c>
      <c r="BH304" s="479" t="s">
        <v>1943</v>
      </c>
      <c r="BI304" s="479" t="s">
        <v>1924</v>
      </c>
      <c r="BJ304" s="479" t="s">
        <v>1943</v>
      </c>
      <c r="BK304" s="480" t="s">
        <v>1923</v>
      </c>
      <c r="BL304" s="480" t="s">
        <v>1923</v>
      </c>
      <c r="BM304" s="480" t="s">
        <v>1922</v>
      </c>
      <c r="BN304" s="479" t="s">
        <v>1929</v>
      </c>
      <c r="BO304" s="480" t="s">
        <v>1922</v>
      </c>
      <c r="BP304" s="480" t="s">
        <v>1922</v>
      </c>
      <c r="BQ304" s="479" t="s">
        <v>1922</v>
      </c>
      <c r="BR304" s="480" t="s">
        <v>1925</v>
      </c>
      <c r="BS304" s="480" t="s">
        <v>1923</v>
      </c>
      <c r="BT304" s="479" t="s">
        <v>1943</v>
      </c>
      <c r="BU304" s="480" t="s">
        <v>1923</v>
      </c>
      <c r="BV304" s="479" t="s">
        <v>1939</v>
      </c>
      <c r="BW304" s="479" t="s">
        <v>1939</v>
      </c>
    </row>
    <row r="305" spans="1:75" ht="12.75" customHeight="1">
      <c r="A305" s="478" t="s">
        <v>2115</v>
      </c>
      <c r="B305" s="478" t="s">
        <v>454</v>
      </c>
      <c r="C305" s="478" t="s">
        <v>2116</v>
      </c>
      <c r="D305" s="479" t="s">
        <v>1948</v>
      </c>
      <c r="E305" s="480" t="s">
        <v>1942</v>
      </c>
      <c r="F305" s="479" t="s">
        <v>1926</v>
      </c>
      <c r="G305" s="480" t="s">
        <v>1922</v>
      </c>
      <c r="H305" s="479" t="s">
        <v>1926</v>
      </c>
      <c r="I305" s="480" t="s">
        <v>1948</v>
      </c>
      <c r="J305" s="481" t="s">
        <v>1948</v>
      </c>
      <c r="K305" s="480" t="s">
        <v>1941</v>
      </c>
      <c r="L305" s="480" t="s">
        <v>1922</v>
      </c>
      <c r="M305" s="480" t="s">
        <v>1939</v>
      </c>
      <c r="N305" s="480" t="s">
        <v>1931</v>
      </c>
      <c r="O305" s="480" t="s">
        <v>1926</v>
      </c>
      <c r="P305" s="479" t="s">
        <v>1967</v>
      </c>
      <c r="Q305" s="479" t="s">
        <v>1967</v>
      </c>
      <c r="R305" s="479" t="s">
        <v>1942</v>
      </c>
      <c r="S305" s="479" t="s">
        <v>1948</v>
      </c>
      <c r="T305" s="480" t="s">
        <v>1948</v>
      </c>
      <c r="U305" s="479" t="s">
        <v>1929</v>
      </c>
      <c r="V305" s="479" t="s">
        <v>1925</v>
      </c>
      <c r="W305" s="479" t="s">
        <v>1967</v>
      </c>
      <c r="X305" s="480" t="s">
        <v>1948</v>
      </c>
      <c r="Y305" s="479" t="s">
        <v>1967</v>
      </c>
      <c r="Z305" s="479" t="s">
        <v>1927</v>
      </c>
      <c r="AA305" s="480" t="s">
        <v>1927</v>
      </c>
      <c r="AB305" s="482" t="s">
        <v>1942</v>
      </c>
      <c r="AC305" s="479" t="s">
        <v>1967</v>
      </c>
      <c r="AD305" s="479" t="s">
        <v>1967</v>
      </c>
      <c r="AE305" s="480" t="s">
        <v>1925</v>
      </c>
      <c r="AF305" s="480" t="s">
        <v>1923</v>
      </c>
      <c r="AG305" s="479" t="s">
        <v>1925</v>
      </c>
      <c r="AH305" s="480" t="s">
        <v>1923</v>
      </c>
      <c r="AI305" s="479" t="s">
        <v>1967</v>
      </c>
      <c r="AJ305" s="480" t="s">
        <v>1942</v>
      </c>
      <c r="AK305" s="480" t="s">
        <v>1942</v>
      </c>
      <c r="AL305" s="480" t="s">
        <v>1946</v>
      </c>
      <c r="AM305" s="479" t="s">
        <v>1927</v>
      </c>
      <c r="AN305" s="479" t="s">
        <v>1967</v>
      </c>
      <c r="AO305" s="479" t="s">
        <v>1967</v>
      </c>
      <c r="AP305" s="480" t="s">
        <v>1948</v>
      </c>
      <c r="AQ305" s="481" t="s">
        <v>1923</v>
      </c>
      <c r="AR305" s="479" t="s">
        <v>1967</v>
      </c>
      <c r="AS305" s="479" t="s">
        <v>1926</v>
      </c>
      <c r="AT305" s="479" t="s">
        <v>1926</v>
      </c>
      <c r="AU305" s="480" t="s">
        <v>1943</v>
      </c>
      <c r="AV305" s="479" t="s">
        <v>1939</v>
      </c>
      <c r="AW305" s="480" t="s">
        <v>1923</v>
      </c>
      <c r="AX305" s="480" t="s">
        <v>1926</v>
      </c>
      <c r="AY305" s="480" t="s">
        <v>1948</v>
      </c>
      <c r="AZ305" s="481" t="s">
        <v>1923</v>
      </c>
      <c r="BA305" s="480" t="s">
        <v>1948</v>
      </c>
      <c r="BB305" s="479" t="s">
        <v>1967</v>
      </c>
      <c r="BC305" s="482" t="s">
        <v>1923</v>
      </c>
      <c r="BD305" s="479" t="s">
        <v>1932</v>
      </c>
      <c r="BE305" s="479" t="s">
        <v>1926</v>
      </c>
      <c r="BF305" s="479" t="s">
        <v>1967</v>
      </c>
      <c r="BG305" s="480" t="s">
        <v>1942</v>
      </c>
      <c r="BH305" s="479" t="s">
        <v>1967</v>
      </c>
      <c r="BI305" s="479" t="s">
        <v>1939</v>
      </c>
      <c r="BJ305" s="479" t="s">
        <v>1926</v>
      </c>
      <c r="BK305" s="480" t="s">
        <v>1942</v>
      </c>
      <c r="BL305" s="480" t="s">
        <v>1942</v>
      </c>
      <c r="BM305" s="480" t="s">
        <v>1931</v>
      </c>
      <c r="BN305" s="479" t="s">
        <v>1939</v>
      </c>
      <c r="BO305" s="480" t="s">
        <v>1942</v>
      </c>
      <c r="BP305" s="480" t="s">
        <v>1942</v>
      </c>
      <c r="BQ305" s="479" t="s">
        <v>1926</v>
      </c>
      <c r="BR305" s="480" t="s">
        <v>1925</v>
      </c>
      <c r="BS305" s="480" t="s">
        <v>1927</v>
      </c>
      <c r="BT305" s="479" t="s">
        <v>1967</v>
      </c>
      <c r="BU305" s="480" t="s">
        <v>1948</v>
      </c>
      <c r="BV305" s="479" t="s">
        <v>1967</v>
      </c>
      <c r="BW305" s="479" t="s">
        <v>1967</v>
      </c>
    </row>
    <row r="306" spans="1:75" ht="12.75" customHeight="1">
      <c r="A306" s="478" t="s">
        <v>462</v>
      </c>
      <c r="B306" s="478" t="s">
        <v>454</v>
      </c>
      <c r="C306" s="478" t="s">
        <v>1985</v>
      </c>
      <c r="D306" s="479" t="s">
        <v>1946</v>
      </c>
      <c r="E306" s="480" t="s">
        <v>1939</v>
      </c>
      <c r="F306" s="479" t="s">
        <v>1946</v>
      </c>
      <c r="G306" s="480" t="s">
        <v>1931</v>
      </c>
      <c r="H306" s="479" t="s">
        <v>1946</v>
      </c>
      <c r="I306" s="480" t="s">
        <v>1923</v>
      </c>
      <c r="J306" s="481" t="s">
        <v>1928</v>
      </c>
      <c r="K306" s="480" t="s">
        <v>1948</v>
      </c>
      <c r="L306" s="480" t="s">
        <v>1923</v>
      </c>
      <c r="M306" s="480" t="s">
        <v>1922</v>
      </c>
      <c r="N306" s="480" t="s">
        <v>1931</v>
      </c>
      <c r="O306" s="480" t="s">
        <v>1948</v>
      </c>
      <c r="P306" s="479" t="s">
        <v>1946</v>
      </c>
      <c r="Q306" s="479" t="s">
        <v>1946</v>
      </c>
      <c r="R306" s="479" t="s">
        <v>1923</v>
      </c>
      <c r="S306" s="479" t="s">
        <v>1946</v>
      </c>
      <c r="T306" s="480" t="s">
        <v>1922</v>
      </c>
      <c r="U306" s="479" t="s">
        <v>1928</v>
      </c>
      <c r="V306" s="479" t="s">
        <v>1922</v>
      </c>
      <c r="W306" s="479" t="s">
        <v>1946</v>
      </c>
      <c r="X306" s="480" t="s">
        <v>1939</v>
      </c>
      <c r="Y306" s="479" t="s">
        <v>1946</v>
      </c>
      <c r="Z306" s="479" t="s">
        <v>1923</v>
      </c>
      <c r="AA306" s="480" t="s">
        <v>1940</v>
      </c>
      <c r="AB306" s="482" t="s">
        <v>1939</v>
      </c>
      <c r="AC306" s="479" t="s">
        <v>1946</v>
      </c>
      <c r="AD306" s="479" t="s">
        <v>1946</v>
      </c>
      <c r="AE306" s="480" t="s">
        <v>1948</v>
      </c>
      <c r="AF306" s="480" t="s">
        <v>1931</v>
      </c>
      <c r="AG306" s="479" t="s">
        <v>1924</v>
      </c>
      <c r="AH306" s="480" t="s">
        <v>1931</v>
      </c>
      <c r="AI306" s="479" t="s">
        <v>1924</v>
      </c>
      <c r="AJ306" s="480" t="s">
        <v>1939</v>
      </c>
      <c r="AK306" s="480" t="s">
        <v>1939</v>
      </c>
      <c r="AL306" s="480" t="s">
        <v>1939</v>
      </c>
      <c r="AM306" s="479" t="s">
        <v>1946</v>
      </c>
      <c r="AN306" s="479" t="s">
        <v>1946</v>
      </c>
      <c r="AO306" s="479" t="s">
        <v>1946</v>
      </c>
      <c r="AP306" s="480" t="s">
        <v>1922</v>
      </c>
      <c r="AQ306" s="481" t="s">
        <v>1931</v>
      </c>
      <c r="AR306" s="479" t="s">
        <v>1922</v>
      </c>
      <c r="AS306" s="479" t="s">
        <v>1922</v>
      </c>
      <c r="AT306" s="479" t="s">
        <v>1946</v>
      </c>
      <c r="AU306" s="480" t="s">
        <v>1931</v>
      </c>
      <c r="AV306" s="479" t="s">
        <v>1923</v>
      </c>
      <c r="AW306" s="480" t="s">
        <v>1931</v>
      </c>
      <c r="AX306" s="480" t="s">
        <v>1948</v>
      </c>
      <c r="AY306" s="480" t="s">
        <v>1922</v>
      </c>
      <c r="AZ306" s="481" t="s">
        <v>1931</v>
      </c>
      <c r="BA306" s="480" t="s">
        <v>1939</v>
      </c>
      <c r="BB306" s="479" t="s">
        <v>1946</v>
      </c>
      <c r="BC306" s="482" t="s">
        <v>1931</v>
      </c>
      <c r="BD306" s="479" t="s">
        <v>1922</v>
      </c>
      <c r="BE306" s="479" t="s">
        <v>1922</v>
      </c>
      <c r="BF306" s="479" t="s">
        <v>1946</v>
      </c>
      <c r="BG306" s="480" t="s">
        <v>1939</v>
      </c>
      <c r="BH306" s="479" t="s">
        <v>1946</v>
      </c>
      <c r="BI306" s="479" t="s">
        <v>1928</v>
      </c>
      <c r="BJ306" s="479" t="s">
        <v>1946</v>
      </c>
      <c r="BK306" s="480" t="s">
        <v>1939</v>
      </c>
      <c r="BL306" s="480" t="s">
        <v>1939</v>
      </c>
      <c r="BM306" s="480" t="s">
        <v>1933</v>
      </c>
      <c r="BN306" s="479" t="s">
        <v>1931</v>
      </c>
      <c r="BO306" s="480" t="s">
        <v>1922</v>
      </c>
      <c r="BP306" s="480" t="s">
        <v>1922</v>
      </c>
      <c r="BQ306" s="479" t="s">
        <v>1946</v>
      </c>
      <c r="BR306" s="480" t="s">
        <v>1925</v>
      </c>
      <c r="BS306" s="480" t="s">
        <v>1940</v>
      </c>
      <c r="BT306" s="479" t="s">
        <v>1946</v>
      </c>
      <c r="BU306" s="480" t="s">
        <v>1922</v>
      </c>
      <c r="BV306" s="479" t="s">
        <v>1946</v>
      </c>
      <c r="BW306" s="479" t="s">
        <v>1946</v>
      </c>
    </row>
    <row r="307" spans="1:75" ht="12.75" customHeight="1">
      <c r="A307" s="478" t="s">
        <v>463</v>
      </c>
      <c r="B307" s="478" t="s">
        <v>454</v>
      </c>
      <c r="C307" s="478" t="s">
        <v>1953</v>
      </c>
      <c r="D307" s="479" t="s">
        <v>1948</v>
      </c>
      <c r="E307" s="480" t="s">
        <v>1928</v>
      </c>
      <c r="F307" s="479" t="s">
        <v>1926</v>
      </c>
      <c r="G307" s="480" t="s">
        <v>1922</v>
      </c>
      <c r="H307" s="479" t="s">
        <v>1926</v>
      </c>
      <c r="I307" s="480" t="s">
        <v>1928</v>
      </c>
      <c r="J307" s="481" t="s">
        <v>1948</v>
      </c>
      <c r="K307" s="480" t="s">
        <v>1932</v>
      </c>
      <c r="L307" s="480" t="s">
        <v>1928</v>
      </c>
      <c r="M307" s="480" t="s">
        <v>1931</v>
      </c>
      <c r="N307" s="480" t="s">
        <v>1931</v>
      </c>
      <c r="O307" s="480" t="s">
        <v>1926</v>
      </c>
      <c r="P307" s="479" t="s">
        <v>1926</v>
      </c>
      <c r="Q307" s="479" t="s">
        <v>1922</v>
      </c>
      <c r="R307" s="479" t="s">
        <v>1923</v>
      </c>
      <c r="S307" s="479" t="s">
        <v>1925</v>
      </c>
      <c r="T307" s="480" t="s">
        <v>1948</v>
      </c>
      <c r="U307" s="479" t="s">
        <v>1923</v>
      </c>
      <c r="V307" s="479" t="s">
        <v>1925</v>
      </c>
      <c r="W307" s="479" t="s">
        <v>1928</v>
      </c>
      <c r="X307" s="480" t="s">
        <v>1941</v>
      </c>
      <c r="Y307" s="479" t="s">
        <v>1967</v>
      </c>
      <c r="Z307" s="479" t="s">
        <v>1924</v>
      </c>
      <c r="AA307" s="480" t="s">
        <v>1948</v>
      </c>
      <c r="AB307" s="482" t="s">
        <v>1941</v>
      </c>
      <c r="AC307" s="479" t="s">
        <v>1926</v>
      </c>
      <c r="AD307" s="479" t="s">
        <v>1967</v>
      </c>
      <c r="AE307" s="480" t="s">
        <v>1932</v>
      </c>
      <c r="AF307" s="480" t="s">
        <v>1922</v>
      </c>
      <c r="AG307" s="479" t="s">
        <v>1948</v>
      </c>
      <c r="AH307" s="480" t="s">
        <v>1931</v>
      </c>
      <c r="AI307" s="479" t="s">
        <v>1967</v>
      </c>
      <c r="AJ307" s="480" t="s">
        <v>1941</v>
      </c>
      <c r="AK307" s="480" t="s">
        <v>1941</v>
      </c>
      <c r="AL307" s="480" t="s">
        <v>1941</v>
      </c>
      <c r="AM307" s="479" t="s">
        <v>1926</v>
      </c>
      <c r="AN307" s="479" t="s">
        <v>1926</v>
      </c>
      <c r="AO307" s="479" t="s">
        <v>1926</v>
      </c>
      <c r="AP307" s="480" t="s">
        <v>1948</v>
      </c>
      <c r="AQ307" s="481" t="s">
        <v>1922</v>
      </c>
      <c r="AR307" s="479" t="s">
        <v>1925</v>
      </c>
      <c r="AS307" s="479" t="s">
        <v>1926</v>
      </c>
      <c r="AT307" s="479" t="s">
        <v>1926</v>
      </c>
      <c r="AU307" s="480" t="s">
        <v>1931</v>
      </c>
      <c r="AV307" s="479" t="s">
        <v>1923</v>
      </c>
      <c r="AW307" s="480" t="s">
        <v>1922</v>
      </c>
      <c r="AX307" s="480" t="s">
        <v>1926</v>
      </c>
      <c r="AY307" s="480" t="s">
        <v>1928</v>
      </c>
      <c r="AZ307" s="481" t="s">
        <v>1922</v>
      </c>
      <c r="BA307" s="480" t="s">
        <v>1941</v>
      </c>
      <c r="BB307" s="479" t="s">
        <v>1926</v>
      </c>
      <c r="BC307" s="482" t="s">
        <v>1922</v>
      </c>
      <c r="BD307" s="479" t="s">
        <v>1939</v>
      </c>
      <c r="BE307" s="479" t="s">
        <v>1926</v>
      </c>
      <c r="BF307" s="479" t="s">
        <v>1926</v>
      </c>
      <c r="BG307" s="480" t="s">
        <v>1941</v>
      </c>
      <c r="BH307" s="479" t="s">
        <v>1926</v>
      </c>
      <c r="BI307" s="479" t="s">
        <v>1948</v>
      </c>
      <c r="BJ307" s="479" t="s">
        <v>1926</v>
      </c>
      <c r="BK307" s="480" t="s">
        <v>1941</v>
      </c>
      <c r="BL307" s="480" t="s">
        <v>1941</v>
      </c>
      <c r="BM307" s="480" t="s">
        <v>1931</v>
      </c>
      <c r="BN307" s="479" t="s">
        <v>1922</v>
      </c>
      <c r="BO307" s="480" t="s">
        <v>1942</v>
      </c>
      <c r="BP307" s="480" t="s">
        <v>1942</v>
      </c>
      <c r="BQ307" s="479" t="s">
        <v>1925</v>
      </c>
      <c r="BR307" s="480" t="s">
        <v>1925</v>
      </c>
      <c r="BS307" s="480" t="s">
        <v>1948</v>
      </c>
      <c r="BT307" s="479" t="s">
        <v>1922</v>
      </c>
      <c r="BU307" s="480" t="s">
        <v>1928</v>
      </c>
      <c r="BV307" s="479" t="s">
        <v>1926</v>
      </c>
      <c r="BW307" s="479" t="s">
        <v>1926</v>
      </c>
    </row>
    <row r="308" spans="1:75" ht="12.75" customHeight="1">
      <c r="A308" s="478" t="s">
        <v>89</v>
      </c>
      <c r="B308" s="478" t="s">
        <v>454</v>
      </c>
      <c r="C308" s="478" t="s">
        <v>1993</v>
      </c>
      <c r="D308" s="479" t="s">
        <v>1925</v>
      </c>
      <c r="E308" s="480" t="s">
        <v>1922</v>
      </c>
      <c r="F308" s="479" t="s">
        <v>1927</v>
      </c>
      <c r="G308" s="480" t="s">
        <v>1931</v>
      </c>
      <c r="H308" s="479" t="s">
        <v>1925</v>
      </c>
      <c r="I308" s="480" t="s">
        <v>1924</v>
      </c>
      <c r="J308" s="481" t="s">
        <v>1943</v>
      </c>
      <c r="K308" s="480" t="s">
        <v>1941</v>
      </c>
      <c r="L308" s="480" t="s">
        <v>1929</v>
      </c>
      <c r="M308" s="480" t="s">
        <v>1929</v>
      </c>
      <c r="N308" s="480" t="s">
        <v>1931</v>
      </c>
      <c r="O308" s="480" t="s">
        <v>1927</v>
      </c>
      <c r="P308" s="479" t="s">
        <v>1927</v>
      </c>
      <c r="Q308" s="479" t="s">
        <v>1927</v>
      </c>
      <c r="R308" s="479" t="s">
        <v>1942</v>
      </c>
      <c r="S308" s="479" t="s">
        <v>1927</v>
      </c>
      <c r="T308" s="480" t="s">
        <v>1924</v>
      </c>
      <c r="U308" s="479" t="s">
        <v>1929</v>
      </c>
      <c r="V308" s="479" t="s">
        <v>1946</v>
      </c>
      <c r="W308" s="483" t="s">
        <v>1932</v>
      </c>
      <c r="X308" s="480" t="s">
        <v>1942</v>
      </c>
      <c r="Y308" s="479" t="s">
        <v>1946</v>
      </c>
      <c r="Z308" s="479" t="s">
        <v>1943</v>
      </c>
      <c r="AA308" s="480" t="s">
        <v>1932</v>
      </c>
      <c r="AB308" s="482" t="s">
        <v>1922</v>
      </c>
      <c r="AC308" s="479" t="s">
        <v>1927</v>
      </c>
      <c r="AD308" s="479" t="s">
        <v>1925</v>
      </c>
      <c r="AE308" s="480" t="s">
        <v>1924</v>
      </c>
      <c r="AF308" s="480" t="s">
        <v>1931</v>
      </c>
      <c r="AG308" s="479" t="s">
        <v>1922</v>
      </c>
      <c r="AH308" s="480" t="s">
        <v>1931</v>
      </c>
      <c r="AI308" s="479" t="s">
        <v>1946</v>
      </c>
      <c r="AJ308" s="480" t="s">
        <v>1922</v>
      </c>
      <c r="AK308" s="480" t="s">
        <v>1922</v>
      </c>
      <c r="AL308" s="480" t="s">
        <v>1923</v>
      </c>
      <c r="AM308" s="479" t="s">
        <v>1922</v>
      </c>
      <c r="AN308" s="479" t="s">
        <v>1927</v>
      </c>
      <c r="AO308" s="479" t="s">
        <v>1927</v>
      </c>
      <c r="AP308" s="480" t="s">
        <v>1943</v>
      </c>
      <c r="AQ308" s="481" t="s">
        <v>1928</v>
      </c>
      <c r="AR308" s="479" t="s">
        <v>1948</v>
      </c>
      <c r="AS308" s="479" t="s">
        <v>1955</v>
      </c>
      <c r="AT308" s="479" t="s">
        <v>1925</v>
      </c>
      <c r="AU308" s="480" t="s">
        <v>1924</v>
      </c>
      <c r="AV308" s="479" t="s">
        <v>1923</v>
      </c>
      <c r="AW308" s="480" t="s">
        <v>1931</v>
      </c>
      <c r="AX308" s="480" t="s">
        <v>1927</v>
      </c>
      <c r="AY308" s="480" t="s">
        <v>1929</v>
      </c>
      <c r="AZ308" s="481" t="s">
        <v>1931</v>
      </c>
      <c r="BA308" s="480" t="s">
        <v>1942</v>
      </c>
      <c r="BB308" s="479" t="s">
        <v>1927</v>
      </c>
      <c r="BC308" s="482" t="s">
        <v>1928</v>
      </c>
      <c r="BD308" s="479" t="s">
        <v>1946</v>
      </c>
      <c r="BE308" s="479" t="s">
        <v>1925</v>
      </c>
      <c r="BF308" s="479" t="s">
        <v>1955</v>
      </c>
      <c r="BG308" s="480" t="s">
        <v>1922</v>
      </c>
      <c r="BH308" s="479" t="s">
        <v>1946</v>
      </c>
      <c r="BI308" s="479" t="s">
        <v>1922</v>
      </c>
      <c r="BJ308" s="479" t="s">
        <v>1925</v>
      </c>
      <c r="BK308" s="480" t="s">
        <v>1922</v>
      </c>
      <c r="BL308" s="480" t="s">
        <v>1922</v>
      </c>
      <c r="BM308" s="480" t="s">
        <v>1931</v>
      </c>
      <c r="BN308" s="479" t="s">
        <v>1922</v>
      </c>
      <c r="BO308" s="480" t="s">
        <v>1928</v>
      </c>
      <c r="BP308" s="480" t="s">
        <v>1928</v>
      </c>
      <c r="BQ308" s="479" t="s">
        <v>1946</v>
      </c>
      <c r="BR308" s="480" t="s">
        <v>1925</v>
      </c>
      <c r="BS308" s="480" t="s">
        <v>1943</v>
      </c>
      <c r="BT308" s="479" t="s">
        <v>1927</v>
      </c>
      <c r="BU308" s="480" t="s">
        <v>1922</v>
      </c>
      <c r="BV308" s="479" t="s">
        <v>1927</v>
      </c>
      <c r="BW308" s="479" t="s">
        <v>1927</v>
      </c>
    </row>
    <row r="309" spans="1:75" ht="12.75" customHeight="1">
      <c r="A309" s="484" t="s">
        <v>2117</v>
      </c>
      <c r="B309" s="484" t="s">
        <v>454</v>
      </c>
      <c r="C309" s="484" t="s">
        <v>2058</v>
      </c>
      <c r="D309" s="479" t="s">
        <v>1948</v>
      </c>
      <c r="E309" s="480" t="s">
        <v>1941</v>
      </c>
      <c r="F309" s="479" t="s">
        <v>1926</v>
      </c>
      <c r="G309" s="480" t="s">
        <v>1922</v>
      </c>
      <c r="H309" s="479" t="s">
        <v>1926</v>
      </c>
      <c r="I309" s="480" t="s">
        <v>1922</v>
      </c>
      <c r="J309" s="481" t="s">
        <v>1948</v>
      </c>
      <c r="K309" s="480" t="s">
        <v>1941</v>
      </c>
      <c r="L309" s="480" t="s">
        <v>1923</v>
      </c>
      <c r="M309" s="480" t="s">
        <v>1948</v>
      </c>
      <c r="N309" s="480" t="s">
        <v>1931</v>
      </c>
      <c r="O309" s="480" t="s">
        <v>1926</v>
      </c>
      <c r="P309" s="479" t="s">
        <v>1926</v>
      </c>
      <c r="Q309" s="479" t="s">
        <v>1926</v>
      </c>
      <c r="R309" s="479" t="s">
        <v>1942</v>
      </c>
      <c r="S309" s="479" t="s">
        <v>1925</v>
      </c>
      <c r="T309" s="480" t="s">
        <v>1948</v>
      </c>
      <c r="U309" s="479" t="s">
        <v>1946</v>
      </c>
      <c r="V309" s="479" t="s">
        <v>1927</v>
      </c>
      <c r="W309" s="479" t="s">
        <v>1926</v>
      </c>
      <c r="X309" s="480" t="s">
        <v>1948</v>
      </c>
      <c r="Y309" s="479" t="s">
        <v>1967</v>
      </c>
      <c r="Z309" s="479" t="s">
        <v>1925</v>
      </c>
      <c r="AA309" s="480" t="s">
        <v>1948</v>
      </c>
      <c r="AB309" s="482" t="s">
        <v>1941</v>
      </c>
      <c r="AC309" s="479" t="s">
        <v>1926</v>
      </c>
      <c r="AD309" s="479" t="s">
        <v>1967</v>
      </c>
      <c r="AE309" s="480" t="s">
        <v>1939</v>
      </c>
      <c r="AF309" s="480" t="s">
        <v>1922</v>
      </c>
      <c r="AG309" s="479" t="s">
        <v>1925</v>
      </c>
      <c r="AH309" s="480" t="s">
        <v>1922</v>
      </c>
      <c r="AI309" s="479" t="s">
        <v>1967</v>
      </c>
      <c r="AJ309" s="480" t="s">
        <v>1941</v>
      </c>
      <c r="AK309" s="480" t="s">
        <v>1941</v>
      </c>
      <c r="AL309" s="480" t="s">
        <v>1946</v>
      </c>
      <c r="AM309" s="479" t="s">
        <v>1927</v>
      </c>
      <c r="AN309" s="479" t="s">
        <v>1926</v>
      </c>
      <c r="AO309" s="479" t="s">
        <v>1926</v>
      </c>
      <c r="AP309" s="480" t="s">
        <v>1948</v>
      </c>
      <c r="AQ309" s="481" t="s">
        <v>1923</v>
      </c>
      <c r="AR309" s="479" t="s">
        <v>1925</v>
      </c>
      <c r="AS309" s="479" t="s">
        <v>1926</v>
      </c>
      <c r="AT309" s="479" t="s">
        <v>1926</v>
      </c>
      <c r="AU309" s="480" t="s">
        <v>1932</v>
      </c>
      <c r="AV309" s="479" t="s">
        <v>1939</v>
      </c>
      <c r="AW309" s="480" t="s">
        <v>1931</v>
      </c>
      <c r="AX309" s="480" t="s">
        <v>1926</v>
      </c>
      <c r="AY309" s="480" t="s">
        <v>1948</v>
      </c>
      <c r="AZ309" s="481" t="s">
        <v>1922</v>
      </c>
      <c r="BA309" s="480" t="s">
        <v>1948</v>
      </c>
      <c r="BB309" s="479" t="s">
        <v>1967</v>
      </c>
      <c r="BC309" s="482" t="s">
        <v>1923</v>
      </c>
      <c r="BD309" s="479" t="s">
        <v>1942</v>
      </c>
      <c r="BE309" s="479" t="s">
        <v>1926</v>
      </c>
      <c r="BF309" s="479" t="s">
        <v>1967</v>
      </c>
      <c r="BG309" s="480" t="s">
        <v>1941</v>
      </c>
      <c r="BH309" s="479" t="s">
        <v>1926</v>
      </c>
      <c r="BI309" s="479" t="s">
        <v>1939</v>
      </c>
      <c r="BJ309" s="479" t="s">
        <v>1926</v>
      </c>
      <c r="BK309" s="480" t="s">
        <v>1941</v>
      </c>
      <c r="BL309" s="480" t="s">
        <v>1941</v>
      </c>
      <c r="BM309" s="480" t="s">
        <v>1931</v>
      </c>
      <c r="BN309" s="479" t="s">
        <v>1939</v>
      </c>
      <c r="BO309" s="480" t="s">
        <v>1942</v>
      </c>
      <c r="BP309" s="480" t="s">
        <v>1942</v>
      </c>
      <c r="BQ309" s="479" t="s">
        <v>1926</v>
      </c>
      <c r="BR309" s="480" t="s">
        <v>1925</v>
      </c>
      <c r="BS309" s="480" t="s">
        <v>1948</v>
      </c>
      <c r="BT309" s="479" t="s">
        <v>1967</v>
      </c>
      <c r="BU309" s="480" t="s">
        <v>1948</v>
      </c>
      <c r="BV309" s="479" t="s">
        <v>1926</v>
      </c>
      <c r="BW309" s="479" t="s">
        <v>1926</v>
      </c>
    </row>
    <row r="310" spans="1:75" ht="12.75" customHeight="1">
      <c r="A310" s="478" t="s">
        <v>2118</v>
      </c>
      <c r="B310" s="478" t="s">
        <v>454</v>
      </c>
      <c r="C310" s="478" t="s">
        <v>1947</v>
      </c>
      <c r="D310" s="479" t="s">
        <v>1924</v>
      </c>
      <c r="E310" s="480" t="s">
        <v>1923</v>
      </c>
      <c r="F310" s="479" t="s">
        <v>1939</v>
      </c>
      <c r="G310" s="480" t="s">
        <v>1928</v>
      </c>
      <c r="H310" s="479" t="s">
        <v>1939</v>
      </c>
      <c r="I310" s="480" t="s">
        <v>1923</v>
      </c>
      <c r="J310" s="481" t="s">
        <v>1923</v>
      </c>
      <c r="K310" s="480" t="s">
        <v>1925</v>
      </c>
      <c r="L310" s="480" t="s">
        <v>1923</v>
      </c>
      <c r="M310" s="480" t="s">
        <v>1922</v>
      </c>
      <c r="N310" s="480" t="s">
        <v>1928</v>
      </c>
      <c r="O310" s="480" t="s">
        <v>1939</v>
      </c>
      <c r="P310" s="479" t="s">
        <v>1939</v>
      </c>
      <c r="Q310" s="479" t="s">
        <v>1939</v>
      </c>
      <c r="R310" s="479" t="s">
        <v>1928</v>
      </c>
      <c r="S310" s="479" t="s">
        <v>1939</v>
      </c>
      <c r="T310" s="480" t="s">
        <v>1922</v>
      </c>
      <c r="U310" s="479" t="s">
        <v>1923</v>
      </c>
      <c r="V310" s="479" t="s">
        <v>1923</v>
      </c>
      <c r="W310" s="479" t="s">
        <v>1922</v>
      </c>
      <c r="X310" s="480" t="s">
        <v>1923</v>
      </c>
      <c r="Y310" s="479" t="s">
        <v>1939</v>
      </c>
      <c r="Z310" s="479" t="s">
        <v>1923</v>
      </c>
      <c r="AA310" s="480" t="s">
        <v>1923</v>
      </c>
      <c r="AB310" s="482" t="s">
        <v>1923</v>
      </c>
      <c r="AC310" s="479" t="s">
        <v>1939</v>
      </c>
      <c r="AD310" s="479" t="s">
        <v>1948</v>
      </c>
      <c r="AE310" s="480" t="s">
        <v>1925</v>
      </c>
      <c r="AF310" s="480" t="s">
        <v>1948</v>
      </c>
      <c r="AG310" s="479" t="s">
        <v>1923</v>
      </c>
      <c r="AH310" s="480" t="s">
        <v>1923</v>
      </c>
      <c r="AI310" s="479" t="s">
        <v>1923</v>
      </c>
      <c r="AJ310" s="480" t="s">
        <v>1923</v>
      </c>
      <c r="AK310" s="480" t="s">
        <v>1923</v>
      </c>
      <c r="AL310" s="480" t="s">
        <v>1923</v>
      </c>
      <c r="AM310" s="479" t="s">
        <v>1922</v>
      </c>
      <c r="AN310" s="479" t="s">
        <v>1939</v>
      </c>
      <c r="AO310" s="479" t="s">
        <v>1939</v>
      </c>
      <c r="AP310" s="480" t="s">
        <v>1948</v>
      </c>
      <c r="AQ310" s="481" t="s">
        <v>1931</v>
      </c>
      <c r="AR310" s="483" t="s">
        <v>1948</v>
      </c>
      <c r="AS310" s="479" t="s">
        <v>1939</v>
      </c>
      <c r="AT310" s="479" t="s">
        <v>1939</v>
      </c>
      <c r="AU310" s="480" t="s">
        <v>1923</v>
      </c>
      <c r="AV310" s="479" t="s">
        <v>1923</v>
      </c>
      <c r="AW310" s="480" t="s">
        <v>1948</v>
      </c>
      <c r="AX310" s="480" t="s">
        <v>1939</v>
      </c>
      <c r="AY310" s="480" t="s">
        <v>1948</v>
      </c>
      <c r="AZ310" s="481" t="s">
        <v>1922</v>
      </c>
      <c r="BA310" s="480" t="s">
        <v>1923</v>
      </c>
      <c r="BB310" s="479" t="s">
        <v>1939</v>
      </c>
      <c r="BC310" s="482" t="s">
        <v>1948</v>
      </c>
      <c r="BD310" s="479" t="s">
        <v>1939</v>
      </c>
      <c r="BE310" s="479" t="s">
        <v>1939</v>
      </c>
      <c r="BF310" s="479" t="s">
        <v>1939</v>
      </c>
      <c r="BG310" s="480" t="s">
        <v>1923</v>
      </c>
      <c r="BH310" s="479" t="s">
        <v>1923</v>
      </c>
      <c r="BI310" s="479" t="s">
        <v>1923</v>
      </c>
      <c r="BJ310" s="479" t="s">
        <v>1939</v>
      </c>
      <c r="BK310" s="480" t="s">
        <v>1948</v>
      </c>
      <c r="BL310" s="480" t="s">
        <v>1923</v>
      </c>
      <c r="BM310" s="480" t="s">
        <v>1922</v>
      </c>
      <c r="BN310" s="479" t="s">
        <v>1948</v>
      </c>
      <c r="BO310" s="480" t="s">
        <v>1948</v>
      </c>
      <c r="BP310" s="480" t="s">
        <v>1948</v>
      </c>
      <c r="BQ310" s="479" t="s">
        <v>1940</v>
      </c>
      <c r="BR310" s="480" t="s">
        <v>1925</v>
      </c>
      <c r="BS310" s="480" t="s">
        <v>1943</v>
      </c>
      <c r="BT310" s="479" t="s">
        <v>1923</v>
      </c>
      <c r="BU310" s="480" t="s">
        <v>1922</v>
      </c>
      <c r="BV310" s="479" t="s">
        <v>1939</v>
      </c>
      <c r="BW310" s="479" t="s">
        <v>1939</v>
      </c>
    </row>
    <row r="311" spans="1:75" ht="12.75" customHeight="1">
      <c r="A311" s="478" t="s">
        <v>464</v>
      </c>
      <c r="B311" s="478" t="s">
        <v>454</v>
      </c>
      <c r="C311" s="478" t="s">
        <v>2100</v>
      </c>
      <c r="D311" s="479" t="s">
        <v>1946</v>
      </c>
      <c r="E311" s="480" t="s">
        <v>1923</v>
      </c>
      <c r="F311" s="479" t="s">
        <v>1946</v>
      </c>
      <c r="G311" s="480" t="s">
        <v>1931</v>
      </c>
      <c r="H311" s="479" t="s">
        <v>1946</v>
      </c>
      <c r="I311" s="480" t="s">
        <v>1923</v>
      </c>
      <c r="J311" s="481" t="s">
        <v>1928</v>
      </c>
      <c r="K311" s="480" t="s">
        <v>1922</v>
      </c>
      <c r="L311" s="480" t="s">
        <v>1923</v>
      </c>
      <c r="M311" s="480" t="s">
        <v>1922</v>
      </c>
      <c r="N311" s="480" t="s">
        <v>1933</v>
      </c>
      <c r="O311" s="480" t="s">
        <v>1946</v>
      </c>
      <c r="P311" s="479" t="s">
        <v>1946</v>
      </c>
      <c r="Q311" s="479" t="s">
        <v>1946</v>
      </c>
      <c r="R311" s="479" t="s">
        <v>1923</v>
      </c>
      <c r="S311" s="479" t="s">
        <v>1948</v>
      </c>
      <c r="T311" s="480" t="s">
        <v>1922</v>
      </c>
      <c r="U311" s="479" t="s">
        <v>1929</v>
      </c>
      <c r="V311" s="479" t="s">
        <v>1946</v>
      </c>
      <c r="W311" s="479" t="s">
        <v>1946</v>
      </c>
      <c r="X311" s="480" t="s">
        <v>1923</v>
      </c>
      <c r="Y311" s="479" t="s">
        <v>1929</v>
      </c>
      <c r="Z311" s="479" t="s">
        <v>1923</v>
      </c>
      <c r="AA311" s="480" t="s">
        <v>1939</v>
      </c>
      <c r="AB311" s="482" t="s">
        <v>1923</v>
      </c>
      <c r="AC311" s="479" t="s">
        <v>1946</v>
      </c>
      <c r="AD311" s="479" t="s">
        <v>1946</v>
      </c>
      <c r="AE311" s="480" t="s">
        <v>1922</v>
      </c>
      <c r="AF311" s="480" t="s">
        <v>1931</v>
      </c>
      <c r="AG311" s="479" t="s">
        <v>1924</v>
      </c>
      <c r="AH311" s="480" t="s">
        <v>1931</v>
      </c>
      <c r="AI311" s="479" t="s">
        <v>1929</v>
      </c>
      <c r="AJ311" s="480" t="s">
        <v>1923</v>
      </c>
      <c r="AK311" s="480" t="s">
        <v>1923</v>
      </c>
      <c r="AL311" s="480" t="s">
        <v>1923</v>
      </c>
      <c r="AM311" s="479" t="s">
        <v>1946</v>
      </c>
      <c r="AN311" s="479" t="s">
        <v>1946</v>
      </c>
      <c r="AO311" s="479" t="s">
        <v>1946</v>
      </c>
      <c r="AP311" s="480" t="s">
        <v>1922</v>
      </c>
      <c r="AQ311" s="481" t="s">
        <v>1931</v>
      </c>
      <c r="AR311" s="479" t="s">
        <v>1946</v>
      </c>
      <c r="AS311" s="479" t="s">
        <v>1924</v>
      </c>
      <c r="AT311" s="479" t="s">
        <v>1946</v>
      </c>
      <c r="AU311" s="480" t="s">
        <v>1933</v>
      </c>
      <c r="AV311" s="479" t="s">
        <v>1923</v>
      </c>
      <c r="AW311" s="480" t="s">
        <v>1931</v>
      </c>
      <c r="AX311" s="480" t="s">
        <v>1946</v>
      </c>
      <c r="AY311" s="480" t="s">
        <v>1922</v>
      </c>
      <c r="AZ311" s="481" t="s">
        <v>1931</v>
      </c>
      <c r="BA311" s="480" t="s">
        <v>1923</v>
      </c>
      <c r="BB311" s="479" t="s">
        <v>1946</v>
      </c>
      <c r="BC311" s="482" t="s">
        <v>1931</v>
      </c>
      <c r="BD311" s="479" t="s">
        <v>1923</v>
      </c>
      <c r="BE311" s="479" t="s">
        <v>1924</v>
      </c>
      <c r="BF311" s="479" t="s">
        <v>1946</v>
      </c>
      <c r="BG311" s="480" t="s">
        <v>1923</v>
      </c>
      <c r="BH311" s="479" t="s">
        <v>1946</v>
      </c>
      <c r="BI311" s="479" t="s">
        <v>1928</v>
      </c>
      <c r="BJ311" s="479" t="s">
        <v>1946</v>
      </c>
      <c r="BK311" s="480" t="s">
        <v>1923</v>
      </c>
      <c r="BL311" s="480" t="s">
        <v>1923</v>
      </c>
      <c r="BM311" s="480" t="s">
        <v>1933</v>
      </c>
      <c r="BN311" s="479" t="s">
        <v>1929</v>
      </c>
      <c r="BO311" s="480" t="s">
        <v>1929</v>
      </c>
      <c r="BP311" s="480" t="s">
        <v>1929</v>
      </c>
      <c r="BQ311" s="479" t="s">
        <v>1923</v>
      </c>
      <c r="BR311" s="480" t="s">
        <v>1925</v>
      </c>
      <c r="BS311" s="480" t="s">
        <v>1939</v>
      </c>
      <c r="BT311" s="479" t="s">
        <v>1946</v>
      </c>
      <c r="BU311" s="480" t="s">
        <v>1922</v>
      </c>
      <c r="BV311" s="479" t="s">
        <v>1946</v>
      </c>
      <c r="BW311" s="479" t="s">
        <v>1946</v>
      </c>
    </row>
    <row r="312" spans="1:75" ht="12.75" customHeight="1">
      <c r="A312" s="478" t="s">
        <v>285</v>
      </c>
      <c r="B312" s="478" t="s">
        <v>286</v>
      </c>
      <c r="C312" s="478" t="s">
        <v>2113</v>
      </c>
      <c r="D312" s="479" t="s">
        <v>1946</v>
      </c>
      <c r="E312" s="480" t="s">
        <v>1923</v>
      </c>
      <c r="F312" s="479" t="s">
        <v>1946</v>
      </c>
      <c r="G312" s="480" t="s">
        <v>1928</v>
      </c>
      <c r="H312" s="479" t="s">
        <v>1946</v>
      </c>
      <c r="I312" s="480" t="s">
        <v>1923</v>
      </c>
      <c r="J312" s="481" t="s">
        <v>1923</v>
      </c>
      <c r="K312" s="480" t="s">
        <v>1925</v>
      </c>
      <c r="L312" s="480" t="s">
        <v>1923</v>
      </c>
      <c r="M312" s="480" t="s">
        <v>1923</v>
      </c>
      <c r="N312" s="480" t="s">
        <v>1929</v>
      </c>
      <c r="O312" s="480" t="s">
        <v>1923</v>
      </c>
      <c r="P312" s="479" t="s">
        <v>1943</v>
      </c>
      <c r="Q312" s="479" t="s">
        <v>1946</v>
      </c>
      <c r="R312" s="479" t="s">
        <v>1923</v>
      </c>
      <c r="S312" s="479" t="s">
        <v>1931</v>
      </c>
      <c r="T312" s="480" t="s">
        <v>1943</v>
      </c>
      <c r="U312" s="479" t="s">
        <v>1923</v>
      </c>
      <c r="V312" s="479" t="s">
        <v>1923</v>
      </c>
      <c r="W312" s="479" t="s">
        <v>1943</v>
      </c>
      <c r="X312" s="480" t="s">
        <v>1923</v>
      </c>
      <c r="Y312" s="479" t="s">
        <v>1946</v>
      </c>
      <c r="Z312" s="479" t="s">
        <v>1923</v>
      </c>
      <c r="AA312" s="480" t="s">
        <v>1932</v>
      </c>
      <c r="AB312" s="482" t="s">
        <v>1923</v>
      </c>
      <c r="AC312" s="479" t="s">
        <v>1946</v>
      </c>
      <c r="AD312" s="479" t="s">
        <v>1943</v>
      </c>
      <c r="AE312" s="480" t="s">
        <v>1925</v>
      </c>
      <c r="AF312" s="480" t="s">
        <v>1928</v>
      </c>
      <c r="AG312" s="479" t="s">
        <v>1923</v>
      </c>
      <c r="AH312" s="480" t="s">
        <v>1936</v>
      </c>
      <c r="AI312" s="479" t="s">
        <v>1946</v>
      </c>
      <c r="AJ312" s="480" t="s">
        <v>1923</v>
      </c>
      <c r="AK312" s="480" t="s">
        <v>1923</v>
      </c>
      <c r="AL312" s="480" t="s">
        <v>1923</v>
      </c>
      <c r="AM312" s="479" t="s">
        <v>1922</v>
      </c>
      <c r="AN312" s="479" t="s">
        <v>1946</v>
      </c>
      <c r="AO312" s="479" t="s">
        <v>1946</v>
      </c>
      <c r="AP312" s="480" t="s">
        <v>1923</v>
      </c>
      <c r="AQ312" s="481" t="s">
        <v>1928</v>
      </c>
      <c r="AR312" s="479" t="s">
        <v>1923</v>
      </c>
      <c r="AS312" s="479" t="s">
        <v>1946</v>
      </c>
      <c r="AT312" s="479" t="s">
        <v>1922</v>
      </c>
      <c r="AU312" s="480" t="s">
        <v>1939</v>
      </c>
      <c r="AV312" s="479" t="s">
        <v>1923</v>
      </c>
      <c r="AW312" s="480" t="s">
        <v>1936</v>
      </c>
      <c r="AX312" s="480" t="s">
        <v>1939</v>
      </c>
      <c r="AY312" s="480" t="s">
        <v>1923</v>
      </c>
      <c r="AZ312" s="481" t="s">
        <v>1928</v>
      </c>
      <c r="BA312" s="480" t="s">
        <v>1923</v>
      </c>
      <c r="BB312" s="479" t="s">
        <v>1946</v>
      </c>
      <c r="BC312" s="482" t="s">
        <v>1928</v>
      </c>
      <c r="BD312" s="479" t="s">
        <v>1923</v>
      </c>
      <c r="BE312" s="479" t="s">
        <v>1933</v>
      </c>
      <c r="BF312" s="479" t="s">
        <v>1922</v>
      </c>
      <c r="BG312" s="480" t="s">
        <v>1923</v>
      </c>
      <c r="BH312" s="479" t="s">
        <v>1943</v>
      </c>
      <c r="BI312" s="479" t="s">
        <v>1923</v>
      </c>
      <c r="BJ312" s="479" t="s">
        <v>1946</v>
      </c>
      <c r="BK312" s="480" t="s">
        <v>1923</v>
      </c>
      <c r="BL312" s="480" t="s">
        <v>1923</v>
      </c>
      <c r="BM312" s="480" t="s">
        <v>1929</v>
      </c>
      <c r="BN312" s="479" t="s">
        <v>1923</v>
      </c>
      <c r="BO312" s="480" t="s">
        <v>1922</v>
      </c>
      <c r="BP312" s="480" t="s">
        <v>1922</v>
      </c>
      <c r="BQ312" s="479" t="s">
        <v>1946</v>
      </c>
      <c r="BR312" s="480" t="s">
        <v>1925</v>
      </c>
      <c r="BS312" s="480" t="s">
        <v>1932</v>
      </c>
      <c r="BT312" s="479" t="s">
        <v>1943</v>
      </c>
      <c r="BU312" s="480" t="s">
        <v>1923</v>
      </c>
      <c r="BV312" s="479" t="s">
        <v>1946</v>
      </c>
      <c r="BW312" s="479" t="s">
        <v>1946</v>
      </c>
    </row>
    <row r="313" spans="1:75" ht="12.75" customHeight="1">
      <c r="A313" s="491" t="s">
        <v>1745</v>
      </c>
      <c r="B313" s="491" t="s">
        <v>286</v>
      </c>
      <c r="C313" s="491" t="s">
        <v>1953</v>
      </c>
      <c r="D313" s="487" t="s">
        <v>1922</v>
      </c>
      <c r="E313" s="487" t="s">
        <v>1929</v>
      </c>
      <c r="F313" s="487" t="s">
        <v>1923</v>
      </c>
      <c r="G313" s="487" t="s">
        <v>1922</v>
      </c>
      <c r="H313" s="487" t="s">
        <v>1923</v>
      </c>
      <c r="I313" s="487" t="s">
        <v>1933</v>
      </c>
      <c r="J313" s="481" t="s">
        <v>1923</v>
      </c>
      <c r="K313" s="487" t="s">
        <v>1922</v>
      </c>
      <c r="L313" s="487" t="s">
        <v>1929</v>
      </c>
      <c r="M313" s="487" t="s">
        <v>1931</v>
      </c>
      <c r="N313" s="487" t="s">
        <v>1923</v>
      </c>
      <c r="O313" s="487" t="s">
        <v>1923</v>
      </c>
      <c r="P313" s="487" t="s">
        <v>1922</v>
      </c>
      <c r="Q313" s="487" t="s">
        <v>1923</v>
      </c>
      <c r="R313" s="487" t="s">
        <v>1924</v>
      </c>
      <c r="S313" s="487" t="s">
        <v>1923</v>
      </c>
      <c r="T313" s="487" t="s">
        <v>1922</v>
      </c>
      <c r="U313" s="487" t="s">
        <v>1923</v>
      </c>
      <c r="V313" s="487" t="s">
        <v>1928</v>
      </c>
      <c r="W313" s="487" t="s">
        <v>1931</v>
      </c>
      <c r="X313" s="487" t="s">
        <v>1923</v>
      </c>
      <c r="Y313" s="487" t="s">
        <v>1923</v>
      </c>
      <c r="Z313" s="487" t="s">
        <v>1924</v>
      </c>
      <c r="AA313" s="487" t="s">
        <v>1923</v>
      </c>
      <c r="AB313" s="482" t="s">
        <v>1923</v>
      </c>
      <c r="AC313" s="487" t="s">
        <v>1923</v>
      </c>
      <c r="AD313" s="487" t="s">
        <v>1922</v>
      </c>
      <c r="AE313" s="487" t="s">
        <v>1925</v>
      </c>
      <c r="AF313" s="487" t="s">
        <v>1929</v>
      </c>
      <c r="AG313" s="487" t="s">
        <v>1923</v>
      </c>
      <c r="AH313" s="487" t="s">
        <v>1933</v>
      </c>
      <c r="AI313" s="487" t="s">
        <v>1943</v>
      </c>
      <c r="AJ313" s="487" t="s">
        <v>1923</v>
      </c>
      <c r="AK313" s="487" t="s">
        <v>1923</v>
      </c>
      <c r="AL313" s="487" t="s">
        <v>1923</v>
      </c>
      <c r="AM313" s="487" t="s">
        <v>1923</v>
      </c>
      <c r="AN313" s="487" t="s">
        <v>1923</v>
      </c>
      <c r="AO313" s="487" t="s">
        <v>1923</v>
      </c>
      <c r="AP313" s="487" t="s">
        <v>1923</v>
      </c>
      <c r="AQ313" s="481" t="s">
        <v>1922</v>
      </c>
      <c r="AR313" s="487" t="s">
        <v>1928</v>
      </c>
      <c r="AS313" s="487" t="s">
        <v>1923</v>
      </c>
      <c r="AT313" s="487" t="s">
        <v>1923</v>
      </c>
      <c r="AU313" s="487" t="s">
        <v>1923</v>
      </c>
      <c r="AV313" s="487" t="s">
        <v>1923</v>
      </c>
      <c r="AW313" s="487" t="s">
        <v>1931</v>
      </c>
      <c r="AX313" s="487" t="s">
        <v>1923</v>
      </c>
      <c r="AY313" s="487" t="s">
        <v>1931</v>
      </c>
      <c r="AZ313" s="481" t="s">
        <v>1924</v>
      </c>
      <c r="BA313" s="487" t="s">
        <v>1923</v>
      </c>
      <c r="BB313" s="487" t="s">
        <v>1923</v>
      </c>
      <c r="BC313" s="482" t="s">
        <v>1922</v>
      </c>
      <c r="BD313" s="487" t="s">
        <v>1923</v>
      </c>
      <c r="BE313" s="487" t="s">
        <v>1922</v>
      </c>
      <c r="BF313" s="487" t="s">
        <v>1923</v>
      </c>
      <c r="BG313" s="487" t="s">
        <v>1923</v>
      </c>
      <c r="BH313" s="487" t="s">
        <v>1924</v>
      </c>
      <c r="BI313" s="487" t="s">
        <v>1923</v>
      </c>
      <c r="BJ313" s="487" t="s">
        <v>1923</v>
      </c>
      <c r="BK313" s="487" t="s">
        <v>1923</v>
      </c>
      <c r="BL313" s="487" t="s">
        <v>1923</v>
      </c>
      <c r="BM313" s="487" t="s">
        <v>1931</v>
      </c>
      <c r="BN313" s="487" t="s">
        <v>1924</v>
      </c>
      <c r="BO313" s="487" t="s">
        <v>1923</v>
      </c>
      <c r="BP313" s="487" t="s">
        <v>1923</v>
      </c>
      <c r="BQ313" s="487" t="s">
        <v>1923</v>
      </c>
      <c r="BR313" s="487" t="s">
        <v>1925</v>
      </c>
      <c r="BS313" s="487" t="s">
        <v>1923</v>
      </c>
      <c r="BT313" s="487" t="s">
        <v>1924</v>
      </c>
      <c r="BU313" s="487" t="s">
        <v>1931</v>
      </c>
      <c r="BV313" s="487" t="s">
        <v>1923</v>
      </c>
      <c r="BW313" s="487" t="s">
        <v>1943</v>
      </c>
    </row>
    <row r="314" spans="1:75" ht="12.75" customHeight="1">
      <c r="A314" s="478" t="s">
        <v>287</v>
      </c>
      <c r="B314" s="478" t="s">
        <v>286</v>
      </c>
      <c r="C314" s="478" t="s">
        <v>1951</v>
      </c>
      <c r="D314" s="479" t="s">
        <v>1922</v>
      </c>
      <c r="E314" s="480" t="s">
        <v>1923</v>
      </c>
      <c r="F314" s="479" t="s">
        <v>1923</v>
      </c>
      <c r="G314" s="480" t="s">
        <v>1922</v>
      </c>
      <c r="H314" s="479" t="s">
        <v>1923</v>
      </c>
      <c r="I314" s="480" t="s">
        <v>1923</v>
      </c>
      <c r="J314" s="481" t="s">
        <v>1923</v>
      </c>
      <c r="K314" s="480" t="s">
        <v>1925</v>
      </c>
      <c r="L314" s="480" t="s">
        <v>1929</v>
      </c>
      <c r="M314" s="480" t="s">
        <v>1931</v>
      </c>
      <c r="N314" s="480" t="s">
        <v>1923</v>
      </c>
      <c r="O314" s="480" t="s">
        <v>1923</v>
      </c>
      <c r="P314" s="479" t="s">
        <v>1922</v>
      </c>
      <c r="Q314" s="479" t="s">
        <v>1923</v>
      </c>
      <c r="R314" s="479" t="s">
        <v>1923</v>
      </c>
      <c r="S314" s="479" t="s">
        <v>1923</v>
      </c>
      <c r="T314" s="480" t="s">
        <v>1922</v>
      </c>
      <c r="U314" s="479" t="s">
        <v>1923</v>
      </c>
      <c r="V314" s="479" t="s">
        <v>1928</v>
      </c>
      <c r="W314" s="479" t="s">
        <v>1924</v>
      </c>
      <c r="X314" s="480" t="s">
        <v>1923</v>
      </c>
      <c r="Y314" s="479" t="s">
        <v>1923</v>
      </c>
      <c r="Z314" s="479" t="s">
        <v>1923</v>
      </c>
      <c r="AA314" s="480" t="s">
        <v>1923</v>
      </c>
      <c r="AB314" s="482" t="s">
        <v>1923</v>
      </c>
      <c r="AC314" s="479" t="s">
        <v>1923</v>
      </c>
      <c r="AD314" s="479" t="s">
        <v>1922</v>
      </c>
      <c r="AE314" s="480" t="s">
        <v>1925</v>
      </c>
      <c r="AF314" s="480" t="s">
        <v>1922</v>
      </c>
      <c r="AG314" s="479" t="s">
        <v>1923</v>
      </c>
      <c r="AH314" s="480" t="s">
        <v>1922</v>
      </c>
      <c r="AI314" s="479" t="s">
        <v>1943</v>
      </c>
      <c r="AJ314" s="480" t="s">
        <v>1923</v>
      </c>
      <c r="AK314" s="480" t="s">
        <v>1923</v>
      </c>
      <c r="AL314" s="480" t="s">
        <v>1923</v>
      </c>
      <c r="AM314" s="479" t="s">
        <v>1923</v>
      </c>
      <c r="AN314" s="479" t="s">
        <v>1923</v>
      </c>
      <c r="AO314" s="479" t="s">
        <v>1923</v>
      </c>
      <c r="AP314" s="480" t="s">
        <v>1923</v>
      </c>
      <c r="AQ314" s="481" t="s">
        <v>1922</v>
      </c>
      <c r="AR314" s="479" t="s">
        <v>1928</v>
      </c>
      <c r="AS314" s="479" t="s">
        <v>1923</v>
      </c>
      <c r="AT314" s="479" t="s">
        <v>1923</v>
      </c>
      <c r="AU314" s="480" t="s">
        <v>1923</v>
      </c>
      <c r="AV314" s="479" t="s">
        <v>1923</v>
      </c>
      <c r="AW314" s="480" t="s">
        <v>1931</v>
      </c>
      <c r="AX314" s="480" t="s">
        <v>1923</v>
      </c>
      <c r="AY314" s="480" t="s">
        <v>1931</v>
      </c>
      <c r="AZ314" s="481" t="s">
        <v>1922</v>
      </c>
      <c r="BA314" s="480" t="s">
        <v>1923</v>
      </c>
      <c r="BB314" s="479" t="s">
        <v>1923</v>
      </c>
      <c r="BC314" s="482" t="s">
        <v>1922</v>
      </c>
      <c r="BD314" s="479" t="s">
        <v>1923</v>
      </c>
      <c r="BE314" s="479" t="s">
        <v>1929</v>
      </c>
      <c r="BF314" s="479" t="s">
        <v>1923</v>
      </c>
      <c r="BG314" s="480" t="s">
        <v>1923</v>
      </c>
      <c r="BH314" s="479" t="s">
        <v>1922</v>
      </c>
      <c r="BI314" s="479" t="s">
        <v>1923</v>
      </c>
      <c r="BJ314" s="479" t="s">
        <v>1923</v>
      </c>
      <c r="BK314" s="480" t="s">
        <v>1923</v>
      </c>
      <c r="BL314" s="480" t="s">
        <v>1923</v>
      </c>
      <c r="BM314" s="480" t="s">
        <v>1923</v>
      </c>
      <c r="BN314" s="479" t="s">
        <v>1922</v>
      </c>
      <c r="BO314" s="480" t="s">
        <v>1923</v>
      </c>
      <c r="BP314" s="480" t="s">
        <v>1923</v>
      </c>
      <c r="BQ314" s="479" t="s">
        <v>1923</v>
      </c>
      <c r="BR314" s="480" t="s">
        <v>1925</v>
      </c>
      <c r="BS314" s="480" t="s">
        <v>1923</v>
      </c>
      <c r="BT314" s="479" t="s">
        <v>1922</v>
      </c>
      <c r="BU314" s="480" t="s">
        <v>1931</v>
      </c>
      <c r="BV314" s="479" t="s">
        <v>1923</v>
      </c>
      <c r="BW314" s="479" t="s">
        <v>1923</v>
      </c>
    </row>
    <row r="315" spans="1:75" ht="12.75" customHeight="1">
      <c r="A315" s="478" t="s">
        <v>288</v>
      </c>
      <c r="B315" s="478" t="s">
        <v>286</v>
      </c>
      <c r="C315" s="478" t="s">
        <v>1993</v>
      </c>
      <c r="D315" s="479" t="s">
        <v>1946</v>
      </c>
      <c r="E315" s="480" t="s">
        <v>1950</v>
      </c>
      <c r="F315" s="479" t="s">
        <v>1946</v>
      </c>
      <c r="G315" s="480" t="s">
        <v>1929</v>
      </c>
      <c r="H315" s="479" t="s">
        <v>1946</v>
      </c>
      <c r="I315" s="480" t="s">
        <v>1931</v>
      </c>
      <c r="J315" s="481" t="s">
        <v>1939</v>
      </c>
      <c r="K315" s="480" t="s">
        <v>1938</v>
      </c>
      <c r="L315" s="480" t="s">
        <v>1922</v>
      </c>
      <c r="M315" s="480" t="s">
        <v>1928</v>
      </c>
      <c r="N315" s="480" t="s">
        <v>1939</v>
      </c>
      <c r="O315" s="480" t="s">
        <v>1929</v>
      </c>
      <c r="P315" s="479" t="s">
        <v>1946</v>
      </c>
      <c r="Q315" s="479" t="s">
        <v>1946</v>
      </c>
      <c r="R315" s="479" t="s">
        <v>1923</v>
      </c>
      <c r="S315" s="479" t="s">
        <v>1946</v>
      </c>
      <c r="T315" s="480" t="s">
        <v>1946</v>
      </c>
      <c r="U315" s="479" t="s">
        <v>1923</v>
      </c>
      <c r="V315" s="479" t="s">
        <v>1940</v>
      </c>
      <c r="W315" s="479" t="s">
        <v>1929</v>
      </c>
      <c r="X315" s="480" t="s">
        <v>1929</v>
      </c>
      <c r="Y315" s="479" t="s">
        <v>1943</v>
      </c>
      <c r="Z315" s="479" t="s">
        <v>1923</v>
      </c>
      <c r="AA315" s="480" t="s">
        <v>1928</v>
      </c>
      <c r="AB315" s="482" t="s">
        <v>1929</v>
      </c>
      <c r="AC315" s="479" t="s">
        <v>1946</v>
      </c>
      <c r="AD315" s="479" t="s">
        <v>1946</v>
      </c>
      <c r="AE315" s="480" t="s">
        <v>1938</v>
      </c>
      <c r="AF315" s="480" t="s">
        <v>1929</v>
      </c>
      <c r="AG315" s="479" t="s">
        <v>1939</v>
      </c>
      <c r="AH315" s="480" t="s">
        <v>1929</v>
      </c>
      <c r="AI315" s="479" t="s">
        <v>1946</v>
      </c>
      <c r="AJ315" s="480" t="s">
        <v>1933</v>
      </c>
      <c r="AK315" s="480" t="s">
        <v>1929</v>
      </c>
      <c r="AL315" s="480" t="s">
        <v>1929</v>
      </c>
      <c r="AM315" s="479" t="s">
        <v>1946</v>
      </c>
      <c r="AN315" s="479" t="s">
        <v>1946</v>
      </c>
      <c r="AO315" s="479" t="s">
        <v>1946</v>
      </c>
      <c r="AP315" s="480" t="s">
        <v>1939</v>
      </c>
      <c r="AQ315" s="481" t="s">
        <v>1929</v>
      </c>
      <c r="AR315" s="479" t="s">
        <v>1940</v>
      </c>
      <c r="AS315" s="479" t="s">
        <v>1943</v>
      </c>
      <c r="AT315" s="479" t="s">
        <v>1946</v>
      </c>
      <c r="AU315" s="480" t="s">
        <v>1939</v>
      </c>
      <c r="AV315" s="479" t="s">
        <v>1923</v>
      </c>
      <c r="AW315" s="480" t="s">
        <v>1929</v>
      </c>
      <c r="AX315" s="480" t="s">
        <v>1923</v>
      </c>
      <c r="AY315" s="480" t="s">
        <v>1928</v>
      </c>
      <c r="AZ315" s="481" t="s">
        <v>1929</v>
      </c>
      <c r="BA315" s="480" t="s">
        <v>1929</v>
      </c>
      <c r="BB315" s="479" t="s">
        <v>1946</v>
      </c>
      <c r="BC315" s="482" t="s">
        <v>1929</v>
      </c>
      <c r="BD315" s="479" t="s">
        <v>1943</v>
      </c>
      <c r="BE315" s="479" t="s">
        <v>1946</v>
      </c>
      <c r="BF315" s="479" t="s">
        <v>1946</v>
      </c>
      <c r="BG315" s="480" t="s">
        <v>1929</v>
      </c>
      <c r="BH315" s="479" t="s">
        <v>1928</v>
      </c>
      <c r="BI315" s="479" t="s">
        <v>1939</v>
      </c>
      <c r="BJ315" s="479" t="s">
        <v>1943</v>
      </c>
      <c r="BK315" s="480" t="s">
        <v>1929</v>
      </c>
      <c r="BL315" s="480" t="s">
        <v>1929</v>
      </c>
      <c r="BM315" s="480" t="s">
        <v>1923</v>
      </c>
      <c r="BN315" s="479" t="s">
        <v>1929</v>
      </c>
      <c r="BO315" s="480" t="s">
        <v>1931</v>
      </c>
      <c r="BP315" s="480" t="s">
        <v>1922</v>
      </c>
      <c r="BQ315" s="479" t="s">
        <v>1946</v>
      </c>
      <c r="BR315" s="480" t="s">
        <v>1925</v>
      </c>
      <c r="BS315" s="480" t="s">
        <v>1928</v>
      </c>
      <c r="BT315" s="479" t="s">
        <v>1922</v>
      </c>
      <c r="BU315" s="480" t="s">
        <v>1928</v>
      </c>
      <c r="BV315" s="479" t="s">
        <v>1946</v>
      </c>
      <c r="BW315" s="479" t="s">
        <v>1946</v>
      </c>
    </row>
    <row r="316" spans="1:75" ht="12.75" customHeight="1">
      <c r="A316" s="478" t="s">
        <v>289</v>
      </c>
      <c r="B316" s="478" t="s">
        <v>286</v>
      </c>
      <c r="C316" s="478" t="s">
        <v>1935</v>
      </c>
      <c r="D316" s="479" t="s">
        <v>1922</v>
      </c>
      <c r="E316" s="480" t="s">
        <v>1923</v>
      </c>
      <c r="F316" s="479" t="s">
        <v>1923</v>
      </c>
      <c r="G316" s="480" t="s">
        <v>1922</v>
      </c>
      <c r="H316" s="479" t="s">
        <v>1923</v>
      </c>
      <c r="I316" s="480" t="s">
        <v>1923</v>
      </c>
      <c r="J316" s="481" t="s">
        <v>1923</v>
      </c>
      <c r="K316" s="480" t="s">
        <v>1923</v>
      </c>
      <c r="L316" s="480" t="s">
        <v>1931</v>
      </c>
      <c r="M316" s="480" t="s">
        <v>1931</v>
      </c>
      <c r="N316" s="480" t="s">
        <v>1923</v>
      </c>
      <c r="O316" s="480" t="s">
        <v>1923</v>
      </c>
      <c r="P316" s="479" t="s">
        <v>1922</v>
      </c>
      <c r="Q316" s="479" t="s">
        <v>1923</v>
      </c>
      <c r="R316" s="479" t="s">
        <v>1923</v>
      </c>
      <c r="S316" s="479" t="s">
        <v>1928</v>
      </c>
      <c r="T316" s="480" t="s">
        <v>1922</v>
      </c>
      <c r="U316" s="479" t="s">
        <v>1923</v>
      </c>
      <c r="V316" s="479" t="s">
        <v>1923</v>
      </c>
      <c r="W316" s="479" t="s">
        <v>1924</v>
      </c>
      <c r="X316" s="480" t="s">
        <v>1923</v>
      </c>
      <c r="Y316" s="479" t="s">
        <v>1923</v>
      </c>
      <c r="Z316" s="479" t="s">
        <v>1929</v>
      </c>
      <c r="AA316" s="480" t="s">
        <v>1923</v>
      </c>
      <c r="AB316" s="482" t="s">
        <v>1923</v>
      </c>
      <c r="AC316" s="479" t="s">
        <v>1923</v>
      </c>
      <c r="AD316" s="479" t="s">
        <v>1922</v>
      </c>
      <c r="AE316" s="480" t="s">
        <v>1923</v>
      </c>
      <c r="AF316" s="480" t="s">
        <v>1922</v>
      </c>
      <c r="AG316" s="479" t="s">
        <v>1923</v>
      </c>
      <c r="AH316" s="480" t="s">
        <v>1931</v>
      </c>
      <c r="AI316" s="479" t="s">
        <v>1943</v>
      </c>
      <c r="AJ316" s="480" t="s">
        <v>1923</v>
      </c>
      <c r="AK316" s="480" t="s">
        <v>1923</v>
      </c>
      <c r="AL316" s="480" t="s">
        <v>1923</v>
      </c>
      <c r="AM316" s="479" t="s">
        <v>1923</v>
      </c>
      <c r="AN316" s="479" t="s">
        <v>1923</v>
      </c>
      <c r="AO316" s="479" t="s">
        <v>1923</v>
      </c>
      <c r="AP316" s="480" t="s">
        <v>1923</v>
      </c>
      <c r="AQ316" s="481" t="s">
        <v>1922</v>
      </c>
      <c r="AR316" s="479" t="s">
        <v>1923</v>
      </c>
      <c r="AS316" s="479" t="s">
        <v>1923</v>
      </c>
      <c r="AT316" s="479" t="s">
        <v>1923</v>
      </c>
      <c r="AU316" s="480" t="s">
        <v>1923</v>
      </c>
      <c r="AV316" s="479" t="s">
        <v>1923</v>
      </c>
      <c r="AW316" s="480" t="s">
        <v>1922</v>
      </c>
      <c r="AX316" s="480" t="s">
        <v>1923</v>
      </c>
      <c r="AY316" s="480" t="s">
        <v>1931</v>
      </c>
      <c r="AZ316" s="481" t="s">
        <v>1922</v>
      </c>
      <c r="BA316" s="480" t="s">
        <v>1923</v>
      </c>
      <c r="BB316" s="479" t="s">
        <v>1933</v>
      </c>
      <c r="BC316" s="482" t="s">
        <v>1922</v>
      </c>
      <c r="BD316" s="479" t="s">
        <v>1929</v>
      </c>
      <c r="BE316" s="479" t="s">
        <v>1929</v>
      </c>
      <c r="BF316" s="479" t="s">
        <v>1923</v>
      </c>
      <c r="BG316" s="480" t="s">
        <v>1923</v>
      </c>
      <c r="BH316" s="479" t="s">
        <v>1922</v>
      </c>
      <c r="BI316" s="479" t="s">
        <v>1923</v>
      </c>
      <c r="BJ316" s="479" t="s">
        <v>1923</v>
      </c>
      <c r="BK316" s="480" t="s">
        <v>1923</v>
      </c>
      <c r="BL316" s="480" t="s">
        <v>1923</v>
      </c>
      <c r="BM316" s="480" t="s">
        <v>1923</v>
      </c>
      <c r="BN316" s="479" t="s">
        <v>1922</v>
      </c>
      <c r="BO316" s="480" t="s">
        <v>1923</v>
      </c>
      <c r="BP316" s="480" t="s">
        <v>1923</v>
      </c>
      <c r="BQ316" s="479" t="s">
        <v>1922</v>
      </c>
      <c r="BR316" s="485" t="s">
        <v>1946</v>
      </c>
      <c r="BS316" s="480" t="s">
        <v>1923</v>
      </c>
      <c r="BT316" s="479" t="s">
        <v>1922</v>
      </c>
      <c r="BU316" s="480" t="s">
        <v>1931</v>
      </c>
      <c r="BV316" s="479" t="s">
        <v>1923</v>
      </c>
      <c r="BW316" s="479" t="s">
        <v>1923</v>
      </c>
    </row>
    <row r="317" spans="1:75" ht="12.75" customHeight="1">
      <c r="A317" s="478" t="s">
        <v>2119</v>
      </c>
      <c r="B317" s="478" t="s">
        <v>286</v>
      </c>
      <c r="C317" s="478" t="s">
        <v>1951</v>
      </c>
      <c r="D317" s="479" t="s">
        <v>1922</v>
      </c>
      <c r="E317" s="480" t="s">
        <v>1923</v>
      </c>
      <c r="F317" s="479" t="s">
        <v>1923</v>
      </c>
      <c r="G317" s="480" t="s">
        <v>1931</v>
      </c>
      <c r="H317" s="479" t="s">
        <v>1923</v>
      </c>
      <c r="I317" s="480" t="s">
        <v>1923</v>
      </c>
      <c r="J317" s="481" t="s">
        <v>1923</v>
      </c>
      <c r="K317" s="480" t="s">
        <v>1932</v>
      </c>
      <c r="L317" s="480" t="s">
        <v>1923</v>
      </c>
      <c r="M317" s="480" t="s">
        <v>1924</v>
      </c>
      <c r="N317" s="480" t="s">
        <v>1929</v>
      </c>
      <c r="O317" s="480" t="s">
        <v>1923</v>
      </c>
      <c r="P317" s="479" t="s">
        <v>1922</v>
      </c>
      <c r="Q317" s="479" t="s">
        <v>1923</v>
      </c>
      <c r="R317" s="479" t="s">
        <v>1923</v>
      </c>
      <c r="S317" s="479" t="s">
        <v>1928</v>
      </c>
      <c r="T317" s="480" t="s">
        <v>1922</v>
      </c>
      <c r="U317" s="479" t="s">
        <v>1931</v>
      </c>
      <c r="V317" s="479" t="s">
        <v>1923</v>
      </c>
      <c r="W317" s="479" t="s">
        <v>1924</v>
      </c>
      <c r="X317" s="480" t="s">
        <v>1923</v>
      </c>
      <c r="Y317" s="479" t="s">
        <v>1923</v>
      </c>
      <c r="Z317" s="479" t="s">
        <v>1923</v>
      </c>
      <c r="AA317" s="480" t="s">
        <v>1923</v>
      </c>
      <c r="AB317" s="482" t="s">
        <v>1923</v>
      </c>
      <c r="AC317" s="479" t="s">
        <v>1923</v>
      </c>
      <c r="AD317" s="479" t="s">
        <v>1922</v>
      </c>
      <c r="AE317" s="480" t="s">
        <v>1932</v>
      </c>
      <c r="AF317" s="480" t="s">
        <v>1931</v>
      </c>
      <c r="AG317" s="479" t="s">
        <v>1923</v>
      </c>
      <c r="AH317" s="480" t="s">
        <v>1923</v>
      </c>
      <c r="AI317" s="479" t="s">
        <v>1943</v>
      </c>
      <c r="AJ317" s="480" t="s">
        <v>1923</v>
      </c>
      <c r="AK317" s="480" t="s">
        <v>1923</v>
      </c>
      <c r="AL317" s="480" t="s">
        <v>1923</v>
      </c>
      <c r="AM317" s="479" t="s">
        <v>1923</v>
      </c>
      <c r="AN317" s="479" t="s">
        <v>1923</v>
      </c>
      <c r="AO317" s="479" t="s">
        <v>1923</v>
      </c>
      <c r="AP317" s="480" t="s">
        <v>1923</v>
      </c>
      <c r="AQ317" s="481" t="s">
        <v>1931</v>
      </c>
      <c r="AR317" s="479" t="s">
        <v>1923</v>
      </c>
      <c r="AS317" s="479" t="s">
        <v>1923</v>
      </c>
      <c r="AT317" s="479" t="s">
        <v>1923</v>
      </c>
      <c r="AU317" s="480" t="s">
        <v>1929</v>
      </c>
      <c r="AV317" s="479" t="s">
        <v>1923</v>
      </c>
      <c r="AW317" s="480" t="s">
        <v>1931</v>
      </c>
      <c r="AX317" s="480" t="s">
        <v>1923</v>
      </c>
      <c r="AY317" s="500" t="s">
        <v>1923</v>
      </c>
      <c r="AZ317" s="481" t="s">
        <v>1931</v>
      </c>
      <c r="BA317" s="480" t="s">
        <v>1923</v>
      </c>
      <c r="BB317" s="479" t="s">
        <v>1933</v>
      </c>
      <c r="BC317" s="482" t="s">
        <v>1931</v>
      </c>
      <c r="BD317" s="479" t="s">
        <v>1922</v>
      </c>
      <c r="BE317" s="479" t="s">
        <v>1929</v>
      </c>
      <c r="BF317" s="479" t="s">
        <v>1923</v>
      </c>
      <c r="BG317" s="480" t="s">
        <v>1923</v>
      </c>
      <c r="BH317" s="479" t="s">
        <v>1922</v>
      </c>
      <c r="BI317" s="479" t="s">
        <v>1923</v>
      </c>
      <c r="BJ317" s="479" t="s">
        <v>1923</v>
      </c>
      <c r="BK317" s="480" t="s">
        <v>1923</v>
      </c>
      <c r="BL317" s="480" t="s">
        <v>1923</v>
      </c>
      <c r="BM317" s="480" t="s">
        <v>1929</v>
      </c>
      <c r="BN317" s="479" t="s">
        <v>1929</v>
      </c>
      <c r="BO317" s="480" t="s">
        <v>1922</v>
      </c>
      <c r="BP317" s="480" t="s">
        <v>1922</v>
      </c>
      <c r="BQ317" s="479" t="s">
        <v>1922</v>
      </c>
      <c r="BR317" s="480" t="s">
        <v>1925</v>
      </c>
      <c r="BS317" s="480" t="s">
        <v>1923</v>
      </c>
      <c r="BT317" s="479" t="s">
        <v>1922</v>
      </c>
      <c r="BU317" s="480" t="s">
        <v>1923</v>
      </c>
      <c r="BV317" s="479" t="s">
        <v>1923</v>
      </c>
      <c r="BW317" s="479" t="s">
        <v>1923</v>
      </c>
    </row>
    <row r="318" spans="1:75" ht="12.75" customHeight="1">
      <c r="A318" s="478" t="s">
        <v>290</v>
      </c>
      <c r="B318" s="478" t="s">
        <v>286</v>
      </c>
      <c r="C318" s="478" t="s">
        <v>2084</v>
      </c>
      <c r="D318" s="479" t="s">
        <v>1943</v>
      </c>
      <c r="E318" s="480" t="s">
        <v>1929</v>
      </c>
      <c r="F318" s="479" t="s">
        <v>1939</v>
      </c>
      <c r="G318" s="480" t="s">
        <v>1931</v>
      </c>
      <c r="H318" s="479" t="s">
        <v>1938</v>
      </c>
      <c r="I318" s="480" t="s">
        <v>1941</v>
      </c>
      <c r="J318" s="481" t="s">
        <v>1929</v>
      </c>
      <c r="K318" s="480" t="s">
        <v>1948</v>
      </c>
      <c r="L318" s="480" t="s">
        <v>1939</v>
      </c>
      <c r="M318" s="480" t="s">
        <v>1929</v>
      </c>
      <c r="N318" s="480" t="s">
        <v>1933</v>
      </c>
      <c r="O318" s="480" t="s">
        <v>1929</v>
      </c>
      <c r="P318" s="479" t="s">
        <v>1923</v>
      </c>
      <c r="Q318" s="479" t="s">
        <v>1943</v>
      </c>
      <c r="R318" s="479" t="s">
        <v>1928</v>
      </c>
      <c r="S318" s="479" t="s">
        <v>1932</v>
      </c>
      <c r="T318" s="480" t="s">
        <v>1923</v>
      </c>
      <c r="U318" s="479" t="s">
        <v>1931</v>
      </c>
      <c r="V318" s="479" t="s">
        <v>1929</v>
      </c>
      <c r="W318" s="479" t="s">
        <v>1932</v>
      </c>
      <c r="X318" s="480" t="s">
        <v>1929</v>
      </c>
      <c r="Y318" s="479" t="s">
        <v>1931</v>
      </c>
      <c r="Z318" s="479" t="s">
        <v>1928</v>
      </c>
      <c r="AA318" s="480" t="s">
        <v>1922</v>
      </c>
      <c r="AB318" s="482" t="s">
        <v>1929</v>
      </c>
      <c r="AC318" s="479" t="s">
        <v>1946</v>
      </c>
      <c r="AD318" s="479" t="s">
        <v>1943</v>
      </c>
      <c r="AE318" s="480" t="s">
        <v>1948</v>
      </c>
      <c r="AF318" s="480" t="s">
        <v>1931</v>
      </c>
      <c r="AG318" s="479" t="s">
        <v>1929</v>
      </c>
      <c r="AH318" s="480" t="s">
        <v>1931</v>
      </c>
      <c r="AI318" s="479" t="s">
        <v>1939</v>
      </c>
      <c r="AJ318" s="480" t="s">
        <v>1929</v>
      </c>
      <c r="AK318" s="480" t="s">
        <v>1929</v>
      </c>
      <c r="AL318" s="480" t="s">
        <v>1929</v>
      </c>
      <c r="AM318" s="479" t="s">
        <v>1922</v>
      </c>
      <c r="AN318" s="479" t="s">
        <v>1946</v>
      </c>
      <c r="AO318" s="479" t="s">
        <v>1922</v>
      </c>
      <c r="AP318" s="480" t="s">
        <v>1932</v>
      </c>
      <c r="AQ318" s="481" t="s">
        <v>1931</v>
      </c>
      <c r="AR318" s="483" t="s">
        <v>1922</v>
      </c>
      <c r="AS318" s="479" t="s">
        <v>1931</v>
      </c>
      <c r="AT318" s="479" t="s">
        <v>1922</v>
      </c>
      <c r="AU318" s="480" t="s">
        <v>1931</v>
      </c>
      <c r="AV318" s="479" t="s">
        <v>1928</v>
      </c>
      <c r="AW318" s="480" t="s">
        <v>1931</v>
      </c>
      <c r="AX318" s="480" t="s">
        <v>1948</v>
      </c>
      <c r="AY318" s="480" t="s">
        <v>1941</v>
      </c>
      <c r="AZ318" s="481" t="s">
        <v>1931</v>
      </c>
      <c r="BA318" s="480" t="s">
        <v>1929</v>
      </c>
      <c r="BB318" s="479" t="s">
        <v>1928</v>
      </c>
      <c r="BC318" s="482" t="s">
        <v>1931</v>
      </c>
      <c r="BD318" s="479" t="s">
        <v>1929</v>
      </c>
      <c r="BE318" s="479" t="s">
        <v>1929</v>
      </c>
      <c r="BF318" s="479" t="s">
        <v>1922</v>
      </c>
      <c r="BG318" s="480" t="s">
        <v>1929</v>
      </c>
      <c r="BH318" s="479" t="s">
        <v>1928</v>
      </c>
      <c r="BI318" s="479" t="s">
        <v>1931</v>
      </c>
      <c r="BJ318" s="479" t="s">
        <v>1929</v>
      </c>
      <c r="BK318" s="480" t="s">
        <v>1929</v>
      </c>
      <c r="BL318" s="480" t="s">
        <v>1929</v>
      </c>
      <c r="BM318" s="480" t="s">
        <v>1933</v>
      </c>
      <c r="BN318" s="479" t="s">
        <v>1929</v>
      </c>
      <c r="BO318" s="480" t="s">
        <v>1928</v>
      </c>
      <c r="BP318" s="480" t="s">
        <v>1928</v>
      </c>
      <c r="BQ318" s="479" t="s">
        <v>1938</v>
      </c>
      <c r="BR318" s="480" t="s">
        <v>1925</v>
      </c>
      <c r="BS318" s="480" t="s">
        <v>1922</v>
      </c>
      <c r="BT318" s="479" t="s">
        <v>1929</v>
      </c>
      <c r="BU318" s="480" t="s">
        <v>1941</v>
      </c>
      <c r="BV318" s="479" t="s">
        <v>1946</v>
      </c>
      <c r="BW318" s="479" t="s">
        <v>1946</v>
      </c>
    </row>
    <row r="319" spans="1:75" ht="12.75" customHeight="1">
      <c r="A319" s="451" t="s">
        <v>2120</v>
      </c>
      <c r="B319" s="451"/>
      <c r="C319" s="451"/>
      <c r="D319" s="501" t="s">
        <v>1948</v>
      </c>
      <c r="E319" s="502" t="s">
        <v>1925</v>
      </c>
      <c r="F319" s="501" t="s">
        <v>1926</v>
      </c>
      <c r="G319" s="502" t="s">
        <v>1968</v>
      </c>
      <c r="H319" s="501" t="s">
        <v>1999</v>
      </c>
      <c r="I319" s="502" t="s">
        <v>2101</v>
      </c>
      <c r="J319" s="503" t="s">
        <v>2091</v>
      </c>
      <c r="K319" s="502" t="s">
        <v>2000</v>
      </c>
      <c r="L319" s="502" t="s">
        <v>2097</v>
      </c>
      <c r="M319" s="502" t="s">
        <v>2121</v>
      </c>
      <c r="N319" s="502" t="s">
        <v>1997</v>
      </c>
      <c r="O319" s="502" t="s">
        <v>2122</v>
      </c>
      <c r="P319" s="501" t="s">
        <v>2123</v>
      </c>
      <c r="Q319" s="501" t="s">
        <v>2124</v>
      </c>
      <c r="R319" s="501" t="s">
        <v>1975</v>
      </c>
      <c r="S319" s="501" t="s">
        <v>2125</v>
      </c>
      <c r="T319" s="502" t="s">
        <v>2126</v>
      </c>
      <c r="U319" s="501" t="s">
        <v>2127</v>
      </c>
      <c r="V319" s="501" t="s">
        <v>2095</v>
      </c>
      <c r="W319" s="501" t="s">
        <v>2034</v>
      </c>
      <c r="X319" s="502" t="s">
        <v>2128</v>
      </c>
      <c r="Y319" s="501" t="s">
        <v>2129</v>
      </c>
      <c r="Z319" s="501" t="s">
        <v>2130</v>
      </c>
      <c r="AA319" s="502" t="s">
        <v>2131</v>
      </c>
      <c r="AB319" s="504" t="s">
        <v>2132</v>
      </c>
      <c r="AC319" s="501" t="s">
        <v>2094</v>
      </c>
      <c r="AD319" s="501" t="s">
        <v>2133</v>
      </c>
      <c r="AE319" s="502" t="s">
        <v>2134</v>
      </c>
      <c r="AF319" s="502" t="s">
        <v>2135</v>
      </c>
      <c r="AG319" s="501" t="s">
        <v>2136</v>
      </c>
      <c r="AH319" s="502" t="s">
        <v>2137</v>
      </c>
      <c r="AI319" s="501" t="s">
        <v>2138</v>
      </c>
      <c r="AJ319" s="502" t="s">
        <v>2139</v>
      </c>
      <c r="AK319" s="502" t="s">
        <v>2096</v>
      </c>
      <c r="AL319" s="502" t="s">
        <v>2140</v>
      </c>
      <c r="AM319" s="501" t="s">
        <v>2141</v>
      </c>
      <c r="AN319" s="501" t="s">
        <v>2142</v>
      </c>
      <c r="AO319" s="501" t="s">
        <v>2143</v>
      </c>
      <c r="AP319" s="502" t="s">
        <v>2144</v>
      </c>
      <c r="AQ319" s="503" t="s">
        <v>2145</v>
      </c>
      <c r="AR319" s="501" t="s">
        <v>2146</v>
      </c>
      <c r="AS319" s="501" t="s">
        <v>2147</v>
      </c>
      <c r="AT319" s="501" t="s">
        <v>2148</v>
      </c>
      <c r="AU319" s="502" t="s">
        <v>2149</v>
      </c>
      <c r="AV319" s="501" t="s">
        <v>2150</v>
      </c>
      <c r="AW319" s="502" t="s">
        <v>2151</v>
      </c>
      <c r="AX319" s="502" t="s">
        <v>2152</v>
      </c>
      <c r="AY319" s="502" t="s">
        <v>2153</v>
      </c>
      <c r="AZ319" s="503" t="s">
        <v>2154</v>
      </c>
      <c r="BA319" s="502" t="s">
        <v>2155</v>
      </c>
      <c r="BB319" s="501" t="s">
        <v>2156</v>
      </c>
      <c r="BC319" s="504" t="s">
        <v>2157</v>
      </c>
      <c r="BD319" s="501" t="s">
        <v>2158</v>
      </c>
      <c r="BE319" s="501" t="s">
        <v>2159</v>
      </c>
      <c r="BF319" s="501" t="s">
        <v>2160</v>
      </c>
      <c r="BG319" s="502" t="s">
        <v>2161</v>
      </c>
      <c r="BH319" s="501" t="s">
        <v>2162</v>
      </c>
      <c r="BI319" s="501" t="s">
        <v>2163</v>
      </c>
      <c r="BJ319" s="501" t="s">
        <v>2164</v>
      </c>
      <c r="BK319" s="502" t="s">
        <v>2165</v>
      </c>
      <c r="BL319" s="502" t="s">
        <v>2166</v>
      </c>
      <c r="BM319" s="502" t="s">
        <v>2167</v>
      </c>
      <c r="BN319" s="501" t="s">
        <v>2168</v>
      </c>
      <c r="BO319" s="502" t="s">
        <v>2169</v>
      </c>
      <c r="BP319" s="502" t="s">
        <v>2170</v>
      </c>
      <c r="BQ319" s="501" t="s">
        <v>2171</v>
      </c>
      <c r="BR319" s="502" t="s">
        <v>2172</v>
      </c>
      <c r="BS319" s="502" t="s">
        <v>2131</v>
      </c>
      <c r="BT319" s="501" t="s">
        <v>2173</v>
      </c>
      <c r="BU319" s="502" t="s">
        <v>2174</v>
      </c>
      <c r="BV319" s="501" t="s">
        <v>2175</v>
      </c>
      <c r="BW319" s="505" t="s">
        <v>2175</v>
      </c>
    </row>
    <row r="320" spans="1:75" ht="12.75" customHeight="1">
      <c r="A320" s="478"/>
      <c r="B320" s="478"/>
      <c r="C320" s="478"/>
      <c r="D320" s="479"/>
      <c r="E320" s="480"/>
      <c r="F320" s="479"/>
      <c r="G320" s="480"/>
      <c r="H320" s="479"/>
      <c r="I320" s="480"/>
      <c r="J320" s="481"/>
      <c r="K320" s="480"/>
      <c r="L320" s="480"/>
      <c r="M320" s="480"/>
      <c r="N320" s="480"/>
      <c r="O320" s="480"/>
      <c r="P320" s="479"/>
      <c r="Q320" s="479"/>
      <c r="R320" s="479"/>
      <c r="S320" s="479"/>
      <c r="T320" s="480"/>
      <c r="U320" s="479"/>
      <c r="V320" s="479"/>
      <c r="W320" s="479"/>
      <c r="X320" s="480"/>
      <c r="Y320" s="479"/>
      <c r="Z320" s="479"/>
      <c r="AA320" s="480"/>
      <c r="AB320" s="482"/>
      <c r="AC320" s="479"/>
      <c r="AD320" s="479"/>
      <c r="AE320" s="480"/>
      <c r="AF320" s="480"/>
      <c r="AG320" s="479"/>
      <c r="AH320" s="480"/>
      <c r="AI320" s="479"/>
      <c r="AJ320" s="480"/>
      <c r="AK320" s="480"/>
      <c r="AL320" s="480"/>
      <c r="AM320" s="479"/>
      <c r="AN320" s="479"/>
      <c r="AO320" s="479"/>
      <c r="AP320" s="480"/>
      <c r="AQ320" s="481"/>
      <c r="AR320" s="479"/>
      <c r="AS320" s="479"/>
      <c r="AT320" s="479"/>
      <c r="AU320" s="480"/>
      <c r="AV320" s="479"/>
      <c r="AW320" s="480"/>
      <c r="AX320" s="480"/>
      <c r="AY320" s="480"/>
      <c r="AZ320" s="481"/>
      <c r="BA320" s="480"/>
      <c r="BB320" s="479"/>
      <c r="BC320" s="482"/>
      <c r="BD320" s="479"/>
      <c r="BE320" s="479"/>
      <c r="BF320" s="479"/>
      <c r="BG320" s="480"/>
      <c r="BH320" s="479"/>
      <c r="BI320" s="479"/>
      <c r="BJ320" s="479"/>
      <c r="BK320" s="480"/>
      <c r="BL320" s="480"/>
      <c r="BM320" s="480"/>
      <c r="BN320" s="479"/>
      <c r="BO320" s="480"/>
      <c r="BP320" s="480"/>
      <c r="BQ320" s="479"/>
      <c r="BR320" s="480"/>
      <c r="BS320" s="480"/>
      <c r="BT320" s="479"/>
      <c r="BU320" s="480"/>
      <c r="BV320" s="479"/>
    </row>
    <row r="321" spans="1:74" ht="12.75" customHeight="1">
      <c r="A321" s="478"/>
      <c r="B321" s="478"/>
      <c r="C321" s="478"/>
      <c r="D321" s="479"/>
      <c r="E321" s="480"/>
      <c r="F321" s="479"/>
      <c r="G321" s="480"/>
      <c r="H321" s="479"/>
      <c r="I321" s="480"/>
      <c r="J321" s="481"/>
      <c r="K321" s="480"/>
      <c r="L321" s="480"/>
      <c r="M321" s="480"/>
      <c r="N321" s="480"/>
      <c r="O321" s="480"/>
      <c r="P321" s="479"/>
      <c r="Q321" s="479"/>
      <c r="R321" s="479"/>
      <c r="S321" s="479"/>
      <c r="T321" s="480"/>
      <c r="U321" s="479"/>
      <c r="V321" s="479"/>
      <c r="W321" s="479"/>
      <c r="X321" s="480"/>
      <c r="Y321" s="479"/>
      <c r="Z321" s="479"/>
      <c r="AA321" s="480"/>
      <c r="AB321" s="482"/>
      <c r="AC321" s="479"/>
      <c r="AD321" s="479"/>
      <c r="AE321" s="480"/>
      <c r="AF321" s="480"/>
      <c r="AG321" s="479"/>
      <c r="AH321" s="480"/>
      <c r="AI321" s="479"/>
      <c r="AJ321" s="480"/>
      <c r="AK321" s="480"/>
      <c r="AL321" s="480"/>
      <c r="AM321" s="479"/>
      <c r="AN321" s="479"/>
      <c r="AO321" s="479"/>
      <c r="AP321" s="480"/>
      <c r="AQ321" s="481"/>
      <c r="AR321" s="479"/>
      <c r="AS321" s="479"/>
      <c r="AT321" s="479"/>
      <c r="AU321" s="480"/>
      <c r="AV321" s="479"/>
      <c r="AW321" s="480"/>
      <c r="AX321" s="480"/>
      <c r="AY321" s="480"/>
      <c r="AZ321" s="481"/>
      <c r="BA321" s="480"/>
      <c r="BB321" s="479"/>
      <c r="BC321" s="482"/>
      <c r="BD321" s="479"/>
      <c r="BE321" s="479"/>
      <c r="BF321" s="479"/>
      <c r="BG321" s="480"/>
      <c r="BH321" s="479"/>
      <c r="BI321" s="479"/>
      <c r="BJ321" s="479"/>
      <c r="BK321" s="480"/>
      <c r="BL321" s="480"/>
      <c r="BM321" s="480"/>
      <c r="BN321" s="479"/>
      <c r="BO321" s="480"/>
      <c r="BP321" s="480"/>
      <c r="BQ321" s="479"/>
      <c r="BR321" s="480"/>
      <c r="BS321" s="480"/>
      <c r="BT321" s="479"/>
      <c r="BU321" s="480"/>
      <c r="BV321" s="479"/>
    </row>
    <row r="322" spans="1:74" ht="12.75" customHeight="1">
      <c r="A322" s="478"/>
      <c r="B322" s="478"/>
      <c r="C322" s="478"/>
      <c r="D322" s="479"/>
      <c r="E322" s="480"/>
      <c r="F322" s="479"/>
      <c r="G322" s="480"/>
      <c r="H322" s="479"/>
      <c r="I322" s="480"/>
      <c r="J322" s="481"/>
      <c r="K322" s="480"/>
      <c r="L322" s="480"/>
      <c r="M322" s="480"/>
      <c r="N322" s="480"/>
      <c r="O322" s="480"/>
      <c r="P322" s="479"/>
      <c r="Q322" s="479"/>
      <c r="R322" s="479"/>
      <c r="S322" s="479"/>
      <c r="T322" s="480"/>
      <c r="U322" s="479"/>
      <c r="V322" s="479"/>
      <c r="W322" s="479"/>
      <c r="X322" s="480"/>
      <c r="Y322" s="479"/>
      <c r="Z322" s="479"/>
      <c r="AA322" s="480"/>
      <c r="AB322" s="482"/>
      <c r="AC322" s="479"/>
      <c r="AD322" s="479"/>
      <c r="AE322" s="480"/>
      <c r="AF322" s="480"/>
      <c r="AG322" s="479"/>
      <c r="AH322" s="480"/>
      <c r="AI322" s="479"/>
      <c r="AJ322" s="480"/>
      <c r="AK322" s="480"/>
      <c r="AL322" s="480"/>
      <c r="AM322" s="479"/>
      <c r="AN322" s="479"/>
      <c r="AO322" s="479"/>
      <c r="AP322" s="480"/>
      <c r="AQ322" s="481"/>
      <c r="AR322" s="479"/>
      <c r="AS322" s="479"/>
      <c r="AT322" s="479"/>
      <c r="AU322" s="480"/>
      <c r="AV322" s="479"/>
      <c r="AW322" s="480"/>
      <c r="AX322" s="480"/>
      <c r="AY322" s="480"/>
      <c r="AZ322" s="481"/>
      <c r="BA322" s="480"/>
      <c r="BB322" s="479"/>
      <c r="BC322" s="482"/>
      <c r="BD322" s="479"/>
      <c r="BE322" s="479"/>
      <c r="BF322" s="479"/>
      <c r="BG322" s="480"/>
      <c r="BH322" s="479"/>
      <c r="BI322" s="479"/>
      <c r="BJ322" s="479"/>
      <c r="BK322" s="480"/>
      <c r="BL322" s="480"/>
      <c r="BM322" s="480"/>
      <c r="BN322" s="479"/>
      <c r="BO322" s="480"/>
      <c r="BP322" s="480"/>
      <c r="BQ322" s="479"/>
      <c r="BR322" s="480"/>
      <c r="BS322" s="480"/>
      <c r="BT322" s="479"/>
      <c r="BU322" s="480"/>
      <c r="BV322" s="479"/>
    </row>
    <row r="323" spans="1:74" ht="12.75" customHeight="1">
      <c r="A323" s="478"/>
      <c r="B323" s="478"/>
      <c r="C323" s="478"/>
      <c r="D323" s="479"/>
      <c r="E323" s="480"/>
      <c r="F323" s="479"/>
      <c r="G323" s="480"/>
      <c r="H323" s="479"/>
      <c r="I323" s="480"/>
      <c r="J323" s="481"/>
      <c r="K323" s="480"/>
      <c r="L323" s="480"/>
      <c r="M323" s="480"/>
      <c r="N323" s="480"/>
      <c r="O323" s="480"/>
      <c r="P323" s="479"/>
      <c r="Q323" s="479"/>
      <c r="R323" s="479"/>
      <c r="S323" s="479"/>
      <c r="T323" s="480"/>
      <c r="U323" s="479"/>
      <c r="V323" s="479"/>
      <c r="W323" s="479"/>
      <c r="X323" s="480"/>
      <c r="Y323" s="479"/>
      <c r="Z323" s="479"/>
      <c r="AA323" s="480"/>
      <c r="AB323" s="482"/>
      <c r="AC323" s="479"/>
      <c r="AD323" s="479"/>
      <c r="AE323" s="480"/>
      <c r="AF323" s="480"/>
      <c r="AG323" s="479"/>
      <c r="AH323" s="480"/>
      <c r="AI323" s="479"/>
      <c r="AJ323" s="480"/>
      <c r="AK323" s="480"/>
      <c r="AL323" s="480"/>
      <c r="AM323" s="479"/>
      <c r="AN323" s="479"/>
      <c r="AO323" s="479"/>
      <c r="AP323" s="480"/>
      <c r="AQ323" s="481"/>
      <c r="AR323" s="479"/>
      <c r="AS323" s="479"/>
      <c r="AT323" s="479"/>
      <c r="AU323" s="480"/>
      <c r="AV323" s="479"/>
      <c r="AW323" s="480"/>
      <c r="AX323" s="480"/>
      <c r="AY323" s="480"/>
      <c r="AZ323" s="481"/>
      <c r="BA323" s="480"/>
      <c r="BB323" s="479"/>
      <c r="BC323" s="482"/>
      <c r="BD323" s="479"/>
      <c r="BE323" s="479"/>
      <c r="BF323" s="479"/>
      <c r="BG323" s="480"/>
      <c r="BH323" s="479"/>
      <c r="BI323" s="479"/>
      <c r="BJ323" s="479"/>
      <c r="BK323" s="480"/>
      <c r="BL323" s="480"/>
      <c r="BM323" s="480"/>
      <c r="BN323" s="479"/>
      <c r="BO323" s="480"/>
      <c r="BP323" s="480"/>
      <c r="BQ323" s="479"/>
      <c r="BR323" s="480"/>
      <c r="BS323" s="480"/>
      <c r="BT323" s="479"/>
      <c r="BU323" s="480"/>
      <c r="BV323" s="479"/>
    </row>
    <row r="324" spans="1:74" ht="12.75" customHeight="1">
      <c r="A324" s="484"/>
      <c r="B324" s="484"/>
      <c r="C324" s="484"/>
      <c r="D324" s="479"/>
      <c r="E324" s="480"/>
      <c r="F324" s="479"/>
      <c r="G324" s="480"/>
      <c r="H324" s="479"/>
      <c r="I324" s="480"/>
      <c r="J324" s="481"/>
      <c r="K324" s="480"/>
      <c r="L324" s="480"/>
      <c r="M324" s="480"/>
      <c r="N324" s="480"/>
      <c r="O324" s="480"/>
      <c r="P324" s="479"/>
      <c r="Q324" s="479"/>
      <c r="R324" s="479"/>
      <c r="S324" s="479"/>
      <c r="T324" s="480"/>
      <c r="U324" s="479"/>
      <c r="V324" s="479"/>
      <c r="W324" s="479"/>
      <c r="X324" s="480"/>
      <c r="Y324" s="479"/>
      <c r="Z324" s="479"/>
      <c r="AA324" s="480"/>
      <c r="AB324" s="482"/>
      <c r="AC324" s="479"/>
      <c r="AD324" s="479"/>
      <c r="AE324" s="480"/>
      <c r="AF324" s="480"/>
      <c r="AG324" s="479"/>
      <c r="AH324" s="480"/>
      <c r="AI324" s="479"/>
      <c r="AJ324" s="480"/>
      <c r="AK324" s="480"/>
      <c r="AL324" s="480"/>
      <c r="AM324" s="479"/>
      <c r="AN324" s="479"/>
      <c r="AO324" s="479"/>
      <c r="AP324" s="480"/>
      <c r="AQ324" s="481"/>
      <c r="AR324" s="479"/>
      <c r="AS324" s="479"/>
      <c r="AT324" s="479"/>
      <c r="AU324" s="480"/>
      <c r="AV324" s="479"/>
      <c r="AW324" s="480"/>
      <c r="AX324" s="480"/>
      <c r="AY324" s="480"/>
      <c r="AZ324" s="481"/>
      <c r="BA324" s="480"/>
      <c r="BB324" s="479"/>
      <c r="BC324" s="482"/>
      <c r="BD324" s="479"/>
      <c r="BE324" s="479"/>
      <c r="BF324" s="479"/>
      <c r="BG324" s="480"/>
      <c r="BH324" s="479"/>
      <c r="BI324" s="479"/>
      <c r="BJ324" s="479"/>
      <c r="BK324" s="480"/>
      <c r="BL324" s="480"/>
      <c r="BM324" s="480"/>
      <c r="BN324" s="479"/>
      <c r="BO324" s="480"/>
      <c r="BP324" s="480"/>
      <c r="BQ324" s="479"/>
      <c r="BR324" s="480"/>
      <c r="BS324" s="480"/>
      <c r="BT324" s="479"/>
      <c r="BU324" s="480"/>
      <c r="BV324" s="479"/>
    </row>
    <row r="325" spans="1:74" ht="12.75" customHeight="1">
      <c r="A325" s="478"/>
      <c r="B325" s="478"/>
      <c r="C325" s="478"/>
      <c r="D325" s="479"/>
      <c r="E325" s="480"/>
      <c r="F325" s="479"/>
      <c r="G325" s="480"/>
      <c r="H325" s="479"/>
      <c r="I325" s="480"/>
      <c r="J325" s="481"/>
      <c r="K325" s="480"/>
      <c r="L325" s="480"/>
      <c r="M325" s="480"/>
      <c r="N325" s="480"/>
      <c r="O325" s="480"/>
      <c r="P325" s="479"/>
      <c r="Q325" s="479"/>
      <c r="R325" s="479"/>
      <c r="S325" s="479"/>
      <c r="T325" s="480"/>
      <c r="U325" s="479"/>
      <c r="V325" s="479"/>
      <c r="W325" s="479"/>
      <c r="X325" s="480"/>
      <c r="Y325" s="479"/>
      <c r="Z325" s="479"/>
      <c r="AA325" s="480"/>
      <c r="AB325" s="482"/>
      <c r="AC325" s="479"/>
      <c r="AD325" s="479"/>
      <c r="AE325" s="480"/>
      <c r="AF325" s="480"/>
      <c r="AG325" s="479"/>
      <c r="AH325" s="480"/>
      <c r="AI325" s="479"/>
      <c r="AJ325" s="480"/>
      <c r="AK325" s="480"/>
      <c r="AL325" s="480"/>
      <c r="AM325" s="479"/>
      <c r="AN325" s="479"/>
      <c r="AO325" s="479"/>
      <c r="AP325" s="480"/>
      <c r="AQ325" s="481"/>
      <c r="AR325" s="479"/>
      <c r="AS325" s="479"/>
      <c r="AT325" s="479"/>
      <c r="AU325" s="480"/>
      <c r="AV325" s="479"/>
      <c r="AW325" s="480"/>
      <c r="AX325" s="480"/>
      <c r="AY325" s="480"/>
      <c r="AZ325" s="481"/>
      <c r="BA325" s="480"/>
      <c r="BB325" s="479"/>
      <c r="BC325" s="482"/>
      <c r="BD325" s="479"/>
      <c r="BE325" s="479"/>
      <c r="BF325" s="479"/>
      <c r="BG325" s="480"/>
      <c r="BH325" s="479"/>
      <c r="BI325" s="479"/>
      <c r="BJ325" s="479"/>
      <c r="BK325" s="480"/>
      <c r="BL325" s="480"/>
      <c r="BM325" s="480"/>
      <c r="BN325" s="479"/>
      <c r="BO325" s="480"/>
      <c r="BP325" s="480"/>
      <c r="BQ325" s="479"/>
      <c r="BR325" s="480"/>
      <c r="BS325" s="480"/>
      <c r="BT325" s="479"/>
      <c r="BU325" s="480"/>
      <c r="BV325" s="479"/>
    </row>
    <row r="326" spans="1:74" ht="12.75" customHeight="1">
      <c r="A326" s="478"/>
      <c r="B326" s="478"/>
      <c r="C326" s="478"/>
      <c r="D326" s="479"/>
      <c r="E326" s="480"/>
      <c r="F326" s="479"/>
      <c r="G326" s="480"/>
      <c r="H326" s="479"/>
      <c r="I326" s="480"/>
      <c r="J326" s="481"/>
      <c r="K326" s="480"/>
      <c r="L326" s="480"/>
      <c r="M326" s="480"/>
      <c r="N326" s="480"/>
      <c r="O326" s="480"/>
      <c r="P326" s="479"/>
      <c r="Q326" s="479"/>
      <c r="R326" s="479"/>
      <c r="S326" s="479"/>
      <c r="T326" s="480"/>
      <c r="U326" s="479"/>
      <c r="V326" s="479"/>
      <c r="W326" s="479"/>
      <c r="X326" s="480"/>
      <c r="Y326" s="479"/>
      <c r="Z326" s="479"/>
      <c r="AA326" s="480"/>
      <c r="AB326" s="482"/>
      <c r="AC326" s="479"/>
      <c r="AD326" s="479"/>
      <c r="AE326" s="480"/>
      <c r="AF326" s="480"/>
      <c r="AG326" s="479"/>
      <c r="AH326" s="480"/>
      <c r="AI326" s="479"/>
      <c r="AJ326" s="480"/>
      <c r="AK326" s="480"/>
      <c r="AL326" s="480"/>
      <c r="AM326" s="479"/>
      <c r="AN326" s="479"/>
      <c r="AO326" s="479"/>
      <c r="AP326" s="480"/>
      <c r="AQ326" s="481"/>
      <c r="AR326" s="479"/>
      <c r="AS326" s="479"/>
      <c r="AT326" s="479"/>
      <c r="AU326" s="480"/>
      <c r="AV326" s="479"/>
      <c r="AW326" s="480"/>
      <c r="AX326" s="480"/>
      <c r="AY326" s="480"/>
      <c r="AZ326" s="481"/>
      <c r="BA326" s="480"/>
      <c r="BB326" s="479"/>
      <c r="BC326" s="482"/>
      <c r="BD326" s="479"/>
      <c r="BE326" s="479"/>
      <c r="BF326" s="479"/>
      <c r="BG326" s="480"/>
      <c r="BH326" s="479"/>
      <c r="BI326" s="479"/>
      <c r="BJ326" s="479"/>
      <c r="BK326" s="480"/>
      <c r="BL326" s="480"/>
      <c r="BM326" s="480"/>
      <c r="BN326" s="479"/>
      <c r="BO326" s="480"/>
      <c r="BP326" s="480"/>
      <c r="BQ326" s="479"/>
      <c r="BR326" s="480"/>
      <c r="BS326" s="480"/>
      <c r="BT326" s="479"/>
      <c r="BU326" s="480"/>
      <c r="BV326" s="479"/>
    </row>
    <row r="327" spans="1:74" ht="12.75" customHeight="1">
      <c r="A327" s="478"/>
      <c r="B327" s="478"/>
      <c r="C327" s="478"/>
      <c r="D327" s="479"/>
      <c r="E327" s="480"/>
      <c r="F327" s="479"/>
      <c r="G327" s="480"/>
      <c r="H327" s="479"/>
      <c r="I327" s="480"/>
      <c r="J327" s="481"/>
      <c r="K327" s="480"/>
      <c r="L327" s="480"/>
      <c r="M327" s="480"/>
      <c r="N327" s="480"/>
      <c r="O327" s="480"/>
      <c r="P327" s="479"/>
      <c r="Q327" s="479"/>
      <c r="R327" s="479"/>
      <c r="S327" s="479"/>
      <c r="T327" s="480"/>
      <c r="U327" s="479"/>
      <c r="V327" s="479"/>
      <c r="W327" s="479"/>
      <c r="X327" s="480"/>
      <c r="Y327" s="479"/>
      <c r="Z327" s="479"/>
      <c r="AA327" s="480"/>
      <c r="AB327" s="482"/>
      <c r="AC327" s="479"/>
      <c r="AD327" s="479"/>
      <c r="AE327" s="480"/>
      <c r="AF327" s="480"/>
      <c r="AG327" s="479"/>
      <c r="AH327" s="480"/>
      <c r="AI327" s="479"/>
      <c r="AJ327" s="480"/>
      <c r="AK327" s="480"/>
      <c r="AL327" s="480"/>
      <c r="AM327" s="479"/>
      <c r="AN327" s="479"/>
      <c r="AO327" s="479"/>
      <c r="AP327" s="480"/>
      <c r="AQ327" s="481"/>
      <c r="AR327" s="479"/>
      <c r="AS327" s="479"/>
      <c r="AT327" s="479"/>
      <c r="AU327" s="480"/>
      <c r="AV327" s="479"/>
      <c r="AW327" s="480"/>
      <c r="AX327" s="480"/>
      <c r="AY327" s="480"/>
      <c r="AZ327" s="481"/>
      <c r="BA327" s="480"/>
      <c r="BB327" s="479"/>
      <c r="BC327" s="482"/>
      <c r="BD327" s="479"/>
      <c r="BE327" s="479"/>
      <c r="BF327" s="479"/>
      <c r="BG327" s="480"/>
      <c r="BH327" s="479"/>
      <c r="BI327" s="479"/>
      <c r="BJ327" s="479"/>
      <c r="BK327" s="480"/>
      <c r="BL327" s="480"/>
      <c r="BM327" s="480"/>
      <c r="BN327" s="479"/>
      <c r="BO327" s="480"/>
      <c r="BP327" s="480"/>
      <c r="BQ327" s="479"/>
      <c r="BR327" s="480"/>
      <c r="BS327" s="480"/>
      <c r="BT327" s="479"/>
      <c r="BU327" s="480"/>
      <c r="BV327" s="479"/>
    </row>
    <row r="328" spans="1:74" ht="12.75" customHeight="1">
      <c r="A328" s="478"/>
      <c r="B328" s="478"/>
      <c r="C328" s="478"/>
      <c r="D328" s="479"/>
      <c r="E328" s="480"/>
      <c r="F328" s="479"/>
      <c r="G328" s="480"/>
      <c r="H328" s="479"/>
      <c r="I328" s="480"/>
      <c r="J328" s="481"/>
      <c r="K328" s="480"/>
      <c r="L328" s="480"/>
      <c r="M328" s="480"/>
      <c r="N328" s="480"/>
      <c r="O328" s="480"/>
      <c r="P328" s="479"/>
      <c r="Q328" s="479"/>
      <c r="R328" s="479"/>
      <c r="S328" s="479"/>
      <c r="T328" s="480"/>
      <c r="U328" s="479"/>
      <c r="V328" s="479"/>
      <c r="W328" s="479"/>
      <c r="X328" s="480"/>
      <c r="Y328" s="479"/>
      <c r="Z328" s="479"/>
      <c r="AA328" s="480"/>
      <c r="AB328" s="482"/>
      <c r="AC328" s="479"/>
      <c r="AD328" s="479"/>
      <c r="AE328" s="480"/>
      <c r="AF328" s="480"/>
      <c r="AG328" s="479"/>
      <c r="AH328" s="480"/>
      <c r="AI328" s="479"/>
      <c r="AJ328" s="480"/>
      <c r="AK328" s="480"/>
      <c r="AL328" s="480"/>
      <c r="AM328" s="479"/>
      <c r="AN328" s="479"/>
      <c r="AO328" s="479"/>
      <c r="AP328" s="480"/>
      <c r="AQ328" s="481"/>
      <c r="AR328" s="479"/>
      <c r="AS328" s="479"/>
      <c r="AT328" s="479"/>
      <c r="AU328" s="480"/>
      <c r="AV328" s="479"/>
      <c r="AW328" s="480"/>
      <c r="AX328" s="480"/>
      <c r="AY328" s="480"/>
      <c r="AZ328" s="481"/>
      <c r="BA328" s="480"/>
      <c r="BB328" s="479"/>
      <c r="BC328" s="482"/>
      <c r="BD328" s="479"/>
      <c r="BE328" s="479"/>
      <c r="BF328" s="479"/>
      <c r="BG328" s="480"/>
      <c r="BH328" s="479"/>
      <c r="BI328" s="479"/>
      <c r="BJ328" s="479"/>
      <c r="BK328" s="480"/>
      <c r="BL328" s="480"/>
      <c r="BM328" s="480"/>
      <c r="BN328" s="479"/>
      <c r="BO328" s="480"/>
      <c r="BP328" s="480"/>
      <c r="BQ328" s="479"/>
      <c r="BR328" s="480"/>
      <c r="BS328" s="480"/>
      <c r="BT328" s="479"/>
      <c r="BU328" s="480"/>
      <c r="BV328" s="479"/>
    </row>
    <row r="329" spans="1:74" ht="12.75" customHeight="1">
      <c r="A329" s="478"/>
      <c r="B329" s="478"/>
      <c r="C329" s="478"/>
      <c r="D329" s="479"/>
      <c r="E329" s="480"/>
      <c r="F329" s="479"/>
      <c r="G329" s="480"/>
      <c r="H329" s="479"/>
      <c r="I329" s="480"/>
      <c r="J329" s="481"/>
      <c r="K329" s="480"/>
      <c r="L329" s="480"/>
      <c r="M329" s="480"/>
      <c r="N329" s="480"/>
      <c r="O329" s="480"/>
      <c r="P329" s="479"/>
      <c r="Q329" s="479"/>
      <c r="R329" s="479"/>
      <c r="S329" s="479"/>
      <c r="T329" s="480"/>
      <c r="U329" s="479"/>
      <c r="V329" s="479"/>
      <c r="W329" s="479"/>
      <c r="X329" s="480"/>
      <c r="Y329" s="479"/>
      <c r="Z329" s="479"/>
      <c r="AA329" s="480"/>
      <c r="AB329" s="482"/>
      <c r="AC329" s="479"/>
      <c r="AD329" s="479"/>
      <c r="AE329" s="480"/>
      <c r="AF329" s="480"/>
      <c r="AG329" s="479"/>
      <c r="AH329" s="480"/>
      <c r="AI329" s="479"/>
      <c r="AJ329" s="480"/>
      <c r="AK329" s="480"/>
      <c r="AL329" s="480"/>
      <c r="AM329" s="479"/>
      <c r="AN329" s="479"/>
      <c r="AO329" s="479"/>
      <c r="AP329" s="480"/>
      <c r="AQ329" s="481"/>
      <c r="AR329" s="479"/>
      <c r="AS329" s="479"/>
      <c r="AT329" s="479"/>
      <c r="AU329" s="480"/>
      <c r="AV329" s="479"/>
      <c r="AW329" s="480"/>
      <c r="AX329" s="480"/>
      <c r="AY329" s="480"/>
      <c r="AZ329" s="481"/>
      <c r="BA329" s="480"/>
      <c r="BB329" s="479"/>
      <c r="BC329" s="482"/>
      <c r="BD329" s="479"/>
      <c r="BE329" s="479"/>
      <c r="BF329" s="479"/>
      <c r="BG329" s="480"/>
      <c r="BH329" s="479"/>
      <c r="BI329" s="479"/>
      <c r="BJ329" s="479"/>
      <c r="BK329" s="480"/>
      <c r="BL329" s="480"/>
      <c r="BM329" s="480"/>
      <c r="BN329" s="479"/>
      <c r="BO329" s="480"/>
      <c r="BP329" s="480"/>
      <c r="BQ329" s="479"/>
      <c r="BR329" s="480"/>
      <c r="BS329" s="480"/>
      <c r="BT329" s="479"/>
      <c r="BU329" s="480"/>
      <c r="BV329" s="479"/>
    </row>
    <row r="330" spans="1:74" ht="12.75" customHeight="1">
      <c r="A330" s="484"/>
      <c r="B330" s="484"/>
      <c r="C330" s="484"/>
      <c r="D330" s="479"/>
      <c r="E330" s="480"/>
      <c r="F330" s="479"/>
      <c r="G330" s="480"/>
      <c r="H330" s="479"/>
      <c r="I330" s="480"/>
      <c r="J330" s="481"/>
      <c r="K330" s="480"/>
      <c r="L330" s="480"/>
      <c r="M330" s="480"/>
      <c r="N330" s="480"/>
      <c r="O330" s="480"/>
      <c r="P330" s="479"/>
      <c r="Q330" s="479"/>
      <c r="R330" s="479"/>
      <c r="S330" s="479"/>
      <c r="T330" s="480"/>
      <c r="U330" s="479"/>
      <c r="V330" s="479"/>
      <c r="W330" s="479"/>
      <c r="X330" s="480"/>
      <c r="Y330" s="479"/>
      <c r="Z330" s="479"/>
      <c r="AA330" s="480"/>
      <c r="AB330" s="482"/>
      <c r="AC330" s="479"/>
      <c r="AD330" s="479"/>
      <c r="AE330" s="480"/>
      <c r="AF330" s="480"/>
      <c r="AG330" s="479"/>
      <c r="AH330" s="480"/>
      <c r="AI330" s="479"/>
      <c r="AJ330" s="480"/>
      <c r="AK330" s="480"/>
      <c r="AL330" s="480"/>
      <c r="AM330" s="479"/>
      <c r="AN330" s="479"/>
      <c r="AO330" s="479"/>
      <c r="AP330" s="480"/>
      <c r="AQ330" s="481"/>
      <c r="AR330" s="479"/>
      <c r="AS330" s="479"/>
      <c r="AT330" s="479"/>
      <c r="AU330" s="480"/>
      <c r="AV330" s="479"/>
      <c r="AW330" s="480"/>
      <c r="AX330" s="480"/>
      <c r="AY330" s="480"/>
      <c r="AZ330" s="481"/>
      <c r="BA330" s="480"/>
      <c r="BB330" s="479"/>
      <c r="BC330" s="482"/>
      <c r="BD330" s="479"/>
      <c r="BE330" s="479"/>
      <c r="BF330" s="479"/>
      <c r="BG330" s="480"/>
      <c r="BH330" s="479"/>
      <c r="BI330" s="479"/>
      <c r="BJ330" s="479"/>
      <c r="BK330" s="480"/>
      <c r="BL330" s="480"/>
      <c r="BM330" s="480"/>
      <c r="BN330" s="479"/>
      <c r="BO330" s="480"/>
      <c r="BP330" s="480"/>
      <c r="BQ330" s="479"/>
      <c r="BR330" s="480"/>
      <c r="BS330" s="480"/>
      <c r="BT330" s="479"/>
      <c r="BU330" s="480"/>
      <c r="BV330" s="479"/>
    </row>
    <row r="331" spans="1:74" ht="12.75" customHeight="1">
      <c r="A331" s="478"/>
      <c r="B331" s="478"/>
      <c r="C331" s="478"/>
      <c r="D331" s="479"/>
      <c r="E331" s="480"/>
      <c r="F331" s="479"/>
      <c r="G331" s="480"/>
      <c r="H331" s="479"/>
      <c r="I331" s="480"/>
      <c r="J331" s="481"/>
      <c r="K331" s="480"/>
      <c r="L331" s="480"/>
      <c r="M331" s="480"/>
      <c r="N331" s="480"/>
      <c r="O331" s="480"/>
      <c r="P331" s="479"/>
      <c r="Q331" s="479"/>
      <c r="R331" s="479"/>
      <c r="S331" s="479"/>
      <c r="T331" s="480"/>
      <c r="U331" s="479"/>
      <c r="V331" s="479"/>
      <c r="W331" s="479"/>
      <c r="X331" s="480"/>
      <c r="Y331" s="479"/>
      <c r="Z331" s="479"/>
      <c r="AA331" s="480"/>
      <c r="AB331" s="482"/>
      <c r="AC331" s="479"/>
      <c r="AD331" s="479"/>
      <c r="AE331" s="480"/>
      <c r="AF331" s="480"/>
      <c r="AG331" s="479"/>
      <c r="AH331" s="480"/>
      <c r="AI331" s="479"/>
      <c r="AJ331" s="480"/>
      <c r="AK331" s="480"/>
      <c r="AL331" s="480"/>
      <c r="AM331" s="479"/>
      <c r="AN331" s="479"/>
      <c r="AO331" s="479"/>
      <c r="AP331" s="480"/>
      <c r="AQ331" s="481"/>
      <c r="AR331" s="479"/>
      <c r="AS331" s="479"/>
      <c r="AT331" s="479"/>
      <c r="AU331" s="480"/>
      <c r="AV331" s="479"/>
      <c r="AW331" s="480"/>
      <c r="AX331" s="480"/>
      <c r="AY331" s="480"/>
      <c r="AZ331" s="481"/>
      <c r="BA331" s="480"/>
      <c r="BB331" s="479"/>
      <c r="BC331" s="482"/>
      <c r="BD331" s="479"/>
      <c r="BE331" s="479"/>
      <c r="BF331" s="479"/>
      <c r="BG331" s="480"/>
      <c r="BH331" s="479"/>
      <c r="BI331" s="479"/>
      <c r="BJ331" s="479"/>
      <c r="BK331" s="480"/>
      <c r="BL331" s="480"/>
      <c r="BM331" s="480"/>
      <c r="BN331" s="479"/>
      <c r="BO331" s="480"/>
      <c r="BP331" s="480"/>
      <c r="BQ331" s="479"/>
      <c r="BR331" s="480"/>
      <c r="BS331" s="480"/>
      <c r="BT331" s="479"/>
      <c r="BU331" s="480"/>
      <c r="BV331" s="479"/>
    </row>
    <row r="332" spans="1:74" ht="12.75" customHeight="1">
      <c r="A332" s="478"/>
      <c r="B332" s="478"/>
      <c r="C332" s="478"/>
      <c r="D332" s="479"/>
      <c r="E332" s="480"/>
      <c r="F332" s="479"/>
      <c r="G332" s="480"/>
      <c r="H332" s="479"/>
      <c r="I332" s="480"/>
      <c r="J332" s="481"/>
      <c r="K332" s="480"/>
      <c r="L332" s="480"/>
      <c r="M332" s="480"/>
      <c r="N332" s="480"/>
      <c r="O332" s="480"/>
      <c r="P332" s="479"/>
      <c r="Q332" s="479"/>
      <c r="R332" s="479"/>
      <c r="S332" s="479"/>
      <c r="T332" s="480"/>
      <c r="U332" s="479"/>
      <c r="V332" s="479"/>
      <c r="W332" s="479"/>
      <c r="X332" s="480"/>
      <c r="Y332" s="479"/>
      <c r="Z332" s="479"/>
      <c r="AA332" s="480"/>
      <c r="AB332" s="482"/>
      <c r="AC332" s="479"/>
      <c r="AD332" s="479"/>
      <c r="AE332" s="480"/>
      <c r="AF332" s="480"/>
      <c r="AG332" s="479"/>
      <c r="AH332" s="480"/>
      <c r="AI332" s="479"/>
      <c r="AJ332" s="480"/>
      <c r="AK332" s="480"/>
      <c r="AL332" s="480"/>
      <c r="AM332" s="479"/>
      <c r="AN332" s="479"/>
      <c r="AO332" s="479"/>
      <c r="AP332" s="480"/>
      <c r="AQ332" s="481"/>
      <c r="AR332" s="479"/>
      <c r="AS332" s="479"/>
      <c r="AT332" s="479"/>
      <c r="AU332" s="480"/>
      <c r="AV332" s="479"/>
      <c r="AW332" s="480"/>
      <c r="AX332" s="480"/>
      <c r="AY332" s="480"/>
      <c r="AZ332" s="481"/>
      <c r="BA332" s="480"/>
      <c r="BB332" s="479"/>
      <c r="BC332" s="482"/>
      <c r="BD332" s="479"/>
      <c r="BE332" s="479"/>
      <c r="BF332" s="479"/>
      <c r="BG332" s="480"/>
      <c r="BH332" s="479"/>
      <c r="BI332" s="479"/>
      <c r="BJ332" s="479"/>
      <c r="BK332" s="480"/>
      <c r="BL332" s="480"/>
      <c r="BM332" s="480"/>
      <c r="BN332" s="479"/>
      <c r="BO332" s="480"/>
      <c r="BP332" s="480"/>
      <c r="BQ332" s="479"/>
      <c r="BR332" s="480"/>
      <c r="BS332" s="480"/>
      <c r="BT332" s="479"/>
      <c r="BU332" s="480"/>
      <c r="BV332" s="479"/>
    </row>
    <row r="333" spans="1:74" ht="12.75" customHeight="1">
      <c r="A333" s="484"/>
      <c r="B333" s="484"/>
      <c r="C333" s="484"/>
      <c r="D333" s="479"/>
      <c r="E333" s="480"/>
      <c r="F333" s="479"/>
      <c r="G333" s="480"/>
      <c r="H333" s="479"/>
      <c r="I333" s="480"/>
      <c r="J333" s="481"/>
      <c r="K333" s="480"/>
      <c r="L333" s="480"/>
      <c r="M333" s="480"/>
      <c r="N333" s="480"/>
      <c r="O333" s="480"/>
      <c r="P333" s="479"/>
      <c r="Q333" s="479"/>
      <c r="R333" s="479"/>
      <c r="S333" s="479"/>
      <c r="T333" s="480"/>
      <c r="U333" s="479"/>
      <c r="V333" s="479"/>
      <c r="W333" s="479"/>
      <c r="X333" s="480"/>
      <c r="Y333" s="479"/>
      <c r="Z333" s="479"/>
      <c r="AA333" s="480"/>
      <c r="AB333" s="482"/>
      <c r="AC333" s="479"/>
      <c r="AD333" s="479"/>
      <c r="AE333" s="480"/>
      <c r="AF333" s="480"/>
      <c r="AG333" s="479"/>
      <c r="AH333" s="480"/>
      <c r="AI333" s="479"/>
      <c r="AJ333" s="480"/>
      <c r="AK333" s="480"/>
      <c r="AL333" s="480"/>
      <c r="AM333" s="479"/>
      <c r="AN333" s="479"/>
      <c r="AO333" s="479"/>
      <c r="AP333" s="480"/>
      <c r="AQ333" s="481"/>
      <c r="AR333" s="479"/>
      <c r="AS333" s="479"/>
      <c r="AT333" s="479"/>
      <c r="AU333" s="480"/>
      <c r="AV333" s="479"/>
      <c r="AW333" s="480"/>
      <c r="AX333" s="480"/>
      <c r="AY333" s="480"/>
      <c r="AZ333" s="481"/>
      <c r="BA333" s="480"/>
      <c r="BB333" s="479"/>
      <c r="BC333" s="482"/>
      <c r="BD333" s="479"/>
      <c r="BE333" s="479"/>
      <c r="BF333" s="479"/>
      <c r="BG333" s="480"/>
      <c r="BH333" s="479"/>
      <c r="BI333" s="479"/>
      <c r="BJ333" s="479"/>
      <c r="BK333" s="480"/>
      <c r="BL333" s="480"/>
      <c r="BM333" s="480"/>
      <c r="BN333" s="479"/>
      <c r="BO333" s="480"/>
      <c r="BP333" s="480"/>
      <c r="BQ333" s="479"/>
      <c r="BR333" s="480"/>
      <c r="BS333" s="480"/>
      <c r="BT333" s="479"/>
      <c r="BU333" s="480"/>
      <c r="BV333" s="479"/>
    </row>
    <row r="334" spans="1:74" ht="12.75" customHeight="1">
      <c r="A334" s="478"/>
      <c r="B334" s="478"/>
      <c r="C334" s="478"/>
      <c r="D334" s="479"/>
      <c r="E334" s="480"/>
      <c r="F334" s="479"/>
      <c r="G334" s="480"/>
      <c r="H334" s="479"/>
      <c r="I334" s="480"/>
      <c r="J334" s="481"/>
      <c r="K334" s="480"/>
      <c r="L334" s="480"/>
      <c r="M334" s="480"/>
      <c r="N334" s="480"/>
      <c r="O334" s="480"/>
      <c r="P334" s="479"/>
      <c r="Q334" s="479"/>
      <c r="R334" s="479"/>
      <c r="S334" s="479"/>
      <c r="T334" s="480"/>
      <c r="U334" s="479"/>
      <c r="V334" s="479"/>
      <c r="W334" s="479"/>
      <c r="X334" s="480"/>
      <c r="Y334" s="479"/>
      <c r="Z334" s="479"/>
      <c r="AA334" s="480"/>
      <c r="AB334" s="482"/>
      <c r="AC334" s="479"/>
      <c r="AD334" s="479"/>
      <c r="AE334" s="480"/>
      <c r="AF334" s="480"/>
      <c r="AG334" s="479"/>
      <c r="AH334" s="480"/>
      <c r="AI334" s="479"/>
      <c r="AJ334" s="480"/>
      <c r="AK334" s="480"/>
      <c r="AL334" s="480"/>
      <c r="AM334" s="479"/>
      <c r="AN334" s="479"/>
      <c r="AO334" s="479"/>
      <c r="AP334" s="480"/>
      <c r="AQ334" s="481"/>
      <c r="AR334" s="479"/>
      <c r="AS334" s="479"/>
      <c r="AT334" s="479"/>
      <c r="AU334" s="480"/>
      <c r="AV334" s="479"/>
      <c r="AW334" s="480"/>
      <c r="AX334" s="480"/>
      <c r="AY334" s="480"/>
      <c r="AZ334" s="481"/>
      <c r="BA334" s="480"/>
      <c r="BB334" s="479"/>
      <c r="BC334" s="482"/>
      <c r="BD334" s="479"/>
      <c r="BE334" s="479"/>
      <c r="BF334" s="479"/>
      <c r="BG334" s="480"/>
      <c r="BH334" s="479"/>
      <c r="BI334" s="479"/>
      <c r="BJ334" s="479"/>
      <c r="BK334" s="480"/>
      <c r="BL334" s="480"/>
      <c r="BM334" s="480"/>
      <c r="BN334" s="479"/>
      <c r="BO334" s="480"/>
      <c r="BP334" s="480"/>
      <c r="BQ334" s="479"/>
      <c r="BR334" s="480"/>
      <c r="BS334" s="480"/>
      <c r="BT334" s="479"/>
      <c r="BU334" s="480"/>
      <c r="BV334" s="479"/>
    </row>
    <row r="335" spans="1:74" ht="12.75" customHeight="1">
      <c r="A335" s="484"/>
      <c r="B335" s="484"/>
      <c r="C335" s="484"/>
      <c r="D335" s="479"/>
      <c r="E335" s="480"/>
      <c r="F335" s="479"/>
      <c r="G335" s="480"/>
      <c r="H335" s="479"/>
      <c r="I335" s="480"/>
      <c r="J335" s="481"/>
      <c r="K335" s="480"/>
      <c r="L335" s="480"/>
      <c r="M335" s="480"/>
      <c r="N335" s="480"/>
      <c r="O335" s="480"/>
      <c r="P335" s="479"/>
      <c r="Q335" s="479"/>
      <c r="R335" s="479"/>
      <c r="S335" s="479"/>
      <c r="T335" s="480"/>
      <c r="U335" s="479"/>
      <c r="V335" s="479"/>
      <c r="W335" s="479"/>
      <c r="X335" s="480"/>
      <c r="Y335" s="479"/>
      <c r="Z335" s="479"/>
      <c r="AA335" s="480"/>
      <c r="AB335" s="482"/>
      <c r="AC335" s="479"/>
      <c r="AD335" s="479"/>
      <c r="AE335" s="480"/>
      <c r="AF335" s="480"/>
      <c r="AG335" s="479"/>
      <c r="AH335" s="480"/>
      <c r="AI335" s="479"/>
      <c r="AJ335" s="480"/>
      <c r="AK335" s="480"/>
      <c r="AL335" s="480"/>
      <c r="AM335" s="479"/>
      <c r="AN335" s="479"/>
      <c r="AO335" s="479"/>
      <c r="AP335" s="480"/>
      <c r="AQ335" s="481"/>
      <c r="AR335" s="479"/>
      <c r="AS335" s="479"/>
      <c r="AT335" s="479"/>
      <c r="AU335" s="480"/>
      <c r="AV335" s="479"/>
      <c r="AW335" s="480"/>
      <c r="AX335" s="480"/>
      <c r="AY335" s="480"/>
      <c r="AZ335" s="481"/>
      <c r="BA335" s="480"/>
      <c r="BB335" s="479"/>
      <c r="BC335" s="482"/>
      <c r="BD335" s="479"/>
      <c r="BE335" s="479"/>
      <c r="BF335" s="479"/>
      <c r="BG335" s="480"/>
      <c r="BH335" s="479"/>
      <c r="BI335" s="479"/>
      <c r="BJ335" s="479"/>
      <c r="BK335" s="480"/>
      <c r="BL335" s="480"/>
      <c r="BM335" s="480"/>
      <c r="BN335" s="479"/>
      <c r="BO335" s="480"/>
      <c r="BP335" s="480"/>
      <c r="BQ335" s="479"/>
      <c r="BR335" s="480"/>
      <c r="BS335" s="480"/>
      <c r="BT335" s="479"/>
      <c r="BU335" s="480"/>
      <c r="BV335" s="479"/>
    </row>
    <row r="336" spans="1:74" ht="12.75" customHeight="1">
      <c r="A336" s="478"/>
      <c r="B336" s="478"/>
      <c r="C336" s="478"/>
      <c r="D336" s="479"/>
      <c r="E336" s="480"/>
      <c r="F336" s="479"/>
      <c r="G336" s="480"/>
      <c r="H336" s="479"/>
      <c r="I336" s="480"/>
      <c r="J336" s="481"/>
      <c r="K336" s="480"/>
      <c r="L336" s="480"/>
      <c r="M336" s="480"/>
      <c r="N336" s="480"/>
      <c r="O336" s="480"/>
      <c r="P336" s="479"/>
      <c r="Q336" s="479"/>
      <c r="R336" s="479"/>
      <c r="S336" s="479"/>
      <c r="T336" s="480"/>
      <c r="U336" s="479"/>
      <c r="V336" s="479"/>
      <c r="W336" s="479"/>
      <c r="X336" s="480"/>
      <c r="Y336" s="479"/>
      <c r="Z336" s="479"/>
      <c r="AA336" s="480"/>
      <c r="AB336" s="482"/>
      <c r="AC336" s="479"/>
      <c r="AD336" s="479"/>
      <c r="AE336" s="480"/>
      <c r="AF336" s="480"/>
      <c r="AG336" s="479"/>
      <c r="AH336" s="480"/>
      <c r="AI336" s="479"/>
      <c r="AJ336" s="480"/>
      <c r="AK336" s="480"/>
      <c r="AL336" s="480"/>
      <c r="AM336" s="479"/>
      <c r="AN336" s="479"/>
      <c r="AO336" s="479"/>
      <c r="AP336" s="480"/>
      <c r="AQ336" s="481"/>
      <c r="AR336" s="479"/>
      <c r="AS336" s="479"/>
      <c r="AT336" s="479"/>
      <c r="AU336" s="480"/>
      <c r="AV336" s="479"/>
      <c r="AW336" s="480"/>
      <c r="AX336" s="480"/>
      <c r="AY336" s="480"/>
      <c r="AZ336" s="481"/>
      <c r="BA336" s="480"/>
      <c r="BB336" s="479"/>
      <c r="BC336" s="482"/>
      <c r="BD336" s="479"/>
      <c r="BE336" s="479"/>
      <c r="BF336" s="479"/>
      <c r="BG336" s="480"/>
      <c r="BH336" s="479"/>
      <c r="BI336" s="479"/>
      <c r="BJ336" s="479"/>
      <c r="BK336" s="480"/>
      <c r="BL336" s="480"/>
      <c r="BM336" s="480"/>
      <c r="BN336" s="479"/>
      <c r="BO336" s="480"/>
      <c r="BP336" s="480"/>
      <c r="BQ336" s="479"/>
      <c r="BR336" s="480"/>
      <c r="BS336" s="480"/>
      <c r="BT336" s="479"/>
      <c r="BU336" s="480"/>
      <c r="BV336" s="479"/>
    </row>
    <row r="337" spans="1:74" ht="12.75" customHeight="1">
      <c r="A337" s="478"/>
      <c r="B337" s="478"/>
      <c r="C337" s="478"/>
      <c r="D337" s="479"/>
      <c r="E337" s="480"/>
      <c r="F337" s="479"/>
      <c r="G337" s="480"/>
      <c r="H337" s="479"/>
      <c r="I337" s="480"/>
      <c r="J337" s="481"/>
      <c r="K337" s="480"/>
      <c r="L337" s="480"/>
      <c r="M337" s="480"/>
      <c r="N337" s="480"/>
      <c r="O337" s="480"/>
      <c r="P337" s="479"/>
      <c r="Q337" s="479"/>
      <c r="R337" s="479"/>
      <c r="S337" s="479"/>
      <c r="T337" s="480"/>
      <c r="U337" s="479"/>
      <c r="V337" s="479"/>
      <c r="W337" s="479"/>
      <c r="X337" s="480"/>
      <c r="Y337" s="479"/>
      <c r="Z337" s="479"/>
      <c r="AA337" s="480"/>
      <c r="AB337" s="482"/>
      <c r="AC337" s="479"/>
      <c r="AD337" s="479"/>
      <c r="AE337" s="480"/>
      <c r="AF337" s="480"/>
      <c r="AG337" s="479"/>
      <c r="AH337" s="480"/>
      <c r="AI337" s="479"/>
      <c r="AJ337" s="480"/>
      <c r="AK337" s="480"/>
      <c r="AL337" s="480"/>
      <c r="AM337" s="479"/>
      <c r="AN337" s="479"/>
      <c r="AO337" s="479"/>
      <c r="AP337" s="480"/>
      <c r="AQ337" s="481"/>
      <c r="AR337" s="479"/>
      <c r="AS337" s="479"/>
      <c r="AT337" s="479"/>
      <c r="AU337" s="480"/>
      <c r="AV337" s="479"/>
      <c r="AW337" s="480"/>
      <c r="AX337" s="480"/>
      <c r="AY337" s="480"/>
      <c r="AZ337" s="481"/>
      <c r="BA337" s="480"/>
      <c r="BB337" s="479"/>
      <c r="BC337" s="482"/>
      <c r="BD337" s="479"/>
      <c r="BE337" s="479"/>
      <c r="BF337" s="479"/>
      <c r="BG337" s="480"/>
      <c r="BH337" s="479"/>
      <c r="BI337" s="479"/>
      <c r="BJ337" s="479"/>
      <c r="BK337" s="480"/>
      <c r="BL337" s="480"/>
      <c r="BM337" s="480"/>
      <c r="BN337" s="479"/>
      <c r="BO337" s="480"/>
      <c r="BP337" s="480"/>
      <c r="BQ337" s="479"/>
      <c r="BR337" s="480"/>
      <c r="BS337" s="480"/>
      <c r="BT337" s="479"/>
      <c r="BU337" s="480"/>
      <c r="BV337" s="479"/>
    </row>
    <row r="338" spans="1:74" ht="12.75" customHeight="1">
      <c r="A338" s="478"/>
      <c r="B338" s="478"/>
      <c r="C338" s="478"/>
      <c r="D338" s="479"/>
      <c r="E338" s="480"/>
      <c r="F338" s="479"/>
      <c r="G338" s="480"/>
      <c r="H338" s="479"/>
      <c r="I338" s="480"/>
      <c r="J338" s="481"/>
      <c r="K338" s="480"/>
      <c r="L338" s="480"/>
      <c r="M338" s="480"/>
      <c r="N338" s="480"/>
      <c r="O338" s="480"/>
      <c r="P338" s="479"/>
      <c r="Q338" s="479"/>
      <c r="R338" s="479"/>
      <c r="S338" s="479"/>
      <c r="T338" s="480"/>
      <c r="U338" s="479"/>
      <c r="V338" s="479"/>
      <c r="W338" s="479"/>
      <c r="X338" s="480"/>
      <c r="Y338" s="479"/>
      <c r="Z338" s="479"/>
      <c r="AA338" s="480"/>
      <c r="AB338" s="482"/>
      <c r="AC338" s="479"/>
      <c r="AD338" s="479"/>
      <c r="AE338" s="480"/>
      <c r="AF338" s="480"/>
      <c r="AG338" s="479"/>
      <c r="AH338" s="480"/>
      <c r="AI338" s="479"/>
      <c r="AJ338" s="480"/>
      <c r="AK338" s="480"/>
      <c r="AL338" s="480"/>
      <c r="AM338" s="479"/>
      <c r="AN338" s="479"/>
      <c r="AO338" s="479"/>
      <c r="AP338" s="480"/>
      <c r="AQ338" s="481"/>
      <c r="AR338" s="479"/>
      <c r="AS338" s="479"/>
      <c r="AT338" s="479"/>
      <c r="AU338" s="480"/>
      <c r="AV338" s="479"/>
      <c r="AW338" s="480"/>
      <c r="AX338" s="480"/>
      <c r="AY338" s="480"/>
      <c r="AZ338" s="481"/>
      <c r="BA338" s="480"/>
      <c r="BB338" s="479"/>
      <c r="BC338" s="482"/>
      <c r="BD338" s="479"/>
      <c r="BE338" s="479"/>
      <c r="BF338" s="479"/>
      <c r="BG338" s="480"/>
      <c r="BH338" s="479"/>
      <c r="BI338" s="479"/>
      <c r="BJ338" s="479"/>
      <c r="BK338" s="480"/>
      <c r="BL338" s="480"/>
      <c r="BM338" s="480"/>
      <c r="BN338" s="479"/>
      <c r="BO338" s="480"/>
      <c r="BP338" s="480"/>
      <c r="BQ338" s="479"/>
      <c r="BR338" s="480"/>
      <c r="BS338" s="480"/>
      <c r="BT338" s="479"/>
      <c r="BU338" s="480"/>
      <c r="BV338" s="479"/>
    </row>
    <row r="339" spans="1:74" ht="12.75" customHeight="1">
      <c r="A339" s="478"/>
      <c r="B339" s="478"/>
      <c r="C339" s="478"/>
      <c r="D339" s="479"/>
      <c r="E339" s="480"/>
      <c r="F339" s="479"/>
      <c r="G339" s="480"/>
      <c r="H339" s="479"/>
      <c r="I339" s="480"/>
      <c r="J339" s="481"/>
      <c r="K339" s="480"/>
      <c r="L339" s="480"/>
      <c r="M339" s="480"/>
      <c r="N339" s="480"/>
      <c r="O339" s="480"/>
      <c r="P339" s="479"/>
      <c r="Q339" s="479"/>
      <c r="R339" s="479"/>
      <c r="S339" s="479"/>
      <c r="T339" s="480"/>
      <c r="U339" s="479"/>
      <c r="V339" s="479"/>
      <c r="W339" s="479"/>
      <c r="X339" s="480"/>
      <c r="Y339" s="479"/>
      <c r="Z339" s="479"/>
      <c r="AA339" s="480"/>
      <c r="AB339" s="482"/>
      <c r="AC339" s="479"/>
      <c r="AD339" s="479"/>
      <c r="AE339" s="480"/>
      <c r="AF339" s="480"/>
      <c r="AG339" s="479"/>
      <c r="AH339" s="480"/>
      <c r="AI339" s="479"/>
      <c r="AJ339" s="480"/>
      <c r="AK339" s="480"/>
      <c r="AL339" s="480"/>
      <c r="AM339" s="479"/>
      <c r="AN339" s="479"/>
      <c r="AO339" s="479"/>
      <c r="AP339" s="480"/>
      <c r="AQ339" s="481"/>
      <c r="AR339" s="479"/>
      <c r="AS339" s="479"/>
      <c r="AT339" s="479"/>
      <c r="AU339" s="480"/>
      <c r="AV339" s="479"/>
      <c r="AW339" s="480"/>
      <c r="AX339" s="480"/>
      <c r="AY339" s="480"/>
      <c r="AZ339" s="481"/>
      <c r="BA339" s="480"/>
      <c r="BB339" s="479"/>
      <c r="BC339" s="482"/>
      <c r="BD339" s="479"/>
      <c r="BE339" s="479"/>
      <c r="BF339" s="479"/>
      <c r="BG339" s="480"/>
      <c r="BH339" s="479"/>
      <c r="BI339" s="479"/>
      <c r="BJ339" s="479"/>
      <c r="BK339" s="480"/>
      <c r="BL339" s="480"/>
      <c r="BM339" s="480"/>
      <c r="BN339" s="479"/>
      <c r="BO339" s="480"/>
      <c r="BP339" s="480"/>
      <c r="BQ339" s="479"/>
      <c r="BR339" s="480"/>
      <c r="BS339" s="480"/>
      <c r="BT339" s="479"/>
      <c r="BU339" s="480"/>
      <c r="BV339" s="479"/>
    </row>
    <row r="340" spans="1:74" ht="12.75" customHeight="1">
      <c r="A340" s="484"/>
      <c r="B340" s="484"/>
      <c r="C340" s="484"/>
      <c r="D340" s="479"/>
      <c r="E340" s="480"/>
      <c r="F340" s="479"/>
      <c r="G340" s="480"/>
      <c r="H340" s="479"/>
      <c r="I340" s="480"/>
      <c r="J340" s="481"/>
      <c r="K340" s="480"/>
      <c r="L340" s="480"/>
      <c r="M340" s="480"/>
      <c r="N340" s="480"/>
      <c r="O340" s="480"/>
      <c r="P340" s="479"/>
      <c r="Q340" s="479"/>
      <c r="R340" s="479"/>
      <c r="S340" s="479"/>
      <c r="T340" s="480"/>
      <c r="U340" s="479"/>
      <c r="V340" s="479"/>
      <c r="W340" s="479"/>
      <c r="X340" s="480"/>
      <c r="Y340" s="479"/>
      <c r="Z340" s="479"/>
      <c r="AA340" s="480"/>
      <c r="AB340" s="482"/>
      <c r="AC340" s="479"/>
      <c r="AD340" s="479"/>
      <c r="AE340" s="480"/>
      <c r="AF340" s="480"/>
      <c r="AG340" s="479"/>
      <c r="AH340" s="480"/>
      <c r="AI340" s="479"/>
      <c r="AJ340" s="480"/>
      <c r="AK340" s="480"/>
      <c r="AL340" s="480"/>
      <c r="AM340" s="479"/>
      <c r="AN340" s="479"/>
      <c r="AO340" s="479"/>
      <c r="AP340" s="480"/>
      <c r="AQ340" s="481"/>
      <c r="AR340" s="479"/>
      <c r="AS340" s="479"/>
      <c r="AT340" s="479"/>
      <c r="AU340" s="480"/>
      <c r="AV340" s="479"/>
      <c r="AW340" s="480"/>
      <c r="AX340" s="480"/>
      <c r="AY340" s="480"/>
      <c r="AZ340" s="481"/>
      <c r="BA340" s="480"/>
      <c r="BB340" s="479"/>
      <c r="BC340" s="482"/>
      <c r="BD340" s="479"/>
      <c r="BE340" s="479"/>
      <c r="BF340" s="479"/>
      <c r="BG340" s="480"/>
      <c r="BH340" s="479"/>
      <c r="BI340" s="479"/>
      <c r="BJ340" s="479"/>
      <c r="BK340" s="480"/>
      <c r="BL340" s="480"/>
      <c r="BM340" s="480"/>
      <c r="BN340" s="479"/>
      <c r="BO340" s="480"/>
      <c r="BP340" s="480"/>
      <c r="BQ340" s="479"/>
      <c r="BR340" s="480"/>
      <c r="BS340" s="480"/>
      <c r="BT340" s="479"/>
      <c r="BU340" s="480"/>
      <c r="BV340" s="479"/>
    </row>
    <row r="341" spans="1:74" ht="12.75" customHeight="1">
      <c r="A341" s="478"/>
      <c r="B341" s="478"/>
      <c r="C341" s="478"/>
      <c r="D341" s="479"/>
      <c r="E341" s="480"/>
      <c r="F341" s="479"/>
      <c r="G341" s="480"/>
      <c r="H341" s="479"/>
      <c r="I341" s="480"/>
      <c r="J341" s="481"/>
      <c r="K341" s="480"/>
      <c r="L341" s="480"/>
      <c r="M341" s="480"/>
      <c r="N341" s="480"/>
      <c r="O341" s="480"/>
      <c r="P341" s="479"/>
      <c r="Q341" s="479"/>
      <c r="R341" s="479"/>
      <c r="S341" s="479"/>
      <c r="T341" s="480"/>
      <c r="U341" s="479"/>
      <c r="V341" s="479"/>
      <c r="W341" s="479"/>
      <c r="X341" s="480"/>
      <c r="Y341" s="479"/>
      <c r="Z341" s="479"/>
      <c r="AA341" s="480"/>
      <c r="AB341" s="482"/>
      <c r="AC341" s="479"/>
      <c r="AD341" s="479"/>
      <c r="AE341" s="480"/>
      <c r="AF341" s="480"/>
      <c r="AG341" s="479"/>
      <c r="AH341" s="480"/>
      <c r="AI341" s="479"/>
      <c r="AJ341" s="480"/>
      <c r="AK341" s="480"/>
      <c r="AL341" s="480"/>
      <c r="AM341" s="479"/>
      <c r="AN341" s="479"/>
      <c r="AO341" s="479"/>
      <c r="AP341" s="480"/>
      <c r="AQ341" s="481"/>
      <c r="AR341" s="479"/>
      <c r="AS341" s="479"/>
      <c r="AT341" s="479"/>
      <c r="AU341" s="480"/>
      <c r="AV341" s="479"/>
      <c r="AW341" s="480"/>
      <c r="AX341" s="480"/>
      <c r="AY341" s="480"/>
      <c r="AZ341" s="481"/>
      <c r="BA341" s="480"/>
      <c r="BB341" s="479"/>
      <c r="BC341" s="482"/>
      <c r="BD341" s="479"/>
      <c r="BE341" s="479"/>
      <c r="BF341" s="479"/>
      <c r="BG341" s="480"/>
      <c r="BH341" s="479"/>
      <c r="BI341" s="479"/>
      <c r="BJ341" s="479"/>
      <c r="BK341" s="480"/>
      <c r="BL341" s="480"/>
      <c r="BM341" s="480"/>
      <c r="BN341" s="479"/>
      <c r="BO341" s="480"/>
      <c r="BP341" s="480"/>
      <c r="BQ341" s="479"/>
      <c r="BR341" s="480"/>
      <c r="BS341" s="480"/>
      <c r="BT341" s="479"/>
      <c r="BU341" s="480"/>
      <c r="BV341" s="479"/>
    </row>
    <row r="342" spans="1:74" ht="12.75" customHeight="1">
      <c r="A342" s="478"/>
      <c r="B342" s="478"/>
      <c r="C342" s="478"/>
      <c r="D342" s="479"/>
      <c r="E342" s="480"/>
      <c r="F342" s="479"/>
      <c r="G342" s="480"/>
      <c r="H342" s="479"/>
      <c r="I342" s="480"/>
      <c r="J342" s="481"/>
      <c r="K342" s="480"/>
      <c r="L342" s="480"/>
      <c r="M342" s="480"/>
      <c r="N342" s="480"/>
      <c r="O342" s="480"/>
      <c r="P342" s="479"/>
      <c r="Q342" s="479"/>
      <c r="R342" s="479"/>
      <c r="S342" s="479"/>
      <c r="T342" s="480"/>
      <c r="U342" s="479"/>
      <c r="V342" s="479"/>
      <c r="W342" s="479"/>
      <c r="X342" s="480"/>
      <c r="Y342" s="479"/>
      <c r="Z342" s="479"/>
      <c r="AA342" s="480"/>
      <c r="AB342" s="482"/>
      <c r="AC342" s="479"/>
      <c r="AD342" s="479"/>
      <c r="AE342" s="480"/>
      <c r="AF342" s="480"/>
      <c r="AG342" s="479"/>
      <c r="AH342" s="480"/>
      <c r="AI342" s="479"/>
      <c r="AJ342" s="480"/>
      <c r="AK342" s="480"/>
      <c r="AL342" s="480"/>
      <c r="AM342" s="479"/>
      <c r="AN342" s="479"/>
      <c r="AO342" s="479"/>
      <c r="AP342" s="480"/>
      <c r="AQ342" s="481"/>
      <c r="AR342" s="479"/>
      <c r="AS342" s="479"/>
      <c r="AT342" s="479"/>
      <c r="AU342" s="480"/>
      <c r="AV342" s="479"/>
      <c r="AW342" s="480"/>
      <c r="AX342" s="480"/>
      <c r="AY342" s="480"/>
      <c r="AZ342" s="481"/>
      <c r="BA342" s="480"/>
      <c r="BB342" s="479"/>
      <c r="BC342" s="482"/>
      <c r="BD342" s="479"/>
      <c r="BE342" s="479"/>
      <c r="BF342" s="479"/>
      <c r="BG342" s="480"/>
      <c r="BH342" s="479"/>
      <c r="BI342" s="479"/>
      <c r="BJ342" s="479"/>
      <c r="BK342" s="480"/>
      <c r="BL342" s="480"/>
      <c r="BM342" s="480"/>
      <c r="BN342" s="479"/>
      <c r="BO342" s="480"/>
      <c r="BP342" s="480"/>
      <c r="BQ342" s="479"/>
      <c r="BR342" s="480"/>
      <c r="BS342" s="480"/>
      <c r="BT342" s="479"/>
      <c r="BU342" s="480"/>
      <c r="BV342" s="479"/>
    </row>
    <row r="343" spans="1:74" ht="12.75" customHeight="1">
      <c r="A343" s="478"/>
      <c r="B343" s="478"/>
      <c r="C343" s="478"/>
      <c r="D343" s="479"/>
      <c r="E343" s="480"/>
      <c r="F343" s="479"/>
      <c r="G343" s="480"/>
      <c r="H343" s="479"/>
      <c r="I343" s="480"/>
      <c r="J343" s="481"/>
      <c r="K343" s="480"/>
      <c r="L343" s="480"/>
      <c r="M343" s="480"/>
      <c r="N343" s="480"/>
      <c r="O343" s="480"/>
      <c r="P343" s="479"/>
      <c r="Q343" s="479"/>
      <c r="R343" s="479"/>
      <c r="S343" s="479"/>
      <c r="T343" s="480"/>
      <c r="U343" s="479"/>
      <c r="V343" s="479"/>
      <c r="W343" s="479"/>
      <c r="X343" s="480"/>
      <c r="Y343" s="479"/>
      <c r="Z343" s="479"/>
      <c r="AA343" s="480"/>
      <c r="AB343" s="482"/>
      <c r="AC343" s="479"/>
      <c r="AD343" s="479"/>
      <c r="AE343" s="480"/>
      <c r="AF343" s="480"/>
      <c r="AG343" s="479"/>
      <c r="AH343" s="480"/>
      <c r="AI343" s="479"/>
      <c r="AJ343" s="480"/>
      <c r="AK343" s="480"/>
      <c r="AL343" s="480"/>
      <c r="AM343" s="479"/>
      <c r="AN343" s="479"/>
      <c r="AO343" s="479"/>
      <c r="AP343" s="480"/>
      <c r="AQ343" s="481"/>
      <c r="AR343" s="479"/>
      <c r="AS343" s="479"/>
      <c r="AT343" s="479"/>
      <c r="AU343" s="480"/>
      <c r="AV343" s="479"/>
      <c r="AW343" s="480"/>
      <c r="AX343" s="480"/>
      <c r="AY343" s="480"/>
      <c r="AZ343" s="481"/>
      <c r="BA343" s="480"/>
      <c r="BB343" s="479"/>
      <c r="BC343" s="482"/>
      <c r="BD343" s="479"/>
      <c r="BE343" s="479"/>
      <c r="BF343" s="479"/>
      <c r="BG343" s="480"/>
      <c r="BH343" s="479"/>
      <c r="BI343" s="479"/>
      <c r="BJ343" s="479"/>
      <c r="BK343" s="480"/>
      <c r="BL343" s="480"/>
      <c r="BM343" s="480"/>
      <c r="BN343" s="479"/>
      <c r="BO343" s="480"/>
      <c r="BP343" s="480"/>
      <c r="BQ343" s="479"/>
      <c r="BR343" s="480"/>
      <c r="BS343" s="480"/>
      <c r="BT343" s="479"/>
      <c r="BU343" s="480"/>
      <c r="BV343" s="479"/>
    </row>
    <row r="344" spans="1:74" ht="12.75" customHeight="1">
      <c r="A344" s="478"/>
      <c r="B344" s="478"/>
      <c r="C344" s="478"/>
      <c r="D344" s="479"/>
      <c r="E344" s="480"/>
      <c r="F344" s="479"/>
      <c r="G344" s="480"/>
      <c r="H344" s="479"/>
      <c r="I344" s="480"/>
      <c r="J344" s="481"/>
      <c r="K344" s="480"/>
      <c r="L344" s="480"/>
      <c r="M344" s="480"/>
      <c r="N344" s="480"/>
      <c r="O344" s="480"/>
      <c r="P344" s="479"/>
      <c r="Q344" s="479"/>
      <c r="R344" s="479"/>
      <c r="S344" s="479"/>
      <c r="T344" s="480"/>
      <c r="U344" s="479"/>
      <c r="V344" s="479"/>
      <c r="W344" s="479"/>
      <c r="X344" s="480"/>
      <c r="Y344" s="479"/>
      <c r="Z344" s="479"/>
      <c r="AA344" s="480"/>
      <c r="AB344" s="482"/>
      <c r="AC344" s="479"/>
      <c r="AD344" s="479"/>
      <c r="AE344" s="480"/>
      <c r="AF344" s="480"/>
      <c r="AG344" s="479"/>
      <c r="AH344" s="480"/>
      <c r="AI344" s="479"/>
      <c r="AJ344" s="480"/>
      <c r="AK344" s="480"/>
      <c r="AL344" s="480"/>
      <c r="AM344" s="479"/>
      <c r="AN344" s="479"/>
      <c r="AO344" s="479"/>
      <c r="AP344" s="480"/>
      <c r="AQ344" s="481"/>
      <c r="AR344" s="479"/>
      <c r="AS344" s="479"/>
      <c r="AT344" s="479"/>
      <c r="AU344" s="480"/>
      <c r="AV344" s="479"/>
      <c r="AW344" s="480"/>
      <c r="AX344" s="480"/>
      <c r="AY344" s="480"/>
      <c r="AZ344" s="481"/>
      <c r="BA344" s="480"/>
      <c r="BB344" s="479"/>
      <c r="BC344" s="482"/>
      <c r="BD344" s="479"/>
      <c r="BE344" s="479"/>
      <c r="BF344" s="479"/>
      <c r="BG344" s="480"/>
      <c r="BH344" s="479"/>
      <c r="BI344" s="479"/>
      <c r="BJ344" s="479"/>
      <c r="BK344" s="480"/>
      <c r="BL344" s="480"/>
      <c r="BM344" s="480"/>
      <c r="BN344" s="479"/>
      <c r="BO344" s="480"/>
      <c r="BP344" s="480"/>
      <c r="BQ344" s="479"/>
      <c r="BR344" s="480"/>
      <c r="BS344" s="480"/>
      <c r="BT344" s="479"/>
      <c r="BU344" s="480"/>
      <c r="BV344" s="479"/>
    </row>
    <row r="345" spans="1:74" ht="12.75" customHeight="1">
      <c r="A345" s="478"/>
      <c r="B345" s="478"/>
      <c r="C345" s="478"/>
      <c r="D345" s="479"/>
      <c r="E345" s="480"/>
      <c r="F345" s="479"/>
      <c r="G345" s="480"/>
      <c r="H345" s="479"/>
      <c r="I345" s="480"/>
      <c r="J345" s="481"/>
      <c r="K345" s="480"/>
      <c r="L345" s="480"/>
      <c r="M345" s="480"/>
      <c r="N345" s="480"/>
      <c r="O345" s="480"/>
      <c r="P345" s="479"/>
      <c r="Q345" s="479"/>
      <c r="R345" s="479"/>
      <c r="S345" s="479"/>
      <c r="T345" s="480"/>
      <c r="U345" s="479"/>
      <c r="V345" s="479"/>
      <c r="W345" s="479"/>
      <c r="X345" s="480"/>
      <c r="Y345" s="479"/>
      <c r="Z345" s="479"/>
      <c r="AA345" s="480"/>
      <c r="AB345" s="482"/>
      <c r="AC345" s="479"/>
      <c r="AD345" s="479"/>
      <c r="AE345" s="480"/>
      <c r="AF345" s="480"/>
      <c r="AG345" s="479"/>
      <c r="AH345" s="480"/>
      <c r="AI345" s="479"/>
      <c r="AJ345" s="480"/>
      <c r="AK345" s="480"/>
      <c r="AL345" s="480"/>
      <c r="AM345" s="479"/>
      <c r="AN345" s="479"/>
      <c r="AO345" s="479"/>
      <c r="AP345" s="480"/>
      <c r="AQ345" s="481"/>
      <c r="AR345" s="479"/>
      <c r="AS345" s="479"/>
      <c r="AT345" s="479"/>
      <c r="AU345" s="480"/>
      <c r="AV345" s="479"/>
      <c r="AW345" s="480"/>
      <c r="AX345" s="480"/>
      <c r="AY345" s="480"/>
      <c r="AZ345" s="481"/>
      <c r="BA345" s="480"/>
      <c r="BB345" s="479"/>
      <c r="BC345" s="482"/>
      <c r="BD345" s="479"/>
      <c r="BE345" s="479"/>
      <c r="BF345" s="479"/>
      <c r="BG345" s="480"/>
      <c r="BH345" s="479"/>
      <c r="BI345" s="479"/>
      <c r="BJ345" s="479"/>
      <c r="BK345" s="480"/>
      <c r="BL345" s="480"/>
      <c r="BM345" s="480"/>
      <c r="BN345" s="479"/>
      <c r="BO345" s="480"/>
      <c r="BP345" s="480"/>
      <c r="BQ345" s="479"/>
      <c r="BR345" s="480"/>
      <c r="BS345" s="480"/>
      <c r="BT345" s="479"/>
      <c r="BU345" s="480"/>
      <c r="BV345" s="479"/>
    </row>
    <row r="346" spans="1:74" ht="12.75" customHeight="1">
      <c r="A346" s="478"/>
      <c r="B346" s="478"/>
      <c r="C346" s="478"/>
      <c r="D346" s="479"/>
      <c r="E346" s="480"/>
      <c r="F346" s="479"/>
      <c r="G346" s="480"/>
      <c r="H346" s="479"/>
      <c r="I346" s="480"/>
      <c r="J346" s="481"/>
      <c r="K346" s="480"/>
      <c r="L346" s="480"/>
      <c r="M346" s="480"/>
      <c r="N346" s="480"/>
      <c r="O346" s="480"/>
      <c r="P346" s="479"/>
      <c r="Q346" s="479"/>
      <c r="R346" s="479"/>
      <c r="S346" s="479"/>
      <c r="T346" s="480"/>
      <c r="U346" s="479"/>
      <c r="V346" s="479"/>
      <c r="W346" s="479"/>
      <c r="X346" s="480"/>
      <c r="Y346" s="479"/>
      <c r="Z346" s="479"/>
      <c r="AA346" s="480"/>
      <c r="AB346" s="482"/>
      <c r="AC346" s="479"/>
      <c r="AD346" s="479"/>
      <c r="AE346" s="480"/>
      <c r="AF346" s="480"/>
      <c r="AG346" s="479"/>
      <c r="AH346" s="480"/>
      <c r="AI346" s="479"/>
      <c r="AJ346" s="480"/>
      <c r="AK346" s="480"/>
      <c r="AL346" s="480"/>
      <c r="AM346" s="479"/>
      <c r="AN346" s="479"/>
      <c r="AO346" s="479"/>
      <c r="AP346" s="480"/>
      <c r="AQ346" s="481"/>
      <c r="AR346" s="479"/>
      <c r="AS346" s="479"/>
      <c r="AT346" s="479"/>
      <c r="AU346" s="480"/>
      <c r="AV346" s="479"/>
      <c r="AW346" s="480"/>
      <c r="AX346" s="480"/>
      <c r="AY346" s="480"/>
      <c r="AZ346" s="481"/>
      <c r="BA346" s="480"/>
      <c r="BB346" s="479"/>
      <c r="BC346" s="482"/>
      <c r="BD346" s="479"/>
      <c r="BE346" s="479"/>
      <c r="BF346" s="479"/>
      <c r="BG346" s="480"/>
      <c r="BH346" s="479"/>
      <c r="BI346" s="479"/>
      <c r="BJ346" s="479"/>
      <c r="BK346" s="480"/>
      <c r="BL346" s="480"/>
      <c r="BM346" s="480"/>
      <c r="BN346" s="479"/>
      <c r="BO346" s="480"/>
      <c r="BP346" s="480"/>
      <c r="BQ346" s="479"/>
      <c r="BR346" s="480"/>
      <c r="BS346" s="480"/>
      <c r="BT346" s="479"/>
      <c r="BU346" s="480"/>
      <c r="BV346" s="479"/>
    </row>
    <row r="347" spans="1:74" ht="12.75" customHeight="1">
      <c r="A347" s="484"/>
      <c r="B347" s="484"/>
      <c r="C347" s="484"/>
      <c r="D347" s="479"/>
      <c r="E347" s="480"/>
      <c r="F347" s="479"/>
      <c r="G347" s="480"/>
      <c r="H347" s="479"/>
      <c r="I347" s="480"/>
      <c r="J347" s="481"/>
      <c r="K347" s="480"/>
      <c r="L347" s="480"/>
      <c r="M347" s="480"/>
      <c r="N347" s="480"/>
      <c r="O347" s="480"/>
      <c r="P347" s="479"/>
      <c r="Q347" s="479"/>
      <c r="R347" s="479"/>
      <c r="S347" s="479"/>
      <c r="T347" s="480"/>
      <c r="U347" s="479"/>
      <c r="V347" s="479"/>
      <c r="W347" s="479"/>
      <c r="X347" s="480"/>
      <c r="Y347" s="479"/>
      <c r="Z347" s="479"/>
      <c r="AA347" s="480"/>
      <c r="AB347" s="482"/>
      <c r="AC347" s="479"/>
      <c r="AD347" s="479"/>
      <c r="AE347" s="480"/>
      <c r="AF347" s="480"/>
      <c r="AG347" s="479"/>
      <c r="AH347" s="480"/>
      <c r="AI347" s="479"/>
      <c r="AJ347" s="480"/>
      <c r="AK347" s="480"/>
      <c r="AL347" s="480"/>
      <c r="AM347" s="479"/>
      <c r="AN347" s="479"/>
      <c r="AO347" s="479"/>
      <c r="AP347" s="480"/>
      <c r="AQ347" s="481"/>
      <c r="AR347" s="479"/>
      <c r="AS347" s="479"/>
      <c r="AT347" s="479"/>
      <c r="AU347" s="480"/>
      <c r="AV347" s="479"/>
      <c r="AW347" s="480"/>
      <c r="AX347" s="480"/>
      <c r="AY347" s="480"/>
      <c r="AZ347" s="481"/>
      <c r="BA347" s="480"/>
      <c r="BB347" s="479"/>
      <c r="BC347" s="482"/>
      <c r="BD347" s="479"/>
      <c r="BE347" s="479"/>
      <c r="BF347" s="479"/>
      <c r="BG347" s="480"/>
      <c r="BH347" s="479"/>
      <c r="BI347" s="479"/>
      <c r="BJ347" s="479"/>
      <c r="BK347" s="480"/>
      <c r="BL347" s="480"/>
      <c r="BM347" s="480"/>
      <c r="BN347" s="479"/>
      <c r="BO347" s="480"/>
      <c r="BP347" s="480"/>
      <c r="BQ347" s="479"/>
      <c r="BR347" s="480"/>
      <c r="BS347" s="480"/>
      <c r="BT347" s="479"/>
      <c r="BU347" s="480"/>
      <c r="BV347" s="479"/>
    </row>
    <row r="348" spans="1:74" ht="12.75" customHeight="1">
      <c r="A348" s="478"/>
      <c r="B348" s="478"/>
      <c r="C348" s="478"/>
      <c r="D348" s="479"/>
      <c r="E348" s="480"/>
      <c r="F348" s="479"/>
      <c r="G348" s="480"/>
      <c r="H348" s="479"/>
      <c r="I348" s="480"/>
      <c r="J348" s="481"/>
      <c r="K348" s="480"/>
      <c r="L348" s="480"/>
      <c r="M348" s="480"/>
      <c r="N348" s="480"/>
      <c r="O348" s="480"/>
      <c r="P348" s="479"/>
      <c r="Q348" s="479"/>
      <c r="R348" s="479"/>
      <c r="S348" s="479"/>
      <c r="T348" s="480"/>
      <c r="U348" s="479"/>
      <c r="V348" s="479"/>
      <c r="W348" s="479"/>
      <c r="X348" s="480"/>
      <c r="Y348" s="479"/>
      <c r="Z348" s="479"/>
      <c r="AA348" s="480"/>
      <c r="AB348" s="482"/>
      <c r="AC348" s="479"/>
      <c r="AD348" s="479"/>
      <c r="AE348" s="480"/>
      <c r="AF348" s="480"/>
      <c r="AG348" s="479"/>
      <c r="AH348" s="480"/>
      <c r="AI348" s="479"/>
      <c r="AJ348" s="480"/>
      <c r="AK348" s="480"/>
      <c r="AL348" s="480"/>
      <c r="AM348" s="479"/>
      <c r="AN348" s="479"/>
      <c r="AO348" s="479"/>
      <c r="AP348" s="480"/>
      <c r="AQ348" s="481"/>
      <c r="AR348" s="479"/>
      <c r="AS348" s="479"/>
      <c r="AT348" s="479"/>
      <c r="AU348" s="480"/>
      <c r="AV348" s="479"/>
      <c r="AW348" s="480"/>
      <c r="AX348" s="480"/>
      <c r="AY348" s="480"/>
      <c r="AZ348" s="481"/>
      <c r="BA348" s="480"/>
      <c r="BB348" s="479"/>
      <c r="BC348" s="482"/>
      <c r="BD348" s="479"/>
      <c r="BE348" s="479"/>
      <c r="BF348" s="479"/>
      <c r="BG348" s="480"/>
      <c r="BH348" s="479"/>
      <c r="BI348" s="479"/>
      <c r="BJ348" s="479"/>
      <c r="BK348" s="480"/>
      <c r="BL348" s="480"/>
      <c r="BM348" s="480"/>
      <c r="BN348" s="479"/>
      <c r="BO348" s="480"/>
      <c r="BP348" s="480"/>
      <c r="BQ348" s="479"/>
      <c r="BR348" s="480"/>
      <c r="BS348" s="480"/>
      <c r="BT348" s="479"/>
      <c r="BU348" s="480"/>
      <c r="BV348" s="479"/>
    </row>
    <row r="349" spans="1:74" ht="12.75" customHeight="1">
      <c r="A349" s="478"/>
      <c r="B349" s="478"/>
      <c r="C349" s="478"/>
      <c r="D349" s="479"/>
      <c r="E349" s="480"/>
      <c r="F349" s="479"/>
      <c r="G349" s="480"/>
      <c r="H349" s="479"/>
      <c r="I349" s="480"/>
      <c r="J349" s="481"/>
      <c r="K349" s="480"/>
      <c r="L349" s="480"/>
      <c r="M349" s="480"/>
      <c r="N349" s="480"/>
      <c r="O349" s="480"/>
      <c r="P349" s="479"/>
      <c r="Q349" s="479"/>
      <c r="R349" s="479"/>
      <c r="S349" s="479"/>
      <c r="T349" s="480"/>
      <c r="U349" s="479"/>
      <c r="V349" s="479"/>
      <c r="W349" s="479"/>
      <c r="X349" s="480"/>
      <c r="Y349" s="479"/>
      <c r="Z349" s="479"/>
      <c r="AA349" s="480"/>
      <c r="AB349" s="482"/>
      <c r="AC349" s="479"/>
      <c r="AD349" s="479"/>
      <c r="AE349" s="480"/>
      <c r="AF349" s="480"/>
      <c r="AG349" s="479"/>
      <c r="AH349" s="480"/>
      <c r="AI349" s="479"/>
      <c r="AJ349" s="480"/>
      <c r="AK349" s="480"/>
      <c r="AL349" s="480"/>
      <c r="AM349" s="479"/>
      <c r="AN349" s="479"/>
      <c r="AO349" s="479"/>
      <c r="AP349" s="480"/>
      <c r="AQ349" s="481"/>
      <c r="AR349" s="479"/>
      <c r="AS349" s="479"/>
      <c r="AT349" s="479"/>
      <c r="AU349" s="480"/>
      <c r="AV349" s="479"/>
      <c r="AW349" s="480"/>
      <c r="AX349" s="480"/>
      <c r="AY349" s="480"/>
      <c r="AZ349" s="481"/>
      <c r="BA349" s="480"/>
      <c r="BB349" s="479"/>
      <c r="BC349" s="482"/>
      <c r="BD349" s="479"/>
      <c r="BE349" s="479"/>
      <c r="BF349" s="479"/>
      <c r="BG349" s="480"/>
      <c r="BH349" s="479"/>
      <c r="BI349" s="479"/>
      <c r="BJ349" s="479"/>
      <c r="BK349" s="480"/>
      <c r="BL349" s="480"/>
      <c r="BM349" s="480"/>
      <c r="BN349" s="479"/>
      <c r="BO349" s="480"/>
      <c r="BP349" s="480"/>
      <c r="BQ349" s="479"/>
      <c r="BR349" s="480"/>
      <c r="BS349" s="480"/>
      <c r="BT349" s="479"/>
      <c r="BU349" s="480"/>
      <c r="BV349" s="479"/>
    </row>
    <row r="350" spans="1:74" ht="12.75" customHeight="1">
      <c r="A350" s="484"/>
      <c r="B350" s="484"/>
      <c r="C350" s="484"/>
      <c r="D350" s="479"/>
      <c r="E350" s="480"/>
      <c r="F350" s="479"/>
      <c r="G350" s="480"/>
      <c r="H350" s="479"/>
      <c r="I350" s="480"/>
      <c r="J350" s="481"/>
      <c r="K350" s="480"/>
      <c r="L350" s="480"/>
      <c r="M350" s="480"/>
      <c r="N350" s="480"/>
      <c r="O350" s="480"/>
      <c r="P350" s="479"/>
      <c r="Q350" s="479"/>
      <c r="R350" s="479"/>
      <c r="S350" s="479"/>
      <c r="T350" s="480"/>
      <c r="U350" s="479"/>
      <c r="V350" s="479"/>
      <c r="W350" s="479"/>
      <c r="X350" s="480"/>
      <c r="Y350" s="479"/>
      <c r="Z350" s="479"/>
      <c r="AA350" s="480"/>
      <c r="AB350" s="482"/>
      <c r="AC350" s="479"/>
      <c r="AD350" s="479"/>
      <c r="AE350" s="480"/>
      <c r="AF350" s="480"/>
      <c r="AG350" s="479"/>
      <c r="AH350" s="480"/>
      <c r="AI350" s="479"/>
      <c r="AJ350" s="480"/>
      <c r="AK350" s="480"/>
      <c r="AL350" s="480"/>
      <c r="AM350" s="479"/>
      <c r="AN350" s="479"/>
      <c r="AO350" s="479"/>
      <c r="AP350" s="480"/>
      <c r="AQ350" s="481"/>
      <c r="AR350" s="479"/>
      <c r="AS350" s="479"/>
      <c r="AT350" s="479"/>
      <c r="AU350" s="480"/>
      <c r="AV350" s="479"/>
      <c r="AW350" s="480"/>
      <c r="AX350" s="480"/>
      <c r="AY350" s="480"/>
      <c r="AZ350" s="481"/>
      <c r="BA350" s="480"/>
      <c r="BB350" s="479"/>
      <c r="BC350" s="482"/>
      <c r="BD350" s="479"/>
      <c r="BE350" s="479"/>
      <c r="BF350" s="479"/>
      <c r="BG350" s="480"/>
      <c r="BH350" s="479"/>
      <c r="BI350" s="479"/>
      <c r="BJ350" s="479"/>
      <c r="BK350" s="480"/>
      <c r="BL350" s="480"/>
      <c r="BM350" s="480"/>
      <c r="BN350" s="479"/>
      <c r="BO350" s="480"/>
      <c r="BP350" s="480"/>
      <c r="BQ350" s="479"/>
      <c r="BR350" s="480"/>
      <c r="BS350" s="480"/>
      <c r="BT350" s="479"/>
      <c r="BU350" s="480"/>
      <c r="BV350" s="479"/>
    </row>
    <row r="351" spans="1:74" ht="12.75" customHeight="1">
      <c r="A351" s="484"/>
      <c r="B351" s="484"/>
      <c r="C351" s="484"/>
      <c r="D351" s="479"/>
      <c r="E351" s="480"/>
      <c r="F351" s="479"/>
      <c r="G351" s="480"/>
      <c r="H351" s="479"/>
      <c r="I351" s="480"/>
      <c r="J351" s="481"/>
      <c r="K351" s="480"/>
      <c r="L351" s="480"/>
      <c r="M351" s="480"/>
      <c r="N351" s="480"/>
      <c r="O351" s="480"/>
      <c r="P351" s="479"/>
      <c r="Q351" s="479"/>
      <c r="R351" s="479"/>
      <c r="S351" s="479"/>
      <c r="T351" s="480"/>
      <c r="U351" s="479"/>
      <c r="V351" s="479"/>
      <c r="W351" s="479"/>
      <c r="X351" s="480"/>
      <c r="Y351" s="479"/>
      <c r="Z351" s="479"/>
      <c r="AA351" s="480"/>
      <c r="AB351" s="482"/>
      <c r="AC351" s="479"/>
      <c r="AD351" s="479"/>
      <c r="AE351" s="480"/>
      <c r="AF351" s="480"/>
      <c r="AG351" s="479"/>
      <c r="AH351" s="480"/>
      <c r="AI351" s="479"/>
      <c r="AJ351" s="480"/>
      <c r="AK351" s="480"/>
      <c r="AL351" s="480"/>
      <c r="AM351" s="479"/>
      <c r="AN351" s="479"/>
      <c r="AO351" s="479"/>
      <c r="AP351" s="480"/>
      <c r="AQ351" s="481"/>
      <c r="AR351" s="479"/>
      <c r="AS351" s="479"/>
      <c r="AT351" s="479"/>
      <c r="AU351" s="480"/>
      <c r="AV351" s="479"/>
      <c r="AW351" s="480"/>
      <c r="AX351" s="480"/>
      <c r="AY351" s="480"/>
      <c r="AZ351" s="481"/>
      <c r="BA351" s="480"/>
      <c r="BB351" s="479"/>
      <c r="BC351" s="482"/>
      <c r="BD351" s="479"/>
      <c r="BE351" s="479"/>
      <c r="BF351" s="479"/>
      <c r="BG351" s="480"/>
      <c r="BH351" s="479"/>
      <c r="BI351" s="479"/>
      <c r="BJ351" s="479"/>
      <c r="BK351" s="480"/>
      <c r="BL351" s="480"/>
      <c r="BM351" s="480"/>
      <c r="BN351" s="479"/>
      <c r="BO351" s="480"/>
      <c r="BP351" s="480"/>
      <c r="BQ351" s="479"/>
      <c r="BR351" s="480"/>
      <c r="BS351" s="480"/>
      <c r="BT351" s="479"/>
      <c r="BU351" s="480"/>
      <c r="BV351" s="479"/>
    </row>
    <row r="352" spans="1:74" ht="12.75" customHeight="1">
      <c r="A352" s="484"/>
      <c r="B352" s="484"/>
      <c r="C352" s="484"/>
      <c r="D352" s="479"/>
      <c r="E352" s="480"/>
      <c r="F352" s="479"/>
      <c r="G352" s="480"/>
      <c r="H352" s="479"/>
      <c r="I352" s="480"/>
      <c r="J352" s="481"/>
      <c r="K352" s="480"/>
      <c r="L352" s="480"/>
      <c r="M352" s="480"/>
      <c r="N352" s="480"/>
      <c r="O352" s="480"/>
      <c r="P352" s="479"/>
      <c r="Q352" s="479"/>
      <c r="R352" s="479"/>
      <c r="S352" s="479"/>
      <c r="T352" s="480"/>
      <c r="U352" s="479"/>
      <c r="V352" s="479"/>
      <c r="W352" s="479"/>
      <c r="X352" s="480"/>
      <c r="Y352" s="479"/>
      <c r="Z352" s="479"/>
      <c r="AA352" s="480"/>
      <c r="AB352" s="482"/>
      <c r="AC352" s="479"/>
      <c r="AD352" s="479"/>
      <c r="AE352" s="480"/>
      <c r="AF352" s="480"/>
      <c r="AG352" s="479"/>
      <c r="AH352" s="480"/>
      <c r="AI352" s="479"/>
      <c r="AJ352" s="480"/>
      <c r="AK352" s="480"/>
      <c r="AL352" s="480"/>
      <c r="AM352" s="479"/>
      <c r="AN352" s="479"/>
      <c r="AO352" s="479"/>
      <c r="AP352" s="480"/>
      <c r="AQ352" s="481"/>
      <c r="AR352" s="479"/>
      <c r="AS352" s="479"/>
      <c r="AT352" s="479"/>
      <c r="AU352" s="480"/>
      <c r="AV352" s="479"/>
      <c r="AW352" s="480"/>
      <c r="AX352" s="480"/>
      <c r="AY352" s="480"/>
      <c r="AZ352" s="481"/>
      <c r="BA352" s="480"/>
      <c r="BB352" s="479"/>
      <c r="BC352" s="482"/>
      <c r="BD352" s="479"/>
      <c r="BE352" s="479"/>
      <c r="BF352" s="479"/>
      <c r="BG352" s="480"/>
      <c r="BH352" s="479"/>
      <c r="BI352" s="479"/>
      <c r="BJ352" s="479"/>
      <c r="BK352" s="480"/>
      <c r="BL352" s="480"/>
      <c r="BM352" s="480"/>
      <c r="BN352" s="479"/>
      <c r="BO352" s="480"/>
      <c r="BP352" s="480"/>
      <c r="BQ352" s="479"/>
      <c r="BR352" s="480"/>
      <c r="BS352" s="480"/>
      <c r="BT352" s="479"/>
      <c r="BU352" s="480"/>
      <c r="BV352" s="479"/>
    </row>
    <row r="353" spans="1:74" ht="12.75" customHeight="1">
      <c r="A353" s="484"/>
      <c r="B353" s="484"/>
      <c r="C353" s="484"/>
      <c r="D353" s="479"/>
      <c r="E353" s="480"/>
      <c r="F353" s="479"/>
      <c r="G353" s="480"/>
      <c r="H353" s="479"/>
      <c r="I353" s="480"/>
      <c r="J353" s="481"/>
      <c r="K353" s="480"/>
      <c r="L353" s="480"/>
      <c r="M353" s="480"/>
      <c r="N353" s="480"/>
      <c r="O353" s="480"/>
      <c r="P353" s="479"/>
      <c r="Q353" s="479"/>
      <c r="R353" s="479"/>
      <c r="S353" s="479"/>
      <c r="T353" s="480"/>
      <c r="U353" s="479"/>
      <c r="V353" s="479"/>
      <c r="W353" s="479"/>
      <c r="X353" s="480"/>
      <c r="Y353" s="479"/>
      <c r="Z353" s="479"/>
      <c r="AA353" s="480"/>
      <c r="AB353" s="482"/>
      <c r="AC353" s="479"/>
      <c r="AD353" s="479"/>
      <c r="AE353" s="480"/>
      <c r="AF353" s="480"/>
      <c r="AG353" s="479"/>
      <c r="AH353" s="480"/>
      <c r="AI353" s="479"/>
      <c r="AJ353" s="480"/>
      <c r="AK353" s="480"/>
      <c r="AL353" s="480"/>
      <c r="AM353" s="479"/>
      <c r="AN353" s="479"/>
      <c r="AO353" s="479"/>
      <c r="AP353" s="480"/>
      <c r="AQ353" s="481"/>
      <c r="AR353" s="479"/>
      <c r="AS353" s="479"/>
      <c r="AT353" s="479"/>
      <c r="AU353" s="480"/>
      <c r="AV353" s="479"/>
      <c r="AW353" s="480"/>
      <c r="AX353" s="480"/>
      <c r="AY353" s="480"/>
      <c r="AZ353" s="481"/>
      <c r="BA353" s="480"/>
      <c r="BB353" s="479"/>
      <c r="BC353" s="482"/>
      <c r="BD353" s="479"/>
      <c r="BE353" s="479"/>
      <c r="BF353" s="479"/>
      <c r="BG353" s="480"/>
      <c r="BH353" s="479"/>
      <c r="BI353" s="479"/>
      <c r="BJ353" s="479"/>
      <c r="BK353" s="480"/>
      <c r="BL353" s="480"/>
      <c r="BM353" s="480"/>
      <c r="BN353" s="479"/>
      <c r="BO353" s="480"/>
      <c r="BP353" s="480"/>
      <c r="BQ353" s="479"/>
      <c r="BR353" s="480"/>
      <c r="BS353" s="480"/>
      <c r="BT353" s="479"/>
      <c r="BU353" s="480"/>
      <c r="BV353" s="479"/>
    </row>
    <row r="354" spans="1:74" ht="12.75" customHeight="1">
      <c r="A354" s="478"/>
      <c r="B354" s="478"/>
      <c r="C354" s="478"/>
      <c r="D354" s="479"/>
      <c r="E354" s="480"/>
      <c r="F354" s="479"/>
      <c r="G354" s="480"/>
      <c r="H354" s="479"/>
      <c r="I354" s="480"/>
      <c r="J354" s="481"/>
      <c r="K354" s="480"/>
      <c r="L354" s="480"/>
      <c r="M354" s="480"/>
      <c r="N354" s="480"/>
      <c r="O354" s="480"/>
      <c r="P354" s="479"/>
      <c r="Q354" s="479"/>
      <c r="R354" s="479"/>
      <c r="S354" s="479"/>
      <c r="T354" s="480"/>
      <c r="U354" s="479"/>
      <c r="V354" s="479"/>
      <c r="W354" s="479"/>
      <c r="X354" s="480"/>
      <c r="Y354" s="479"/>
      <c r="Z354" s="479"/>
      <c r="AA354" s="480"/>
      <c r="AB354" s="482"/>
      <c r="AC354" s="479"/>
      <c r="AD354" s="479"/>
      <c r="AE354" s="480"/>
      <c r="AF354" s="480"/>
      <c r="AG354" s="479"/>
      <c r="AH354" s="480"/>
      <c r="AI354" s="479"/>
      <c r="AJ354" s="480"/>
      <c r="AK354" s="480"/>
      <c r="AL354" s="480"/>
      <c r="AM354" s="479"/>
      <c r="AN354" s="479"/>
      <c r="AO354" s="479"/>
      <c r="AP354" s="480"/>
      <c r="AQ354" s="481"/>
      <c r="AR354" s="479"/>
      <c r="AS354" s="479"/>
      <c r="AT354" s="479"/>
      <c r="AU354" s="480"/>
      <c r="AV354" s="479"/>
      <c r="AW354" s="480"/>
      <c r="AX354" s="480"/>
      <c r="AY354" s="480"/>
      <c r="AZ354" s="481"/>
      <c r="BA354" s="480"/>
      <c r="BB354" s="479"/>
      <c r="BC354" s="482"/>
      <c r="BD354" s="479"/>
      <c r="BE354" s="479"/>
      <c r="BF354" s="479"/>
      <c r="BG354" s="480"/>
      <c r="BH354" s="479"/>
      <c r="BI354" s="479"/>
      <c r="BJ354" s="479"/>
      <c r="BK354" s="480"/>
      <c r="BL354" s="480"/>
      <c r="BM354" s="480"/>
      <c r="BN354" s="479"/>
      <c r="BO354" s="480"/>
      <c r="BP354" s="480"/>
      <c r="BQ354" s="479"/>
      <c r="BR354" s="480"/>
      <c r="BS354" s="480"/>
      <c r="BT354" s="479"/>
      <c r="BU354" s="480"/>
      <c r="BV354" s="479"/>
    </row>
    <row r="355" spans="1:74" ht="12.75" customHeight="1">
      <c r="A355" s="478"/>
      <c r="B355" s="478"/>
      <c r="C355" s="478"/>
      <c r="D355" s="479"/>
      <c r="E355" s="480"/>
      <c r="F355" s="479"/>
      <c r="G355" s="480"/>
      <c r="H355" s="479"/>
      <c r="I355" s="480"/>
      <c r="J355" s="481"/>
      <c r="K355" s="480"/>
      <c r="L355" s="480"/>
      <c r="M355" s="480"/>
      <c r="N355" s="480"/>
      <c r="O355" s="480"/>
      <c r="P355" s="479"/>
      <c r="Q355" s="479"/>
      <c r="R355" s="479"/>
      <c r="S355" s="479"/>
      <c r="T355" s="480"/>
      <c r="U355" s="479"/>
      <c r="V355" s="479"/>
      <c r="W355" s="479"/>
      <c r="X355" s="480"/>
      <c r="Y355" s="479"/>
      <c r="Z355" s="479"/>
      <c r="AA355" s="480"/>
      <c r="AB355" s="482"/>
      <c r="AC355" s="479"/>
      <c r="AD355" s="479"/>
      <c r="AE355" s="480"/>
      <c r="AF355" s="480"/>
      <c r="AG355" s="479"/>
      <c r="AH355" s="480"/>
      <c r="AI355" s="479"/>
      <c r="AJ355" s="480"/>
      <c r="AK355" s="480"/>
      <c r="AL355" s="480"/>
      <c r="AM355" s="479"/>
      <c r="AN355" s="479"/>
      <c r="AO355" s="479"/>
      <c r="AP355" s="480"/>
      <c r="AQ355" s="481"/>
      <c r="AR355" s="479"/>
      <c r="AS355" s="479"/>
      <c r="AT355" s="479"/>
      <c r="AU355" s="480"/>
      <c r="AV355" s="479"/>
      <c r="AW355" s="480"/>
      <c r="AX355" s="480"/>
      <c r="AY355" s="480"/>
      <c r="AZ355" s="481"/>
      <c r="BA355" s="480"/>
      <c r="BB355" s="479"/>
      <c r="BC355" s="482"/>
      <c r="BD355" s="479"/>
      <c r="BE355" s="479"/>
      <c r="BF355" s="479"/>
      <c r="BG355" s="480"/>
      <c r="BH355" s="479"/>
      <c r="BI355" s="479"/>
      <c r="BJ355" s="479"/>
      <c r="BK355" s="480"/>
      <c r="BL355" s="480"/>
      <c r="BM355" s="480"/>
      <c r="BN355" s="479"/>
      <c r="BO355" s="480"/>
      <c r="BP355" s="480"/>
      <c r="BQ355" s="479"/>
      <c r="BR355" s="480"/>
      <c r="BS355" s="480"/>
      <c r="BT355" s="479"/>
      <c r="BU355" s="480"/>
      <c r="BV355" s="479"/>
    </row>
    <row r="356" spans="1:74" ht="12.75" customHeight="1">
      <c r="A356" s="478"/>
      <c r="B356" s="478"/>
      <c r="C356" s="478"/>
      <c r="D356" s="479"/>
      <c r="E356" s="480"/>
      <c r="F356" s="479"/>
      <c r="G356" s="480"/>
      <c r="H356" s="479"/>
      <c r="I356" s="480"/>
      <c r="J356" s="481"/>
      <c r="K356" s="480"/>
      <c r="L356" s="480"/>
      <c r="M356" s="480"/>
      <c r="N356" s="480"/>
      <c r="O356" s="480"/>
      <c r="P356" s="479"/>
      <c r="Q356" s="479"/>
      <c r="R356" s="479"/>
      <c r="S356" s="479"/>
      <c r="T356" s="480"/>
      <c r="U356" s="479"/>
      <c r="V356" s="479"/>
      <c r="W356" s="479"/>
      <c r="X356" s="480"/>
      <c r="Y356" s="479"/>
      <c r="Z356" s="479"/>
      <c r="AA356" s="480"/>
      <c r="AB356" s="482"/>
      <c r="AC356" s="479"/>
      <c r="AD356" s="479"/>
      <c r="AE356" s="480"/>
      <c r="AF356" s="480"/>
      <c r="AG356" s="479"/>
      <c r="AH356" s="480"/>
      <c r="AI356" s="479"/>
      <c r="AJ356" s="480"/>
      <c r="AK356" s="480"/>
      <c r="AL356" s="480"/>
      <c r="AM356" s="479"/>
      <c r="AN356" s="479"/>
      <c r="AO356" s="479"/>
      <c r="AP356" s="480"/>
      <c r="AQ356" s="481"/>
      <c r="AR356" s="479"/>
      <c r="AS356" s="479"/>
      <c r="AT356" s="479"/>
      <c r="AU356" s="480"/>
      <c r="AV356" s="479"/>
      <c r="AW356" s="480"/>
      <c r="AX356" s="480"/>
      <c r="AY356" s="480"/>
      <c r="AZ356" s="481"/>
      <c r="BA356" s="480"/>
      <c r="BB356" s="479"/>
      <c r="BC356" s="482"/>
      <c r="BD356" s="479"/>
      <c r="BE356" s="479"/>
      <c r="BF356" s="479"/>
      <c r="BG356" s="480"/>
      <c r="BH356" s="479"/>
      <c r="BI356" s="479"/>
      <c r="BJ356" s="479"/>
      <c r="BK356" s="480"/>
      <c r="BL356" s="480"/>
      <c r="BM356" s="480"/>
      <c r="BN356" s="479"/>
      <c r="BO356" s="480"/>
      <c r="BP356" s="480"/>
      <c r="BQ356" s="479"/>
      <c r="BR356" s="480"/>
      <c r="BS356" s="480"/>
      <c r="BT356" s="479"/>
      <c r="BU356" s="480"/>
      <c r="BV356" s="479"/>
    </row>
    <row r="357" spans="1:74" ht="12.75" customHeight="1">
      <c r="A357" s="478"/>
      <c r="B357" s="478"/>
      <c r="C357" s="478"/>
      <c r="D357" s="479"/>
      <c r="E357" s="480"/>
      <c r="F357" s="479"/>
      <c r="G357" s="480"/>
      <c r="H357" s="479"/>
      <c r="I357" s="480"/>
      <c r="J357" s="481"/>
      <c r="K357" s="480"/>
      <c r="L357" s="480"/>
      <c r="M357" s="480"/>
      <c r="N357" s="480"/>
      <c r="O357" s="480"/>
      <c r="P357" s="479"/>
      <c r="Q357" s="479"/>
      <c r="R357" s="479"/>
      <c r="S357" s="479"/>
      <c r="T357" s="480"/>
      <c r="U357" s="479"/>
      <c r="V357" s="479"/>
      <c r="W357" s="479"/>
      <c r="X357" s="480"/>
      <c r="Y357" s="479"/>
      <c r="Z357" s="479"/>
      <c r="AA357" s="480"/>
      <c r="AB357" s="482"/>
      <c r="AC357" s="479"/>
      <c r="AD357" s="479"/>
      <c r="AE357" s="480"/>
      <c r="AF357" s="480"/>
      <c r="AG357" s="479"/>
      <c r="AH357" s="480"/>
      <c r="AI357" s="479"/>
      <c r="AJ357" s="480"/>
      <c r="AK357" s="480"/>
      <c r="AL357" s="480"/>
      <c r="AM357" s="479"/>
      <c r="AN357" s="479"/>
      <c r="AO357" s="479"/>
      <c r="AP357" s="480"/>
      <c r="AQ357" s="481"/>
      <c r="AR357" s="479"/>
      <c r="AS357" s="479"/>
      <c r="AT357" s="479"/>
      <c r="AU357" s="480"/>
      <c r="AV357" s="479"/>
      <c r="AW357" s="480"/>
      <c r="AX357" s="480"/>
      <c r="AY357" s="480"/>
      <c r="AZ357" s="481"/>
      <c r="BA357" s="480"/>
      <c r="BB357" s="479"/>
      <c r="BC357" s="482"/>
      <c r="BD357" s="479"/>
      <c r="BE357" s="479"/>
      <c r="BF357" s="479"/>
      <c r="BG357" s="480"/>
      <c r="BH357" s="479"/>
      <c r="BI357" s="479"/>
      <c r="BJ357" s="479"/>
      <c r="BK357" s="480"/>
      <c r="BL357" s="480"/>
      <c r="BM357" s="480"/>
      <c r="BN357" s="479"/>
      <c r="BO357" s="480"/>
      <c r="BP357" s="480"/>
      <c r="BQ357" s="479"/>
      <c r="BR357" s="480"/>
      <c r="BS357" s="480"/>
      <c r="BT357" s="479"/>
      <c r="BU357" s="480"/>
      <c r="BV357" s="479"/>
    </row>
    <row r="358" spans="1:74" ht="12.75" customHeight="1">
      <c r="A358" s="478"/>
      <c r="B358" s="478"/>
      <c r="C358" s="478"/>
      <c r="D358" s="479"/>
      <c r="E358" s="480"/>
      <c r="F358" s="479"/>
      <c r="G358" s="480"/>
      <c r="H358" s="479"/>
      <c r="I358" s="480"/>
      <c r="J358" s="481"/>
      <c r="K358" s="480"/>
      <c r="L358" s="480"/>
      <c r="M358" s="480"/>
      <c r="N358" s="480"/>
      <c r="O358" s="480"/>
      <c r="P358" s="479"/>
      <c r="Q358" s="479"/>
      <c r="R358" s="479"/>
      <c r="S358" s="479"/>
      <c r="T358" s="480"/>
      <c r="U358" s="479"/>
      <c r="V358" s="479"/>
      <c r="W358" s="479"/>
      <c r="X358" s="480"/>
      <c r="Y358" s="479"/>
      <c r="Z358" s="479"/>
      <c r="AA358" s="480"/>
      <c r="AB358" s="482"/>
      <c r="AC358" s="479"/>
      <c r="AD358" s="479"/>
      <c r="AE358" s="480"/>
      <c r="AF358" s="480"/>
      <c r="AG358" s="479"/>
      <c r="AH358" s="480"/>
      <c r="AI358" s="479"/>
      <c r="AJ358" s="480"/>
      <c r="AK358" s="480"/>
      <c r="AL358" s="480"/>
      <c r="AM358" s="479"/>
      <c r="AN358" s="479"/>
      <c r="AO358" s="479"/>
      <c r="AP358" s="480"/>
      <c r="AQ358" s="481"/>
      <c r="AR358" s="479"/>
      <c r="AS358" s="479"/>
      <c r="AT358" s="479"/>
      <c r="AU358" s="480"/>
      <c r="AV358" s="479"/>
      <c r="AW358" s="480"/>
      <c r="AX358" s="480"/>
      <c r="AY358" s="480"/>
      <c r="AZ358" s="481"/>
      <c r="BA358" s="480"/>
      <c r="BB358" s="479"/>
      <c r="BC358" s="482"/>
      <c r="BD358" s="479"/>
      <c r="BE358" s="479"/>
      <c r="BF358" s="479"/>
      <c r="BG358" s="480"/>
      <c r="BH358" s="479"/>
      <c r="BI358" s="479"/>
      <c r="BJ358" s="479"/>
      <c r="BK358" s="480"/>
      <c r="BL358" s="480"/>
      <c r="BM358" s="480"/>
      <c r="BN358" s="479"/>
      <c r="BO358" s="480"/>
      <c r="BP358" s="480"/>
      <c r="BQ358" s="479"/>
      <c r="BR358" s="480"/>
      <c r="BS358" s="480"/>
      <c r="BT358" s="479"/>
      <c r="BU358" s="480"/>
      <c r="BV358" s="479"/>
    </row>
    <row r="359" spans="1:74" ht="12.75" customHeight="1">
      <c r="A359" s="478"/>
      <c r="B359" s="478"/>
      <c r="C359" s="478"/>
      <c r="D359" s="479"/>
      <c r="E359" s="480"/>
      <c r="F359" s="479"/>
      <c r="G359" s="480"/>
      <c r="H359" s="479"/>
      <c r="I359" s="480"/>
      <c r="J359" s="481"/>
      <c r="K359" s="480"/>
      <c r="L359" s="480"/>
      <c r="M359" s="480"/>
      <c r="N359" s="480"/>
      <c r="O359" s="480"/>
      <c r="P359" s="479"/>
      <c r="Q359" s="479"/>
      <c r="R359" s="479"/>
      <c r="S359" s="479"/>
      <c r="T359" s="480"/>
      <c r="U359" s="479"/>
      <c r="V359" s="479"/>
      <c r="W359" s="479"/>
      <c r="X359" s="480"/>
      <c r="Y359" s="479"/>
      <c r="Z359" s="479"/>
      <c r="AA359" s="480"/>
      <c r="AB359" s="482"/>
      <c r="AC359" s="479"/>
      <c r="AD359" s="479"/>
      <c r="AE359" s="480"/>
      <c r="AF359" s="480"/>
      <c r="AG359" s="479"/>
      <c r="AH359" s="480"/>
      <c r="AI359" s="479"/>
      <c r="AJ359" s="480"/>
      <c r="AK359" s="480"/>
      <c r="AL359" s="480"/>
      <c r="AM359" s="479"/>
      <c r="AN359" s="479"/>
      <c r="AO359" s="479"/>
      <c r="AP359" s="480"/>
      <c r="AQ359" s="481"/>
      <c r="AR359" s="479"/>
      <c r="AS359" s="479"/>
      <c r="AT359" s="479"/>
      <c r="AU359" s="480"/>
      <c r="AV359" s="479"/>
      <c r="AW359" s="480"/>
      <c r="AX359" s="480"/>
      <c r="AY359" s="480"/>
      <c r="AZ359" s="481"/>
      <c r="BA359" s="480"/>
      <c r="BB359" s="479"/>
      <c r="BC359" s="482"/>
      <c r="BD359" s="479"/>
      <c r="BE359" s="479"/>
      <c r="BF359" s="479"/>
      <c r="BG359" s="480"/>
      <c r="BH359" s="479"/>
      <c r="BI359" s="479"/>
      <c r="BJ359" s="479"/>
      <c r="BK359" s="480"/>
      <c r="BL359" s="480"/>
      <c r="BM359" s="480"/>
      <c r="BN359" s="479"/>
      <c r="BO359" s="480"/>
      <c r="BP359" s="480"/>
      <c r="BQ359" s="479"/>
      <c r="BR359" s="480"/>
      <c r="BS359" s="480"/>
      <c r="BT359" s="479"/>
      <c r="BU359" s="480"/>
      <c r="BV359" s="479"/>
    </row>
    <row r="360" spans="1:74" ht="12.75" customHeight="1">
      <c r="A360" s="484"/>
      <c r="B360" s="484"/>
      <c r="C360" s="484"/>
      <c r="D360" s="479"/>
      <c r="E360" s="480"/>
      <c r="F360" s="479"/>
      <c r="G360" s="480"/>
      <c r="H360" s="479"/>
      <c r="I360" s="480"/>
      <c r="J360" s="481"/>
      <c r="K360" s="480"/>
      <c r="L360" s="480"/>
      <c r="M360" s="480"/>
      <c r="N360" s="480"/>
      <c r="O360" s="480"/>
      <c r="P360" s="479"/>
      <c r="Q360" s="479"/>
      <c r="R360" s="479"/>
      <c r="S360" s="479"/>
      <c r="T360" s="480"/>
      <c r="U360" s="479"/>
      <c r="V360" s="479"/>
      <c r="W360" s="479"/>
      <c r="X360" s="480"/>
      <c r="Y360" s="479"/>
      <c r="Z360" s="479"/>
      <c r="AA360" s="480"/>
      <c r="AB360" s="482"/>
      <c r="AC360" s="479"/>
      <c r="AD360" s="479"/>
      <c r="AE360" s="480"/>
      <c r="AF360" s="480"/>
      <c r="AG360" s="479"/>
      <c r="AH360" s="480"/>
      <c r="AI360" s="479"/>
      <c r="AJ360" s="480"/>
      <c r="AK360" s="480"/>
      <c r="AL360" s="480"/>
      <c r="AM360" s="479"/>
      <c r="AN360" s="479"/>
      <c r="AO360" s="479"/>
      <c r="AP360" s="480"/>
      <c r="AQ360" s="481"/>
      <c r="AR360" s="479"/>
      <c r="AS360" s="479"/>
      <c r="AT360" s="479"/>
      <c r="AU360" s="480"/>
      <c r="AV360" s="479"/>
      <c r="AW360" s="480"/>
      <c r="AX360" s="480"/>
      <c r="AY360" s="480"/>
      <c r="AZ360" s="481"/>
      <c r="BA360" s="480"/>
      <c r="BB360" s="479"/>
      <c r="BC360" s="482"/>
      <c r="BD360" s="479"/>
      <c r="BE360" s="479"/>
      <c r="BF360" s="479"/>
      <c r="BG360" s="480"/>
      <c r="BH360" s="479"/>
      <c r="BI360" s="479"/>
      <c r="BJ360" s="479"/>
      <c r="BK360" s="480"/>
      <c r="BL360" s="480"/>
      <c r="BM360" s="480"/>
      <c r="BN360" s="479"/>
      <c r="BO360" s="480"/>
      <c r="BP360" s="480"/>
      <c r="BQ360" s="479"/>
      <c r="BR360" s="480"/>
      <c r="BS360" s="480"/>
      <c r="BT360" s="479"/>
      <c r="BU360" s="480"/>
      <c r="BV360" s="479"/>
    </row>
    <row r="361" spans="1:74" ht="12.75" customHeight="1">
      <c r="A361" s="478"/>
      <c r="B361" s="478"/>
      <c r="C361" s="478"/>
      <c r="D361" s="479"/>
      <c r="E361" s="480"/>
      <c r="F361" s="479"/>
      <c r="G361" s="480"/>
      <c r="H361" s="479"/>
      <c r="I361" s="480"/>
      <c r="J361" s="481"/>
      <c r="K361" s="480"/>
      <c r="L361" s="480"/>
      <c r="M361" s="480"/>
      <c r="N361" s="480"/>
      <c r="O361" s="480"/>
      <c r="P361" s="479"/>
      <c r="Q361" s="479"/>
      <c r="R361" s="479"/>
      <c r="S361" s="479"/>
      <c r="T361" s="480"/>
      <c r="U361" s="479"/>
      <c r="V361" s="479"/>
      <c r="W361" s="479"/>
      <c r="X361" s="480"/>
      <c r="Y361" s="479"/>
      <c r="Z361" s="479"/>
      <c r="AA361" s="480"/>
      <c r="AB361" s="482"/>
      <c r="AC361" s="479"/>
      <c r="AD361" s="479"/>
      <c r="AE361" s="480"/>
      <c r="AF361" s="480"/>
      <c r="AG361" s="479"/>
      <c r="AH361" s="480"/>
      <c r="AI361" s="479"/>
      <c r="AJ361" s="480"/>
      <c r="AK361" s="480"/>
      <c r="AL361" s="480"/>
      <c r="AM361" s="479"/>
      <c r="AN361" s="479"/>
      <c r="AO361" s="479"/>
      <c r="AP361" s="480"/>
      <c r="AQ361" s="481"/>
      <c r="AR361" s="479"/>
      <c r="AS361" s="479"/>
      <c r="AT361" s="479"/>
      <c r="AU361" s="480"/>
      <c r="AV361" s="479"/>
      <c r="AW361" s="480"/>
      <c r="AX361" s="480"/>
      <c r="AY361" s="480"/>
      <c r="AZ361" s="481"/>
      <c r="BA361" s="480"/>
      <c r="BB361" s="479"/>
      <c r="BC361" s="482"/>
      <c r="BD361" s="479"/>
      <c r="BE361" s="479"/>
      <c r="BF361" s="479"/>
      <c r="BG361" s="480"/>
      <c r="BH361" s="479"/>
      <c r="BI361" s="479"/>
      <c r="BJ361" s="479"/>
      <c r="BK361" s="480"/>
      <c r="BL361" s="480"/>
      <c r="BM361" s="480"/>
      <c r="BN361" s="479"/>
      <c r="BO361" s="480"/>
      <c r="BP361" s="480"/>
      <c r="BQ361" s="479"/>
      <c r="BR361" s="480"/>
      <c r="BS361" s="480"/>
      <c r="BT361" s="479"/>
      <c r="BU361" s="480"/>
      <c r="BV361" s="479"/>
    </row>
    <row r="362" spans="1:74" ht="12.75" customHeight="1">
      <c r="A362" s="484"/>
      <c r="B362" s="484"/>
      <c r="C362" s="484"/>
      <c r="D362" s="479"/>
      <c r="E362" s="480"/>
      <c r="F362" s="479"/>
      <c r="G362" s="480"/>
      <c r="H362" s="479"/>
      <c r="I362" s="480"/>
      <c r="J362" s="481"/>
      <c r="K362" s="480"/>
      <c r="L362" s="480"/>
      <c r="M362" s="480"/>
      <c r="N362" s="480"/>
      <c r="O362" s="480"/>
      <c r="P362" s="479"/>
      <c r="Q362" s="479"/>
      <c r="R362" s="479"/>
      <c r="S362" s="479"/>
      <c r="T362" s="480"/>
      <c r="U362" s="479"/>
      <c r="V362" s="479"/>
      <c r="W362" s="479"/>
      <c r="X362" s="480"/>
      <c r="Y362" s="479"/>
      <c r="Z362" s="479"/>
      <c r="AA362" s="480"/>
      <c r="AB362" s="482"/>
      <c r="AC362" s="479"/>
      <c r="AD362" s="479"/>
      <c r="AE362" s="480"/>
      <c r="AF362" s="480"/>
      <c r="AG362" s="479"/>
      <c r="AH362" s="480"/>
      <c r="AI362" s="479"/>
      <c r="AJ362" s="480"/>
      <c r="AK362" s="480"/>
      <c r="AL362" s="480"/>
      <c r="AM362" s="479"/>
      <c r="AN362" s="479"/>
      <c r="AO362" s="479"/>
      <c r="AP362" s="480"/>
      <c r="AQ362" s="481"/>
      <c r="AR362" s="479"/>
      <c r="AS362" s="479"/>
      <c r="AT362" s="479"/>
      <c r="AU362" s="480"/>
      <c r="AV362" s="479"/>
      <c r="AW362" s="480"/>
      <c r="AX362" s="480"/>
      <c r="AY362" s="480"/>
      <c r="AZ362" s="481"/>
      <c r="BA362" s="480"/>
      <c r="BB362" s="479"/>
      <c r="BC362" s="482"/>
      <c r="BD362" s="479"/>
      <c r="BE362" s="479"/>
      <c r="BF362" s="479"/>
      <c r="BG362" s="480"/>
      <c r="BH362" s="479"/>
      <c r="BI362" s="479"/>
      <c r="BJ362" s="479"/>
      <c r="BK362" s="480"/>
      <c r="BL362" s="480"/>
      <c r="BM362" s="480"/>
      <c r="BN362" s="479"/>
      <c r="BO362" s="480"/>
      <c r="BP362" s="480"/>
      <c r="BQ362" s="479"/>
      <c r="BR362" s="480"/>
      <c r="BS362" s="480"/>
      <c r="BT362" s="479"/>
      <c r="BU362" s="480"/>
      <c r="BV362" s="479"/>
    </row>
    <row r="363" spans="1:74" ht="12.75" customHeight="1">
      <c r="A363" s="478"/>
      <c r="B363" s="478"/>
      <c r="C363" s="478"/>
      <c r="D363" s="479"/>
      <c r="E363" s="480"/>
      <c r="F363" s="479"/>
      <c r="G363" s="480"/>
      <c r="H363" s="479"/>
      <c r="I363" s="480"/>
      <c r="J363" s="481"/>
      <c r="K363" s="480"/>
      <c r="L363" s="480"/>
      <c r="M363" s="480"/>
      <c r="N363" s="480"/>
      <c r="O363" s="480"/>
      <c r="P363" s="479"/>
      <c r="Q363" s="479"/>
      <c r="R363" s="479"/>
      <c r="S363" s="479"/>
      <c r="T363" s="480"/>
      <c r="U363" s="479"/>
      <c r="V363" s="479"/>
      <c r="W363" s="479"/>
      <c r="X363" s="480"/>
      <c r="Y363" s="479"/>
      <c r="Z363" s="479"/>
      <c r="AA363" s="480"/>
      <c r="AB363" s="482"/>
      <c r="AC363" s="479"/>
      <c r="AD363" s="479"/>
      <c r="AE363" s="480"/>
      <c r="AF363" s="480"/>
      <c r="AG363" s="479"/>
      <c r="AH363" s="480"/>
      <c r="AI363" s="479"/>
      <c r="AJ363" s="480"/>
      <c r="AK363" s="480"/>
      <c r="AL363" s="480"/>
      <c r="AM363" s="479"/>
      <c r="AN363" s="479"/>
      <c r="AO363" s="479"/>
      <c r="AP363" s="480"/>
      <c r="AQ363" s="481"/>
      <c r="AR363" s="479"/>
      <c r="AS363" s="479"/>
      <c r="AT363" s="479"/>
      <c r="AU363" s="480"/>
      <c r="AV363" s="479"/>
      <c r="AW363" s="480"/>
      <c r="AX363" s="480"/>
      <c r="AY363" s="480"/>
      <c r="AZ363" s="481"/>
      <c r="BA363" s="480"/>
      <c r="BB363" s="479"/>
      <c r="BC363" s="482"/>
      <c r="BD363" s="479"/>
      <c r="BE363" s="479"/>
      <c r="BF363" s="479"/>
      <c r="BG363" s="480"/>
      <c r="BH363" s="479"/>
      <c r="BI363" s="479"/>
      <c r="BJ363" s="479"/>
      <c r="BK363" s="480"/>
      <c r="BL363" s="480"/>
      <c r="BM363" s="480"/>
      <c r="BN363" s="479"/>
      <c r="BO363" s="480"/>
      <c r="BP363" s="480"/>
      <c r="BQ363" s="479"/>
      <c r="BR363" s="480"/>
      <c r="BS363" s="480"/>
      <c r="BT363" s="479"/>
      <c r="BU363" s="480"/>
      <c r="BV363" s="479"/>
    </row>
    <row r="364" spans="1:74" ht="12.75" customHeight="1">
      <c r="A364" s="478"/>
      <c r="B364" s="478"/>
      <c r="C364" s="478"/>
      <c r="D364" s="479"/>
      <c r="E364" s="480"/>
      <c r="F364" s="479"/>
      <c r="G364" s="480"/>
      <c r="H364" s="479"/>
      <c r="I364" s="480"/>
      <c r="J364" s="481"/>
      <c r="K364" s="480"/>
      <c r="L364" s="480"/>
      <c r="M364" s="480"/>
      <c r="N364" s="480"/>
      <c r="O364" s="480"/>
      <c r="P364" s="479"/>
      <c r="Q364" s="479"/>
      <c r="R364" s="479"/>
      <c r="S364" s="479"/>
      <c r="T364" s="480"/>
      <c r="U364" s="479"/>
      <c r="V364" s="479"/>
      <c r="W364" s="479"/>
      <c r="X364" s="480"/>
      <c r="Y364" s="479"/>
      <c r="Z364" s="479"/>
      <c r="AA364" s="480"/>
      <c r="AB364" s="482"/>
      <c r="AC364" s="479"/>
      <c r="AD364" s="479"/>
      <c r="AE364" s="480"/>
      <c r="AF364" s="480"/>
      <c r="AG364" s="479"/>
      <c r="AH364" s="480"/>
      <c r="AI364" s="479"/>
      <c r="AJ364" s="480"/>
      <c r="AK364" s="480"/>
      <c r="AL364" s="480"/>
      <c r="AM364" s="479"/>
      <c r="AN364" s="479"/>
      <c r="AO364" s="479"/>
      <c r="AP364" s="480"/>
      <c r="AQ364" s="481"/>
      <c r="AR364" s="479"/>
      <c r="AS364" s="479"/>
      <c r="AT364" s="479"/>
      <c r="AU364" s="480"/>
      <c r="AV364" s="479"/>
      <c r="AW364" s="480"/>
      <c r="AX364" s="480"/>
      <c r="AY364" s="480"/>
      <c r="AZ364" s="481"/>
      <c r="BA364" s="480"/>
      <c r="BB364" s="479"/>
      <c r="BC364" s="482"/>
      <c r="BD364" s="479"/>
      <c r="BE364" s="479"/>
      <c r="BF364" s="479"/>
      <c r="BG364" s="480"/>
      <c r="BH364" s="479"/>
      <c r="BI364" s="479"/>
      <c r="BJ364" s="479"/>
      <c r="BK364" s="480"/>
      <c r="BL364" s="480"/>
      <c r="BM364" s="480"/>
      <c r="BN364" s="479"/>
      <c r="BO364" s="480"/>
      <c r="BP364" s="480"/>
      <c r="BQ364" s="479"/>
      <c r="BR364" s="480"/>
      <c r="BS364" s="480"/>
      <c r="BT364" s="479"/>
      <c r="BU364" s="480"/>
      <c r="BV364" s="479"/>
    </row>
    <row r="365" spans="1:74" ht="12.75" customHeight="1">
      <c r="A365" s="478"/>
      <c r="B365" s="478"/>
      <c r="C365" s="478"/>
      <c r="D365" s="479"/>
      <c r="E365" s="480"/>
      <c r="F365" s="479"/>
      <c r="G365" s="480"/>
      <c r="H365" s="479"/>
      <c r="I365" s="480"/>
      <c r="J365" s="481"/>
      <c r="K365" s="480"/>
      <c r="L365" s="480"/>
      <c r="M365" s="480"/>
      <c r="N365" s="480"/>
      <c r="O365" s="480"/>
      <c r="P365" s="479"/>
      <c r="Q365" s="479"/>
      <c r="R365" s="479"/>
      <c r="S365" s="479"/>
      <c r="T365" s="480"/>
      <c r="U365" s="479"/>
      <c r="V365" s="479"/>
      <c r="W365" s="479"/>
      <c r="X365" s="480"/>
      <c r="Y365" s="479"/>
      <c r="Z365" s="479"/>
      <c r="AA365" s="480"/>
      <c r="AB365" s="482"/>
      <c r="AC365" s="479"/>
      <c r="AD365" s="479"/>
      <c r="AE365" s="480"/>
      <c r="AF365" s="480"/>
      <c r="AG365" s="479"/>
      <c r="AH365" s="480"/>
      <c r="AI365" s="479"/>
      <c r="AJ365" s="480"/>
      <c r="AK365" s="480"/>
      <c r="AL365" s="480"/>
      <c r="AM365" s="479"/>
      <c r="AN365" s="479"/>
      <c r="AO365" s="479"/>
      <c r="AP365" s="480"/>
      <c r="AQ365" s="481"/>
      <c r="AR365" s="479"/>
      <c r="AS365" s="479"/>
      <c r="AT365" s="479"/>
      <c r="AU365" s="480"/>
      <c r="AV365" s="479"/>
      <c r="AW365" s="480"/>
      <c r="AX365" s="480"/>
      <c r="AY365" s="480"/>
      <c r="AZ365" s="481"/>
      <c r="BA365" s="480"/>
      <c r="BB365" s="479"/>
      <c r="BC365" s="482"/>
      <c r="BD365" s="479"/>
      <c r="BE365" s="479"/>
      <c r="BF365" s="479"/>
      <c r="BG365" s="480"/>
      <c r="BH365" s="479"/>
      <c r="BI365" s="479"/>
      <c r="BJ365" s="479"/>
      <c r="BK365" s="480"/>
      <c r="BL365" s="480"/>
      <c r="BM365" s="480"/>
      <c r="BN365" s="479"/>
      <c r="BO365" s="480"/>
      <c r="BP365" s="480"/>
      <c r="BQ365" s="479"/>
      <c r="BR365" s="480"/>
      <c r="BS365" s="480"/>
      <c r="BT365" s="479"/>
      <c r="BU365" s="480"/>
      <c r="BV365" s="479"/>
    </row>
    <row r="366" spans="1:74" ht="12.75" customHeight="1">
      <c r="A366" s="484"/>
      <c r="B366" s="484"/>
      <c r="C366" s="484"/>
      <c r="D366" s="479"/>
      <c r="E366" s="480"/>
      <c r="F366" s="479"/>
      <c r="G366" s="480"/>
      <c r="H366" s="479"/>
      <c r="I366" s="480"/>
      <c r="J366" s="481"/>
      <c r="K366" s="480"/>
      <c r="L366" s="480"/>
      <c r="M366" s="480"/>
      <c r="N366" s="480"/>
      <c r="O366" s="480"/>
      <c r="P366" s="479"/>
      <c r="Q366" s="479"/>
      <c r="R366" s="479"/>
      <c r="S366" s="479"/>
      <c r="T366" s="480"/>
      <c r="U366" s="479"/>
      <c r="V366" s="479"/>
      <c r="W366" s="479"/>
      <c r="X366" s="480"/>
      <c r="Y366" s="479"/>
      <c r="Z366" s="479"/>
      <c r="AA366" s="480"/>
      <c r="AB366" s="482"/>
      <c r="AC366" s="479"/>
      <c r="AD366" s="479"/>
      <c r="AE366" s="480"/>
      <c r="AF366" s="480"/>
      <c r="AG366" s="479"/>
      <c r="AH366" s="480"/>
      <c r="AI366" s="479"/>
      <c r="AJ366" s="480"/>
      <c r="AK366" s="480"/>
      <c r="AL366" s="480"/>
      <c r="AM366" s="479"/>
      <c r="AN366" s="479"/>
      <c r="AO366" s="479"/>
      <c r="AP366" s="480"/>
      <c r="AQ366" s="481"/>
      <c r="AR366" s="479"/>
      <c r="AS366" s="479"/>
      <c r="AT366" s="479"/>
      <c r="AU366" s="480"/>
      <c r="AV366" s="479"/>
      <c r="AW366" s="480"/>
      <c r="AX366" s="480"/>
      <c r="AY366" s="480"/>
      <c r="AZ366" s="481"/>
      <c r="BA366" s="480"/>
      <c r="BB366" s="479"/>
      <c r="BC366" s="482"/>
      <c r="BD366" s="479"/>
      <c r="BE366" s="479"/>
      <c r="BF366" s="479"/>
      <c r="BG366" s="480"/>
      <c r="BH366" s="479"/>
      <c r="BI366" s="479"/>
      <c r="BJ366" s="479"/>
      <c r="BK366" s="480"/>
      <c r="BL366" s="480"/>
      <c r="BM366" s="480"/>
      <c r="BN366" s="479"/>
      <c r="BO366" s="480"/>
      <c r="BP366" s="480"/>
      <c r="BQ366" s="479"/>
      <c r="BR366" s="480"/>
      <c r="BS366" s="480"/>
      <c r="BT366" s="479"/>
      <c r="BU366" s="480"/>
      <c r="BV366" s="479"/>
    </row>
    <row r="367" spans="1:74" ht="12.75" customHeight="1">
      <c r="A367" s="484"/>
      <c r="B367" s="484"/>
      <c r="C367" s="484"/>
      <c r="D367" s="479"/>
      <c r="E367" s="480"/>
      <c r="F367" s="479"/>
      <c r="G367" s="480"/>
      <c r="H367" s="479"/>
      <c r="I367" s="480"/>
      <c r="J367" s="481"/>
      <c r="K367" s="480"/>
      <c r="L367" s="480"/>
      <c r="M367" s="480"/>
      <c r="N367" s="480"/>
      <c r="O367" s="480"/>
      <c r="P367" s="479"/>
      <c r="Q367" s="479"/>
      <c r="R367" s="479"/>
      <c r="S367" s="479"/>
      <c r="T367" s="480"/>
      <c r="U367" s="479"/>
      <c r="V367" s="479"/>
      <c r="W367" s="479"/>
      <c r="X367" s="480"/>
      <c r="Y367" s="479"/>
      <c r="Z367" s="479"/>
      <c r="AA367" s="480"/>
      <c r="AB367" s="482"/>
      <c r="AC367" s="479"/>
      <c r="AD367" s="479"/>
      <c r="AE367" s="480"/>
      <c r="AF367" s="480"/>
      <c r="AG367" s="479"/>
      <c r="AH367" s="480"/>
      <c r="AI367" s="479"/>
      <c r="AJ367" s="480"/>
      <c r="AK367" s="480"/>
      <c r="AL367" s="480"/>
      <c r="AM367" s="479"/>
      <c r="AN367" s="479"/>
      <c r="AO367" s="479"/>
      <c r="AP367" s="480"/>
      <c r="AQ367" s="481"/>
      <c r="AR367" s="479"/>
      <c r="AS367" s="479"/>
      <c r="AT367" s="479"/>
      <c r="AU367" s="480"/>
      <c r="AV367" s="479"/>
      <c r="AW367" s="480"/>
      <c r="AX367" s="480"/>
      <c r="AY367" s="480"/>
      <c r="AZ367" s="481"/>
      <c r="BA367" s="480"/>
      <c r="BB367" s="479"/>
      <c r="BC367" s="482"/>
      <c r="BD367" s="479"/>
      <c r="BE367" s="479"/>
      <c r="BF367" s="479"/>
      <c r="BG367" s="480"/>
      <c r="BH367" s="479"/>
      <c r="BI367" s="479"/>
      <c r="BJ367" s="479"/>
      <c r="BK367" s="480"/>
      <c r="BL367" s="480"/>
      <c r="BM367" s="480"/>
      <c r="BN367" s="479"/>
      <c r="BO367" s="480"/>
      <c r="BP367" s="480"/>
      <c r="BQ367" s="479"/>
      <c r="BR367" s="480"/>
      <c r="BS367" s="480"/>
      <c r="BT367" s="479"/>
      <c r="BU367" s="480"/>
      <c r="BV367" s="479"/>
    </row>
    <row r="368" spans="1:74" ht="12.75" customHeight="1">
      <c r="A368" s="478"/>
      <c r="B368" s="478"/>
      <c r="C368" s="478"/>
      <c r="D368" s="479"/>
      <c r="E368" s="480"/>
      <c r="F368" s="479"/>
      <c r="G368" s="480"/>
      <c r="H368" s="479"/>
      <c r="I368" s="480"/>
      <c r="J368" s="481"/>
      <c r="K368" s="480"/>
      <c r="L368" s="480"/>
      <c r="M368" s="480"/>
      <c r="N368" s="480"/>
      <c r="O368" s="480"/>
      <c r="P368" s="479"/>
      <c r="Q368" s="479"/>
      <c r="R368" s="479"/>
      <c r="S368" s="479"/>
      <c r="T368" s="480"/>
      <c r="U368" s="479"/>
      <c r="V368" s="479"/>
      <c r="W368" s="479"/>
      <c r="X368" s="480"/>
      <c r="Y368" s="479"/>
      <c r="Z368" s="479"/>
      <c r="AA368" s="480"/>
      <c r="AB368" s="482"/>
      <c r="AC368" s="479"/>
      <c r="AD368" s="479"/>
      <c r="AE368" s="480"/>
      <c r="AF368" s="480"/>
      <c r="AG368" s="479"/>
      <c r="AH368" s="480"/>
      <c r="AI368" s="479"/>
      <c r="AJ368" s="480"/>
      <c r="AK368" s="480"/>
      <c r="AL368" s="480"/>
      <c r="AM368" s="479"/>
      <c r="AN368" s="479"/>
      <c r="AO368" s="479"/>
      <c r="AP368" s="480"/>
      <c r="AQ368" s="481"/>
      <c r="AR368" s="479"/>
      <c r="AS368" s="479"/>
      <c r="AT368" s="479"/>
      <c r="AU368" s="480"/>
      <c r="AV368" s="479"/>
      <c r="AW368" s="480"/>
      <c r="AX368" s="480"/>
      <c r="AY368" s="480"/>
      <c r="AZ368" s="481"/>
      <c r="BA368" s="480"/>
      <c r="BB368" s="479"/>
      <c r="BC368" s="482"/>
      <c r="BD368" s="479"/>
      <c r="BE368" s="479"/>
      <c r="BF368" s="479"/>
      <c r="BG368" s="480"/>
      <c r="BH368" s="479"/>
      <c r="BI368" s="479"/>
      <c r="BJ368" s="479"/>
      <c r="BK368" s="480"/>
      <c r="BL368" s="480"/>
      <c r="BM368" s="480"/>
      <c r="BN368" s="479"/>
      <c r="BO368" s="480"/>
      <c r="BP368" s="480"/>
      <c r="BQ368" s="479"/>
      <c r="BR368" s="480"/>
      <c r="BS368" s="480"/>
      <c r="BT368" s="479"/>
      <c r="BU368" s="480"/>
      <c r="BV368" s="479"/>
    </row>
    <row r="369" spans="1:74" ht="12.75" customHeight="1">
      <c r="A369" s="478"/>
      <c r="B369" s="478"/>
      <c r="C369" s="478"/>
      <c r="D369" s="479"/>
      <c r="E369" s="480"/>
      <c r="F369" s="479"/>
      <c r="G369" s="480"/>
      <c r="H369" s="479"/>
      <c r="I369" s="480"/>
      <c r="J369" s="481"/>
      <c r="K369" s="480"/>
      <c r="L369" s="480"/>
      <c r="M369" s="480"/>
      <c r="N369" s="480"/>
      <c r="O369" s="480"/>
      <c r="P369" s="479"/>
      <c r="Q369" s="479"/>
      <c r="R369" s="479"/>
      <c r="S369" s="479"/>
      <c r="T369" s="480"/>
      <c r="U369" s="479"/>
      <c r="V369" s="479"/>
      <c r="W369" s="479"/>
      <c r="X369" s="480"/>
      <c r="Y369" s="479"/>
      <c r="Z369" s="479"/>
      <c r="AA369" s="480"/>
      <c r="AB369" s="482"/>
      <c r="AC369" s="479"/>
      <c r="AD369" s="479"/>
      <c r="AE369" s="480"/>
      <c r="AF369" s="480"/>
      <c r="AG369" s="479"/>
      <c r="AH369" s="480"/>
      <c r="AI369" s="479"/>
      <c r="AJ369" s="480"/>
      <c r="AK369" s="480"/>
      <c r="AL369" s="480"/>
      <c r="AM369" s="479"/>
      <c r="AN369" s="479"/>
      <c r="AO369" s="479"/>
      <c r="AP369" s="480"/>
      <c r="AQ369" s="481"/>
      <c r="AR369" s="479"/>
      <c r="AS369" s="479"/>
      <c r="AT369" s="479"/>
      <c r="AU369" s="480"/>
      <c r="AV369" s="479"/>
      <c r="AW369" s="480"/>
      <c r="AX369" s="480"/>
      <c r="AY369" s="480"/>
      <c r="AZ369" s="481"/>
      <c r="BA369" s="480"/>
      <c r="BB369" s="479"/>
      <c r="BC369" s="482"/>
      <c r="BD369" s="479"/>
      <c r="BE369" s="479"/>
      <c r="BF369" s="479"/>
      <c r="BG369" s="480"/>
      <c r="BH369" s="479"/>
      <c r="BI369" s="479"/>
      <c r="BJ369" s="479"/>
      <c r="BK369" s="480"/>
      <c r="BL369" s="480"/>
      <c r="BM369" s="480"/>
      <c r="BN369" s="479"/>
      <c r="BO369" s="480"/>
      <c r="BP369" s="480"/>
      <c r="BQ369" s="479"/>
      <c r="BR369" s="480"/>
      <c r="BS369" s="480"/>
      <c r="BT369" s="479"/>
      <c r="BU369" s="480"/>
      <c r="BV369" s="479"/>
    </row>
    <row r="370" spans="1:74" ht="12.75" customHeight="1">
      <c r="A370" s="478"/>
      <c r="B370" s="478"/>
      <c r="C370" s="478"/>
      <c r="D370" s="479"/>
      <c r="E370" s="480"/>
      <c r="F370" s="479"/>
      <c r="G370" s="480"/>
      <c r="H370" s="479"/>
      <c r="I370" s="480"/>
      <c r="J370" s="481"/>
      <c r="K370" s="480"/>
      <c r="L370" s="480"/>
      <c r="M370" s="480"/>
      <c r="N370" s="480"/>
      <c r="O370" s="480"/>
      <c r="P370" s="479"/>
      <c r="Q370" s="479"/>
      <c r="R370" s="479"/>
      <c r="S370" s="479"/>
      <c r="T370" s="480"/>
      <c r="U370" s="479"/>
      <c r="V370" s="479"/>
      <c r="W370" s="479"/>
      <c r="X370" s="480"/>
      <c r="Y370" s="479"/>
      <c r="Z370" s="479"/>
      <c r="AA370" s="480"/>
      <c r="AB370" s="482"/>
      <c r="AC370" s="479"/>
      <c r="AD370" s="479"/>
      <c r="AE370" s="480"/>
      <c r="AF370" s="480"/>
      <c r="AG370" s="479"/>
      <c r="AH370" s="480"/>
      <c r="AI370" s="479"/>
      <c r="AJ370" s="480"/>
      <c r="AK370" s="480"/>
      <c r="AL370" s="480"/>
      <c r="AM370" s="479"/>
      <c r="AN370" s="479"/>
      <c r="AO370" s="479"/>
      <c r="AP370" s="480"/>
      <c r="AQ370" s="481"/>
      <c r="AR370" s="479"/>
      <c r="AS370" s="479"/>
      <c r="AT370" s="479"/>
      <c r="AU370" s="480"/>
      <c r="AV370" s="479"/>
      <c r="AW370" s="480"/>
      <c r="AX370" s="480"/>
      <c r="AY370" s="480"/>
      <c r="AZ370" s="481"/>
      <c r="BA370" s="480"/>
      <c r="BB370" s="479"/>
      <c r="BC370" s="482"/>
      <c r="BD370" s="479"/>
      <c r="BE370" s="479"/>
      <c r="BF370" s="479"/>
      <c r="BG370" s="480"/>
      <c r="BH370" s="479"/>
      <c r="BI370" s="479"/>
      <c r="BJ370" s="479"/>
      <c r="BK370" s="480"/>
      <c r="BL370" s="480"/>
      <c r="BM370" s="480"/>
      <c r="BN370" s="479"/>
      <c r="BO370" s="480"/>
      <c r="BP370" s="480"/>
      <c r="BQ370" s="479"/>
      <c r="BR370" s="480"/>
      <c r="BS370" s="480"/>
      <c r="BT370" s="479"/>
      <c r="BU370" s="480"/>
      <c r="BV370" s="479"/>
    </row>
    <row r="371" spans="1:74" ht="12.75" customHeight="1">
      <c r="A371" s="478"/>
      <c r="B371" s="478"/>
      <c r="C371" s="478"/>
      <c r="D371" s="479"/>
      <c r="E371" s="480"/>
      <c r="F371" s="479"/>
      <c r="G371" s="480"/>
      <c r="H371" s="479"/>
      <c r="I371" s="480"/>
      <c r="J371" s="481"/>
      <c r="K371" s="480"/>
      <c r="L371" s="480"/>
      <c r="M371" s="480"/>
      <c r="N371" s="480"/>
      <c r="O371" s="480"/>
      <c r="P371" s="479"/>
      <c r="Q371" s="479"/>
      <c r="R371" s="479"/>
      <c r="S371" s="479"/>
      <c r="T371" s="480"/>
      <c r="U371" s="479"/>
      <c r="V371" s="479"/>
      <c r="W371" s="479"/>
      <c r="X371" s="480"/>
      <c r="Y371" s="479"/>
      <c r="Z371" s="479"/>
      <c r="AA371" s="480"/>
      <c r="AB371" s="482"/>
      <c r="AC371" s="479"/>
      <c r="AD371" s="479"/>
      <c r="AE371" s="480"/>
      <c r="AF371" s="480"/>
      <c r="AG371" s="479"/>
      <c r="AH371" s="480"/>
      <c r="AI371" s="479"/>
      <c r="AJ371" s="480"/>
      <c r="AK371" s="480"/>
      <c r="AL371" s="480"/>
      <c r="AM371" s="479"/>
      <c r="AN371" s="479"/>
      <c r="AO371" s="479"/>
      <c r="AP371" s="480"/>
      <c r="AQ371" s="481"/>
      <c r="AR371" s="479"/>
      <c r="AS371" s="479"/>
      <c r="AT371" s="479"/>
      <c r="AU371" s="480"/>
      <c r="AV371" s="479"/>
      <c r="AW371" s="480"/>
      <c r="AX371" s="480"/>
      <c r="AY371" s="480"/>
      <c r="AZ371" s="481"/>
      <c r="BA371" s="480"/>
      <c r="BB371" s="479"/>
      <c r="BC371" s="482"/>
      <c r="BD371" s="479"/>
      <c r="BE371" s="479"/>
      <c r="BF371" s="479"/>
      <c r="BG371" s="480"/>
      <c r="BH371" s="479"/>
      <c r="BI371" s="479"/>
      <c r="BJ371" s="479"/>
      <c r="BK371" s="480"/>
      <c r="BL371" s="480"/>
      <c r="BM371" s="480"/>
      <c r="BN371" s="479"/>
      <c r="BO371" s="480"/>
      <c r="BP371" s="480"/>
      <c r="BQ371" s="479"/>
      <c r="BR371" s="480"/>
      <c r="BS371" s="480"/>
      <c r="BT371" s="479"/>
      <c r="BU371" s="480"/>
      <c r="BV371" s="479"/>
    </row>
    <row r="372" spans="1:74" ht="12.75" customHeight="1">
      <c r="A372" s="484"/>
      <c r="B372" s="484"/>
      <c r="C372" s="484"/>
      <c r="D372" s="479"/>
      <c r="E372" s="480"/>
      <c r="F372" s="479"/>
      <c r="G372" s="480"/>
      <c r="H372" s="479"/>
      <c r="I372" s="480"/>
      <c r="J372" s="481"/>
      <c r="K372" s="480"/>
      <c r="L372" s="480"/>
      <c r="M372" s="480"/>
      <c r="N372" s="480"/>
      <c r="O372" s="480"/>
      <c r="P372" s="479"/>
      <c r="Q372" s="479"/>
      <c r="R372" s="479"/>
      <c r="S372" s="479"/>
      <c r="T372" s="480"/>
      <c r="U372" s="479"/>
      <c r="V372" s="479"/>
      <c r="W372" s="479"/>
      <c r="X372" s="480"/>
      <c r="Y372" s="479"/>
      <c r="Z372" s="479"/>
      <c r="AA372" s="480"/>
      <c r="AB372" s="482"/>
      <c r="AC372" s="479"/>
      <c r="AD372" s="479"/>
      <c r="AE372" s="480"/>
      <c r="AF372" s="480"/>
      <c r="AG372" s="479"/>
      <c r="AH372" s="480"/>
      <c r="AI372" s="479"/>
      <c r="AJ372" s="480"/>
      <c r="AK372" s="480"/>
      <c r="AL372" s="480"/>
      <c r="AM372" s="479"/>
      <c r="AN372" s="479"/>
      <c r="AO372" s="479"/>
      <c r="AP372" s="480"/>
      <c r="AQ372" s="481"/>
      <c r="AR372" s="479"/>
      <c r="AS372" s="479"/>
      <c r="AT372" s="479"/>
      <c r="AU372" s="480"/>
      <c r="AV372" s="479"/>
      <c r="AW372" s="480"/>
      <c r="AX372" s="480"/>
      <c r="AY372" s="480"/>
      <c r="AZ372" s="481"/>
      <c r="BA372" s="480"/>
      <c r="BB372" s="479"/>
      <c r="BC372" s="482"/>
      <c r="BD372" s="479"/>
      <c r="BE372" s="479"/>
      <c r="BF372" s="479"/>
      <c r="BG372" s="480"/>
      <c r="BH372" s="479"/>
      <c r="BI372" s="479"/>
      <c r="BJ372" s="479"/>
      <c r="BK372" s="480"/>
      <c r="BL372" s="480"/>
      <c r="BM372" s="480"/>
      <c r="BN372" s="479"/>
      <c r="BO372" s="480"/>
      <c r="BP372" s="480"/>
      <c r="BQ372" s="479"/>
      <c r="BR372" s="480"/>
      <c r="BS372" s="480"/>
      <c r="BT372" s="479"/>
      <c r="BU372" s="480"/>
      <c r="BV372" s="479"/>
    </row>
    <row r="373" spans="1:74" ht="12.75" customHeight="1">
      <c r="A373" s="478"/>
      <c r="B373" s="478"/>
      <c r="C373" s="478"/>
      <c r="D373" s="479"/>
      <c r="E373" s="480"/>
      <c r="F373" s="479"/>
      <c r="G373" s="480"/>
      <c r="H373" s="479"/>
      <c r="I373" s="480"/>
      <c r="J373" s="481"/>
      <c r="K373" s="480"/>
      <c r="L373" s="480"/>
      <c r="M373" s="480"/>
      <c r="N373" s="480"/>
      <c r="O373" s="480"/>
      <c r="P373" s="479"/>
      <c r="Q373" s="479"/>
      <c r="R373" s="479"/>
      <c r="S373" s="479"/>
      <c r="T373" s="480"/>
      <c r="U373" s="479"/>
      <c r="V373" s="479"/>
      <c r="W373" s="479"/>
      <c r="X373" s="480"/>
      <c r="Y373" s="479"/>
      <c r="Z373" s="479"/>
      <c r="AA373" s="480"/>
      <c r="AB373" s="482"/>
      <c r="AC373" s="479"/>
      <c r="AD373" s="479"/>
      <c r="AE373" s="480"/>
      <c r="AF373" s="480"/>
      <c r="AG373" s="479"/>
      <c r="AH373" s="480"/>
      <c r="AI373" s="479"/>
      <c r="AJ373" s="480"/>
      <c r="AK373" s="480"/>
      <c r="AL373" s="480"/>
      <c r="AM373" s="479"/>
      <c r="AN373" s="479"/>
      <c r="AO373" s="479"/>
      <c r="AP373" s="480"/>
      <c r="AQ373" s="481"/>
      <c r="AR373" s="479"/>
      <c r="AS373" s="479"/>
      <c r="AT373" s="479"/>
      <c r="AU373" s="480"/>
      <c r="AV373" s="479"/>
      <c r="AW373" s="480"/>
      <c r="AX373" s="480"/>
      <c r="AY373" s="480"/>
      <c r="AZ373" s="481"/>
      <c r="BA373" s="480"/>
      <c r="BB373" s="479"/>
      <c r="BC373" s="482"/>
      <c r="BD373" s="479"/>
      <c r="BE373" s="479"/>
      <c r="BF373" s="479"/>
      <c r="BG373" s="480"/>
      <c r="BH373" s="479"/>
      <c r="BI373" s="479"/>
      <c r="BJ373" s="479"/>
      <c r="BK373" s="480"/>
      <c r="BL373" s="480"/>
      <c r="BM373" s="480"/>
      <c r="BN373" s="479"/>
      <c r="BO373" s="480"/>
      <c r="BP373" s="480"/>
      <c r="BQ373" s="479"/>
      <c r="BR373" s="480"/>
      <c r="BS373" s="480"/>
      <c r="BT373" s="479"/>
      <c r="BU373" s="480"/>
      <c r="BV373" s="479"/>
    </row>
    <row r="374" spans="1:74" ht="12.75" customHeight="1">
      <c r="A374" s="478"/>
      <c r="B374" s="478"/>
      <c r="C374" s="478"/>
      <c r="D374" s="479"/>
      <c r="E374" s="480"/>
      <c r="F374" s="479"/>
      <c r="G374" s="480"/>
      <c r="H374" s="479"/>
      <c r="I374" s="480"/>
      <c r="J374" s="481"/>
      <c r="K374" s="480"/>
      <c r="L374" s="480"/>
      <c r="M374" s="480"/>
      <c r="N374" s="480"/>
      <c r="O374" s="480"/>
      <c r="P374" s="479"/>
      <c r="Q374" s="479"/>
      <c r="R374" s="479"/>
      <c r="S374" s="479"/>
      <c r="T374" s="480"/>
      <c r="U374" s="479"/>
      <c r="V374" s="479"/>
      <c r="W374" s="479"/>
      <c r="X374" s="480"/>
      <c r="Y374" s="479"/>
      <c r="Z374" s="479"/>
      <c r="AA374" s="480"/>
      <c r="AB374" s="482"/>
      <c r="AC374" s="479"/>
      <c r="AD374" s="479"/>
      <c r="AE374" s="480"/>
      <c r="AF374" s="480"/>
      <c r="AG374" s="479"/>
      <c r="AH374" s="480"/>
      <c r="AI374" s="479"/>
      <c r="AJ374" s="480"/>
      <c r="AK374" s="480"/>
      <c r="AL374" s="480"/>
      <c r="AM374" s="479"/>
      <c r="AN374" s="479"/>
      <c r="AO374" s="479"/>
      <c r="AP374" s="480"/>
      <c r="AQ374" s="481"/>
      <c r="AR374" s="479"/>
      <c r="AS374" s="479"/>
      <c r="AT374" s="479"/>
      <c r="AU374" s="480"/>
      <c r="AV374" s="479"/>
      <c r="AW374" s="480"/>
      <c r="AX374" s="480"/>
      <c r="AY374" s="480"/>
      <c r="AZ374" s="481"/>
      <c r="BA374" s="480"/>
      <c r="BB374" s="479"/>
      <c r="BC374" s="482"/>
      <c r="BD374" s="479"/>
      <c r="BE374" s="479"/>
      <c r="BF374" s="479"/>
      <c r="BG374" s="480"/>
      <c r="BH374" s="479"/>
      <c r="BI374" s="479"/>
      <c r="BJ374" s="479"/>
      <c r="BK374" s="480"/>
      <c r="BL374" s="480"/>
      <c r="BM374" s="480"/>
      <c r="BN374" s="479"/>
      <c r="BO374" s="480"/>
      <c r="BP374" s="480"/>
      <c r="BQ374" s="479"/>
      <c r="BR374" s="480"/>
      <c r="BS374" s="480"/>
      <c r="BT374" s="479"/>
      <c r="BU374" s="480"/>
      <c r="BV374" s="479"/>
    </row>
    <row r="375" spans="1:74" ht="12.75" customHeight="1">
      <c r="A375" s="478"/>
      <c r="B375" s="478"/>
      <c r="C375" s="478"/>
      <c r="D375" s="479"/>
      <c r="E375" s="480"/>
      <c r="F375" s="479"/>
      <c r="G375" s="480"/>
      <c r="H375" s="479"/>
      <c r="I375" s="480"/>
      <c r="J375" s="481"/>
      <c r="K375" s="480"/>
      <c r="L375" s="480"/>
      <c r="M375" s="480"/>
      <c r="N375" s="480"/>
      <c r="O375" s="480"/>
      <c r="P375" s="479"/>
      <c r="Q375" s="479"/>
      <c r="R375" s="479"/>
      <c r="S375" s="479"/>
      <c r="T375" s="480"/>
      <c r="U375" s="479"/>
      <c r="V375" s="479"/>
      <c r="W375" s="479"/>
      <c r="X375" s="480"/>
      <c r="Y375" s="479"/>
      <c r="Z375" s="479"/>
      <c r="AA375" s="480"/>
      <c r="AB375" s="482"/>
      <c r="AC375" s="479"/>
      <c r="AD375" s="479"/>
      <c r="AE375" s="480"/>
      <c r="AF375" s="480"/>
      <c r="AG375" s="479"/>
      <c r="AH375" s="480"/>
      <c r="AI375" s="479"/>
      <c r="AJ375" s="480"/>
      <c r="AK375" s="480"/>
      <c r="AL375" s="480"/>
      <c r="AM375" s="479"/>
      <c r="AN375" s="479"/>
      <c r="AO375" s="479"/>
      <c r="AP375" s="480"/>
      <c r="AQ375" s="481"/>
      <c r="AR375" s="479"/>
      <c r="AS375" s="479"/>
      <c r="AT375" s="479"/>
      <c r="AU375" s="480"/>
      <c r="AV375" s="479"/>
      <c r="AW375" s="480"/>
      <c r="AX375" s="480"/>
      <c r="AY375" s="480"/>
      <c r="AZ375" s="481"/>
      <c r="BA375" s="480"/>
      <c r="BB375" s="479"/>
      <c r="BC375" s="482"/>
      <c r="BD375" s="479"/>
      <c r="BE375" s="479"/>
      <c r="BF375" s="479"/>
      <c r="BG375" s="480"/>
      <c r="BH375" s="479"/>
      <c r="BI375" s="479"/>
      <c r="BJ375" s="479"/>
      <c r="BK375" s="480"/>
      <c r="BL375" s="480"/>
      <c r="BM375" s="480"/>
      <c r="BN375" s="479"/>
      <c r="BO375" s="480"/>
      <c r="BP375" s="480"/>
      <c r="BQ375" s="479"/>
      <c r="BR375" s="480"/>
      <c r="BS375" s="480"/>
      <c r="BT375" s="479"/>
      <c r="BU375" s="480"/>
      <c r="BV375" s="479"/>
    </row>
    <row r="376" spans="1:74" ht="12.75" customHeight="1">
      <c r="A376" s="478"/>
      <c r="B376" s="478"/>
      <c r="C376" s="478"/>
      <c r="D376" s="479"/>
      <c r="E376" s="480"/>
      <c r="F376" s="479"/>
      <c r="G376" s="480"/>
      <c r="H376" s="479"/>
      <c r="I376" s="480"/>
      <c r="J376" s="481"/>
      <c r="K376" s="480"/>
      <c r="L376" s="480"/>
      <c r="M376" s="480"/>
      <c r="N376" s="480"/>
      <c r="O376" s="480"/>
      <c r="P376" s="479"/>
      <c r="Q376" s="479"/>
      <c r="R376" s="479"/>
      <c r="S376" s="479"/>
      <c r="T376" s="480"/>
      <c r="U376" s="479"/>
      <c r="V376" s="479"/>
      <c r="W376" s="479"/>
      <c r="X376" s="480"/>
      <c r="Y376" s="479"/>
      <c r="Z376" s="479"/>
      <c r="AA376" s="480"/>
      <c r="AB376" s="482"/>
      <c r="AC376" s="479"/>
      <c r="AD376" s="479"/>
      <c r="AE376" s="480"/>
      <c r="AF376" s="480"/>
      <c r="AG376" s="479"/>
      <c r="AH376" s="480"/>
      <c r="AI376" s="479"/>
      <c r="AJ376" s="480"/>
      <c r="AK376" s="480"/>
      <c r="AL376" s="480"/>
      <c r="AM376" s="479"/>
      <c r="AN376" s="479"/>
      <c r="AO376" s="479"/>
      <c r="AP376" s="480"/>
      <c r="AQ376" s="481"/>
      <c r="AR376" s="479"/>
      <c r="AS376" s="479"/>
      <c r="AT376" s="479"/>
      <c r="AU376" s="480"/>
      <c r="AV376" s="479"/>
      <c r="AW376" s="480"/>
      <c r="AX376" s="480"/>
      <c r="AY376" s="480"/>
      <c r="AZ376" s="481"/>
      <c r="BA376" s="480"/>
      <c r="BB376" s="479"/>
      <c r="BC376" s="482"/>
      <c r="BD376" s="479"/>
      <c r="BE376" s="479"/>
      <c r="BF376" s="479"/>
      <c r="BG376" s="480"/>
      <c r="BH376" s="479"/>
      <c r="BI376" s="479"/>
      <c r="BJ376" s="479"/>
      <c r="BK376" s="480"/>
      <c r="BL376" s="480"/>
      <c r="BM376" s="480"/>
      <c r="BN376" s="479"/>
      <c r="BO376" s="480"/>
      <c r="BP376" s="480"/>
      <c r="BQ376" s="479"/>
      <c r="BR376" s="480"/>
      <c r="BS376" s="480"/>
      <c r="BT376" s="479"/>
      <c r="BU376" s="480"/>
      <c r="BV376" s="479"/>
    </row>
    <row r="377" spans="1:74" ht="12.75" customHeight="1">
      <c r="A377" s="478"/>
      <c r="B377" s="478"/>
      <c r="C377" s="478"/>
      <c r="D377" s="479"/>
      <c r="E377" s="480"/>
      <c r="F377" s="479"/>
      <c r="G377" s="480"/>
      <c r="H377" s="479"/>
      <c r="I377" s="480"/>
      <c r="J377" s="481"/>
      <c r="K377" s="480"/>
      <c r="L377" s="480"/>
      <c r="M377" s="480"/>
      <c r="N377" s="480"/>
      <c r="O377" s="480"/>
      <c r="P377" s="479"/>
      <c r="Q377" s="479"/>
      <c r="R377" s="479"/>
      <c r="S377" s="479"/>
      <c r="T377" s="480"/>
      <c r="U377" s="479"/>
      <c r="V377" s="479"/>
      <c r="W377" s="479"/>
      <c r="X377" s="480"/>
      <c r="Y377" s="479"/>
      <c r="Z377" s="479"/>
      <c r="AA377" s="480"/>
      <c r="AB377" s="482"/>
      <c r="AC377" s="479"/>
      <c r="AD377" s="479"/>
      <c r="AE377" s="480"/>
      <c r="AF377" s="480"/>
      <c r="AG377" s="479"/>
      <c r="AH377" s="480"/>
      <c r="AI377" s="479"/>
      <c r="AJ377" s="480"/>
      <c r="AK377" s="480"/>
      <c r="AL377" s="480"/>
      <c r="AM377" s="479"/>
      <c r="AN377" s="479"/>
      <c r="AO377" s="479"/>
      <c r="AP377" s="480"/>
      <c r="AQ377" s="481"/>
      <c r="AR377" s="479"/>
      <c r="AS377" s="479"/>
      <c r="AT377" s="479"/>
      <c r="AU377" s="480"/>
      <c r="AV377" s="479"/>
      <c r="AW377" s="480"/>
      <c r="AX377" s="480"/>
      <c r="AY377" s="480"/>
      <c r="AZ377" s="481"/>
      <c r="BA377" s="480"/>
      <c r="BB377" s="479"/>
      <c r="BC377" s="482"/>
      <c r="BD377" s="479"/>
      <c r="BE377" s="479"/>
      <c r="BF377" s="479"/>
      <c r="BG377" s="480"/>
      <c r="BH377" s="479"/>
      <c r="BI377" s="479"/>
      <c r="BJ377" s="479"/>
      <c r="BK377" s="480"/>
      <c r="BL377" s="480"/>
      <c r="BM377" s="480"/>
      <c r="BN377" s="479"/>
      <c r="BO377" s="480"/>
      <c r="BP377" s="480"/>
      <c r="BQ377" s="479"/>
      <c r="BR377" s="480"/>
      <c r="BS377" s="480"/>
      <c r="BT377" s="479"/>
      <c r="BU377" s="480"/>
      <c r="BV377" s="479"/>
    </row>
    <row r="378" spans="1:74" ht="12.75" customHeight="1">
      <c r="A378" s="478"/>
      <c r="B378" s="478"/>
      <c r="C378" s="478"/>
      <c r="D378" s="479"/>
      <c r="E378" s="480"/>
      <c r="F378" s="479"/>
      <c r="G378" s="480"/>
      <c r="H378" s="479"/>
      <c r="I378" s="480"/>
      <c r="J378" s="481"/>
      <c r="K378" s="480"/>
      <c r="L378" s="480"/>
      <c r="M378" s="480"/>
      <c r="N378" s="480"/>
      <c r="O378" s="480"/>
      <c r="P378" s="479"/>
      <c r="Q378" s="479"/>
      <c r="R378" s="479"/>
      <c r="S378" s="479"/>
      <c r="T378" s="480"/>
      <c r="U378" s="479"/>
      <c r="V378" s="479"/>
      <c r="W378" s="479"/>
      <c r="X378" s="480"/>
      <c r="Y378" s="479"/>
      <c r="Z378" s="479"/>
      <c r="AA378" s="480"/>
      <c r="AB378" s="482"/>
      <c r="AC378" s="479"/>
      <c r="AD378" s="479"/>
      <c r="AE378" s="480"/>
      <c r="AF378" s="480"/>
      <c r="AG378" s="479"/>
      <c r="AH378" s="480"/>
      <c r="AI378" s="479"/>
      <c r="AJ378" s="480"/>
      <c r="AK378" s="480"/>
      <c r="AL378" s="480"/>
      <c r="AM378" s="479"/>
      <c r="AN378" s="479"/>
      <c r="AO378" s="479"/>
      <c r="AP378" s="480"/>
      <c r="AQ378" s="481"/>
      <c r="AR378" s="479"/>
      <c r="AS378" s="479"/>
      <c r="AT378" s="479"/>
      <c r="AU378" s="480"/>
      <c r="AV378" s="479"/>
      <c r="AW378" s="480"/>
      <c r="AX378" s="480"/>
      <c r="AY378" s="480"/>
      <c r="AZ378" s="481"/>
      <c r="BA378" s="480"/>
      <c r="BB378" s="479"/>
      <c r="BC378" s="482"/>
      <c r="BD378" s="479"/>
      <c r="BE378" s="479"/>
      <c r="BF378" s="479"/>
      <c r="BG378" s="480"/>
      <c r="BH378" s="479"/>
      <c r="BI378" s="479"/>
      <c r="BJ378" s="479"/>
      <c r="BK378" s="480"/>
      <c r="BL378" s="480"/>
      <c r="BM378" s="480"/>
      <c r="BN378" s="479"/>
      <c r="BO378" s="480"/>
      <c r="BP378" s="480"/>
      <c r="BQ378" s="479"/>
      <c r="BR378" s="480"/>
      <c r="BS378" s="480"/>
      <c r="BT378" s="479"/>
      <c r="BU378" s="480"/>
      <c r="BV378" s="479"/>
    </row>
    <row r="379" spans="1:74" ht="12.75" customHeight="1">
      <c r="A379" s="478"/>
      <c r="B379" s="478"/>
      <c r="C379" s="478"/>
      <c r="D379" s="479"/>
      <c r="E379" s="480"/>
      <c r="F379" s="479"/>
      <c r="G379" s="480"/>
      <c r="H379" s="479"/>
      <c r="I379" s="480"/>
      <c r="J379" s="481"/>
      <c r="K379" s="480"/>
      <c r="L379" s="480"/>
      <c r="M379" s="480"/>
      <c r="N379" s="480"/>
      <c r="O379" s="480"/>
      <c r="P379" s="479"/>
      <c r="Q379" s="479"/>
      <c r="R379" s="479"/>
      <c r="S379" s="479"/>
      <c r="T379" s="480"/>
      <c r="U379" s="479"/>
      <c r="V379" s="479"/>
      <c r="W379" s="479"/>
      <c r="X379" s="480"/>
      <c r="Y379" s="479"/>
      <c r="Z379" s="479"/>
      <c r="AA379" s="480"/>
      <c r="AB379" s="482"/>
      <c r="AC379" s="479"/>
      <c r="AD379" s="479"/>
      <c r="AE379" s="480"/>
      <c r="AF379" s="480"/>
      <c r="AG379" s="479"/>
      <c r="AH379" s="480"/>
      <c r="AI379" s="479"/>
      <c r="AJ379" s="480"/>
      <c r="AK379" s="480"/>
      <c r="AL379" s="480"/>
      <c r="AM379" s="479"/>
      <c r="AN379" s="479"/>
      <c r="AO379" s="479"/>
      <c r="AP379" s="480"/>
      <c r="AQ379" s="481"/>
      <c r="AR379" s="479"/>
      <c r="AS379" s="479"/>
      <c r="AT379" s="479"/>
      <c r="AU379" s="480"/>
      <c r="AV379" s="479"/>
      <c r="AW379" s="480"/>
      <c r="AX379" s="480"/>
      <c r="AY379" s="480"/>
      <c r="AZ379" s="481"/>
      <c r="BA379" s="480"/>
      <c r="BB379" s="479"/>
      <c r="BC379" s="482"/>
      <c r="BD379" s="479"/>
      <c r="BE379" s="479"/>
      <c r="BF379" s="479"/>
      <c r="BG379" s="480"/>
      <c r="BH379" s="479"/>
      <c r="BI379" s="479"/>
      <c r="BJ379" s="479"/>
      <c r="BK379" s="480"/>
      <c r="BL379" s="480"/>
      <c r="BM379" s="480"/>
      <c r="BN379" s="479"/>
      <c r="BO379" s="480"/>
      <c r="BP379" s="480"/>
      <c r="BQ379" s="479"/>
      <c r="BR379" s="480"/>
      <c r="BS379" s="480"/>
      <c r="BT379" s="479"/>
      <c r="BU379" s="480"/>
      <c r="BV379" s="479"/>
    </row>
    <row r="380" spans="1:74" ht="12.75" customHeight="1">
      <c r="A380" s="478"/>
      <c r="B380" s="478"/>
      <c r="C380" s="478"/>
      <c r="D380" s="479"/>
      <c r="E380" s="480"/>
      <c r="F380" s="479"/>
      <c r="G380" s="480"/>
      <c r="H380" s="479"/>
      <c r="I380" s="480"/>
      <c r="J380" s="481"/>
      <c r="K380" s="480"/>
      <c r="L380" s="480"/>
      <c r="M380" s="480"/>
      <c r="N380" s="480"/>
      <c r="O380" s="480"/>
      <c r="P380" s="479"/>
      <c r="Q380" s="479"/>
      <c r="R380" s="479"/>
      <c r="S380" s="479"/>
      <c r="T380" s="480"/>
      <c r="U380" s="479"/>
      <c r="V380" s="479"/>
      <c r="W380" s="479"/>
      <c r="X380" s="480"/>
      <c r="Y380" s="479"/>
      <c r="Z380" s="479"/>
      <c r="AA380" s="480"/>
      <c r="AB380" s="482"/>
      <c r="AC380" s="479"/>
      <c r="AD380" s="479"/>
      <c r="AE380" s="480"/>
      <c r="AF380" s="480"/>
      <c r="AG380" s="479"/>
      <c r="AH380" s="480"/>
      <c r="AI380" s="479"/>
      <c r="AJ380" s="480"/>
      <c r="AK380" s="480"/>
      <c r="AL380" s="480"/>
      <c r="AM380" s="479"/>
      <c r="AN380" s="479"/>
      <c r="AO380" s="479"/>
      <c r="AP380" s="480"/>
      <c r="AQ380" s="481"/>
      <c r="AR380" s="479"/>
      <c r="AS380" s="479"/>
      <c r="AT380" s="479"/>
      <c r="AU380" s="480"/>
      <c r="AV380" s="479"/>
      <c r="AW380" s="480"/>
      <c r="AX380" s="480"/>
      <c r="AY380" s="480"/>
      <c r="AZ380" s="481"/>
      <c r="BA380" s="480"/>
      <c r="BB380" s="479"/>
      <c r="BC380" s="482"/>
      <c r="BD380" s="479"/>
      <c r="BE380" s="479"/>
      <c r="BF380" s="479"/>
      <c r="BG380" s="480"/>
      <c r="BH380" s="479"/>
      <c r="BI380" s="479"/>
      <c r="BJ380" s="479"/>
      <c r="BK380" s="480"/>
      <c r="BL380" s="480"/>
      <c r="BM380" s="480"/>
      <c r="BN380" s="479"/>
      <c r="BO380" s="480"/>
      <c r="BP380" s="480"/>
      <c r="BQ380" s="479"/>
      <c r="BR380" s="480"/>
      <c r="BS380" s="480"/>
      <c r="BT380" s="479"/>
      <c r="BU380" s="480"/>
      <c r="BV380" s="479"/>
    </row>
    <row r="381" spans="1:74" ht="12.75" customHeight="1">
      <c r="A381" s="478"/>
      <c r="B381" s="478"/>
      <c r="C381" s="478"/>
      <c r="D381" s="479"/>
      <c r="E381" s="480"/>
      <c r="F381" s="479"/>
      <c r="G381" s="480"/>
      <c r="H381" s="479"/>
      <c r="I381" s="480"/>
      <c r="J381" s="481"/>
      <c r="K381" s="480"/>
      <c r="L381" s="480"/>
      <c r="M381" s="480"/>
      <c r="N381" s="480"/>
      <c r="O381" s="480"/>
      <c r="P381" s="479"/>
      <c r="Q381" s="479"/>
      <c r="R381" s="479"/>
      <c r="S381" s="479"/>
      <c r="T381" s="480"/>
      <c r="U381" s="479"/>
      <c r="V381" s="479"/>
      <c r="W381" s="479"/>
      <c r="X381" s="480"/>
      <c r="Y381" s="479"/>
      <c r="Z381" s="479"/>
      <c r="AA381" s="480"/>
      <c r="AB381" s="482"/>
      <c r="AC381" s="479"/>
      <c r="AD381" s="479"/>
      <c r="AE381" s="480"/>
      <c r="AF381" s="480"/>
      <c r="AG381" s="479"/>
      <c r="AH381" s="480"/>
      <c r="AI381" s="479"/>
      <c r="AJ381" s="480"/>
      <c r="AK381" s="480"/>
      <c r="AL381" s="480"/>
      <c r="AM381" s="479"/>
      <c r="AN381" s="479"/>
      <c r="AO381" s="479"/>
      <c r="AP381" s="480"/>
      <c r="AQ381" s="481"/>
      <c r="AR381" s="479"/>
      <c r="AS381" s="479"/>
      <c r="AT381" s="479"/>
      <c r="AU381" s="480"/>
      <c r="AV381" s="479"/>
      <c r="AW381" s="480"/>
      <c r="AX381" s="480"/>
      <c r="AY381" s="480"/>
      <c r="AZ381" s="481"/>
      <c r="BA381" s="480"/>
      <c r="BB381" s="479"/>
      <c r="BC381" s="482"/>
      <c r="BD381" s="479"/>
      <c r="BE381" s="479"/>
      <c r="BF381" s="479"/>
      <c r="BG381" s="480"/>
      <c r="BH381" s="479"/>
      <c r="BI381" s="479"/>
      <c r="BJ381" s="479"/>
      <c r="BK381" s="480"/>
      <c r="BL381" s="480"/>
      <c r="BM381" s="480"/>
      <c r="BN381" s="479"/>
      <c r="BO381" s="480"/>
      <c r="BP381" s="480"/>
      <c r="BQ381" s="479"/>
      <c r="BR381" s="480"/>
      <c r="BS381" s="480"/>
      <c r="BT381" s="479"/>
      <c r="BU381" s="480"/>
      <c r="BV381" s="479"/>
    </row>
    <row r="382" spans="1:74" ht="12.75" customHeight="1">
      <c r="A382" s="478"/>
      <c r="B382" s="478"/>
      <c r="C382" s="478"/>
      <c r="D382" s="479"/>
      <c r="E382" s="480"/>
      <c r="F382" s="479"/>
      <c r="G382" s="480"/>
      <c r="H382" s="479"/>
      <c r="I382" s="480"/>
      <c r="J382" s="481"/>
      <c r="K382" s="480"/>
      <c r="L382" s="480"/>
      <c r="M382" s="480"/>
      <c r="N382" s="480"/>
      <c r="O382" s="480"/>
      <c r="P382" s="479"/>
      <c r="Q382" s="479"/>
      <c r="R382" s="479"/>
      <c r="S382" s="479"/>
      <c r="T382" s="480"/>
      <c r="U382" s="479"/>
      <c r="V382" s="479"/>
      <c r="W382" s="479"/>
      <c r="X382" s="480"/>
      <c r="Y382" s="479"/>
      <c r="Z382" s="479"/>
      <c r="AA382" s="480"/>
      <c r="AB382" s="482"/>
      <c r="AC382" s="479"/>
      <c r="AD382" s="479"/>
      <c r="AE382" s="480"/>
      <c r="AF382" s="480"/>
      <c r="AG382" s="479"/>
      <c r="AH382" s="480"/>
      <c r="AI382" s="479"/>
      <c r="AJ382" s="480"/>
      <c r="AK382" s="480"/>
      <c r="AL382" s="480"/>
      <c r="AM382" s="479"/>
      <c r="AN382" s="479"/>
      <c r="AO382" s="479"/>
      <c r="AP382" s="480"/>
      <c r="AQ382" s="481"/>
      <c r="AR382" s="479"/>
      <c r="AS382" s="479"/>
      <c r="AT382" s="479"/>
      <c r="AU382" s="480"/>
      <c r="AV382" s="479"/>
      <c r="AW382" s="480"/>
      <c r="AX382" s="480"/>
      <c r="AY382" s="480"/>
      <c r="AZ382" s="481"/>
      <c r="BA382" s="480"/>
      <c r="BB382" s="479"/>
      <c r="BC382" s="482"/>
      <c r="BD382" s="479"/>
      <c r="BE382" s="479"/>
      <c r="BF382" s="479"/>
      <c r="BG382" s="480"/>
      <c r="BH382" s="479"/>
      <c r="BI382" s="479"/>
      <c r="BJ382" s="479"/>
      <c r="BK382" s="480"/>
      <c r="BL382" s="480"/>
      <c r="BM382" s="480"/>
      <c r="BN382" s="479"/>
      <c r="BO382" s="480"/>
      <c r="BP382" s="480"/>
      <c r="BQ382" s="479"/>
      <c r="BR382" s="480"/>
      <c r="BS382" s="480"/>
      <c r="BT382" s="479"/>
      <c r="BU382" s="480"/>
      <c r="BV382" s="479"/>
    </row>
    <row r="383" spans="1:74" ht="12.75" customHeight="1">
      <c r="A383" s="484"/>
      <c r="B383" s="484"/>
      <c r="C383" s="484"/>
      <c r="D383" s="479"/>
      <c r="E383" s="480"/>
      <c r="F383" s="479"/>
      <c r="G383" s="480"/>
      <c r="H383" s="479"/>
      <c r="I383" s="480"/>
      <c r="J383" s="481"/>
      <c r="K383" s="480"/>
      <c r="L383" s="480"/>
      <c r="M383" s="480"/>
      <c r="N383" s="480"/>
      <c r="O383" s="480"/>
      <c r="P383" s="479"/>
      <c r="Q383" s="479"/>
      <c r="R383" s="479"/>
      <c r="S383" s="479"/>
      <c r="T383" s="480"/>
      <c r="U383" s="479"/>
      <c r="V383" s="479"/>
      <c r="W383" s="479"/>
      <c r="X383" s="480"/>
      <c r="Y383" s="479"/>
      <c r="Z383" s="479"/>
      <c r="AA383" s="480"/>
      <c r="AB383" s="482"/>
      <c r="AC383" s="479"/>
      <c r="AD383" s="479"/>
      <c r="AE383" s="480"/>
      <c r="AF383" s="480"/>
      <c r="AG383" s="479"/>
      <c r="AH383" s="480"/>
      <c r="AI383" s="479"/>
      <c r="AJ383" s="480"/>
      <c r="AK383" s="480"/>
      <c r="AL383" s="480"/>
      <c r="AM383" s="479"/>
      <c r="AN383" s="479"/>
      <c r="AO383" s="479"/>
      <c r="AP383" s="480"/>
      <c r="AQ383" s="481"/>
      <c r="AR383" s="479"/>
      <c r="AS383" s="479"/>
      <c r="AT383" s="479"/>
      <c r="AU383" s="480"/>
      <c r="AV383" s="479"/>
      <c r="AW383" s="480"/>
      <c r="AX383" s="480"/>
      <c r="AY383" s="480"/>
      <c r="AZ383" s="481"/>
      <c r="BA383" s="480"/>
      <c r="BB383" s="479"/>
      <c r="BC383" s="482"/>
      <c r="BD383" s="479"/>
      <c r="BE383" s="479"/>
      <c r="BF383" s="479"/>
      <c r="BG383" s="480"/>
      <c r="BH383" s="479"/>
      <c r="BI383" s="479"/>
      <c r="BJ383" s="479"/>
      <c r="BK383" s="480"/>
      <c r="BL383" s="480"/>
      <c r="BM383" s="480"/>
      <c r="BN383" s="479"/>
      <c r="BO383" s="480"/>
      <c r="BP383" s="480"/>
      <c r="BQ383" s="479"/>
      <c r="BR383" s="480"/>
      <c r="BS383" s="480"/>
      <c r="BT383" s="479"/>
      <c r="BU383" s="480"/>
      <c r="BV383" s="479"/>
    </row>
    <row r="384" spans="1:74" ht="12.75" customHeight="1">
      <c r="A384" s="484"/>
      <c r="B384" s="484"/>
      <c r="C384" s="484"/>
      <c r="D384" s="479"/>
      <c r="E384" s="480"/>
      <c r="F384" s="479"/>
      <c r="G384" s="480"/>
      <c r="H384" s="479"/>
      <c r="I384" s="480"/>
      <c r="J384" s="481"/>
      <c r="K384" s="480"/>
      <c r="L384" s="480"/>
      <c r="M384" s="480"/>
      <c r="N384" s="480"/>
      <c r="O384" s="480"/>
      <c r="P384" s="479"/>
      <c r="Q384" s="479"/>
      <c r="R384" s="479"/>
      <c r="S384" s="479"/>
      <c r="T384" s="480"/>
      <c r="U384" s="479"/>
      <c r="V384" s="479"/>
      <c r="W384" s="479"/>
      <c r="X384" s="480"/>
      <c r="Y384" s="479"/>
      <c r="Z384" s="479"/>
      <c r="AA384" s="480"/>
      <c r="AB384" s="482"/>
      <c r="AC384" s="479"/>
      <c r="AD384" s="479"/>
      <c r="AE384" s="480"/>
      <c r="AF384" s="480"/>
      <c r="AG384" s="479"/>
      <c r="AH384" s="480"/>
      <c r="AI384" s="479"/>
      <c r="AJ384" s="480"/>
      <c r="AK384" s="480"/>
      <c r="AL384" s="480"/>
      <c r="AM384" s="479"/>
      <c r="AN384" s="479"/>
      <c r="AO384" s="479"/>
      <c r="AP384" s="480"/>
      <c r="AQ384" s="481"/>
      <c r="AR384" s="479"/>
      <c r="AS384" s="479"/>
      <c r="AT384" s="479"/>
      <c r="AU384" s="480"/>
      <c r="AV384" s="479"/>
      <c r="AW384" s="480"/>
      <c r="AX384" s="480"/>
      <c r="AY384" s="480"/>
      <c r="AZ384" s="481"/>
      <c r="BA384" s="480"/>
      <c r="BB384" s="479"/>
      <c r="BC384" s="482"/>
      <c r="BD384" s="479"/>
      <c r="BE384" s="479"/>
      <c r="BF384" s="479"/>
      <c r="BG384" s="480"/>
      <c r="BH384" s="479"/>
      <c r="BI384" s="479"/>
      <c r="BJ384" s="479"/>
      <c r="BK384" s="480"/>
      <c r="BL384" s="480"/>
      <c r="BM384" s="480"/>
      <c r="BN384" s="479"/>
      <c r="BO384" s="480"/>
      <c r="BP384" s="480"/>
      <c r="BQ384" s="479"/>
      <c r="BR384" s="480"/>
      <c r="BS384" s="480"/>
      <c r="BT384" s="479"/>
      <c r="BU384" s="480"/>
      <c r="BV384" s="479"/>
    </row>
    <row r="385" spans="1:74" ht="12.75" customHeight="1">
      <c r="A385" s="478"/>
      <c r="B385" s="478"/>
      <c r="C385" s="478"/>
      <c r="D385" s="479"/>
      <c r="E385" s="480"/>
      <c r="F385" s="479"/>
      <c r="G385" s="480"/>
      <c r="H385" s="479"/>
      <c r="I385" s="480"/>
      <c r="J385" s="481"/>
      <c r="K385" s="480"/>
      <c r="L385" s="480"/>
      <c r="M385" s="480"/>
      <c r="N385" s="480"/>
      <c r="O385" s="480"/>
      <c r="P385" s="479"/>
      <c r="Q385" s="479"/>
      <c r="R385" s="479"/>
      <c r="S385" s="479"/>
      <c r="T385" s="480"/>
      <c r="U385" s="479"/>
      <c r="V385" s="479"/>
      <c r="W385" s="479"/>
      <c r="X385" s="480"/>
      <c r="Y385" s="479"/>
      <c r="Z385" s="479"/>
      <c r="AA385" s="480"/>
      <c r="AB385" s="482"/>
      <c r="AC385" s="479"/>
      <c r="AD385" s="479"/>
      <c r="AE385" s="480"/>
      <c r="AF385" s="480"/>
      <c r="AG385" s="479"/>
      <c r="AH385" s="480"/>
      <c r="AI385" s="479"/>
      <c r="AJ385" s="480"/>
      <c r="AK385" s="480"/>
      <c r="AL385" s="480"/>
      <c r="AM385" s="479"/>
      <c r="AN385" s="479"/>
      <c r="AO385" s="479"/>
      <c r="AP385" s="480"/>
      <c r="AQ385" s="481"/>
      <c r="AR385" s="479"/>
      <c r="AS385" s="479"/>
      <c r="AT385" s="479"/>
      <c r="AU385" s="480"/>
      <c r="AV385" s="479"/>
      <c r="AW385" s="480"/>
      <c r="AX385" s="480"/>
      <c r="AY385" s="480"/>
      <c r="AZ385" s="481"/>
      <c r="BA385" s="480"/>
      <c r="BB385" s="479"/>
      <c r="BC385" s="482"/>
      <c r="BD385" s="479"/>
      <c r="BE385" s="479"/>
      <c r="BF385" s="479"/>
      <c r="BG385" s="480"/>
      <c r="BH385" s="479"/>
      <c r="BI385" s="479"/>
      <c r="BJ385" s="479"/>
      <c r="BK385" s="480"/>
      <c r="BL385" s="480"/>
      <c r="BM385" s="480"/>
      <c r="BN385" s="479"/>
      <c r="BO385" s="480"/>
      <c r="BP385" s="480"/>
      <c r="BQ385" s="479"/>
      <c r="BR385" s="480"/>
      <c r="BS385" s="480"/>
      <c r="BT385" s="479"/>
      <c r="BU385" s="480"/>
      <c r="BV385" s="479"/>
    </row>
    <row r="386" spans="1:74" ht="12.75" customHeight="1">
      <c r="A386" s="478"/>
      <c r="B386" s="478"/>
      <c r="C386" s="478"/>
      <c r="D386" s="479"/>
      <c r="E386" s="480"/>
      <c r="F386" s="479"/>
      <c r="G386" s="480"/>
      <c r="H386" s="479"/>
      <c r="I386" s="480"/>
      <c r="J386" s="481"/>
      <c r="K386" s="480"/>
      <c r="L386" s="480"/>
      <c r="M386" s="480"/>
      <c r="N386" s="480"/>
      <c r="O386" s="480"/>
      <c r="P386" s="479"/>
      <c r="Q386" s="479"/>
      <c r="R386" s="479"/>
      <c r="S386" s="479"/>
      <c r="T386" s="480"/>
      <c r="U386" s="479"/>
      <c r="V386" s="479"/>
      <c r="W386" s="479"/>
      <c r="X386" s="480"/>
      <c r="Y386" s="479"/>
      <c r="Z386" s="479"/>
      <c r="AA386" s="480"/>
      <c r="AB386" s="482"/>
      <c r="AC386" s="479"/>
      <c r="AD386" s="479"/>
      <c r="AE386" s="480"/>
      <c r="AF386" s="480"/>
      <c r="AG386" s="479"/>
      <c r="AH386" s="480"/>
      <c r="AI386" s="479"/>
      <c r="AJ386" s="480"/>
      <c r="AK386" s="480"/>
      <c r="AL386" s="480"/>
      <c r="AM386" s="479"/>
      <c r="AN386" s="479"/>
      <c r="AO386" s="479"/>
      <c r="AP386" s="480"/>
      <c r="AQ386" s="481"/>
      <c r="AR386" s="479"/>
      <c r="AS386" s="479"/>
      <c r="AT386" s="479"/>
      <c r="AU386" s="480"/>
      <c r="AV386" s="479"/>
      <c r="AW386" s="480"/>
      <c r="AX386" s="480"/>
      <c r="AY386" s="480"/>
      <c r="AZ386" s="481"/>
      <c r="BA386" s="480"/>
      <c r="BB386" s="479"/>
      <c r="BC386" s="482"/>
      <c r="BD386" s="479"/>
      <c r="BE386" s="479"/>
      <c r="BF386" s="479"/>
      <c r="BG386" s="480"/>
      <c r="BH386" s="479"/>
      <c r="BI386" s="479"/>
      <c r="BJ386" s="479"/>
      <c r="BK386" s="480"/>
      <c r="BL386" s="480"/>
      <c r="BM386" s="480"/>
      <c r="BN386" s="479"/>
      <c r="BO386" s="480"/>
      <c r="BP386" s="480"/>
      <c r="BQ386" s="479"/>
      <c r="BR386" s="480"/>
      <c r="BS386" s="480"/>
      <c r="BT386" s="479"/>
      <c r="BU386" s="480"/>
      <c r="BV386" s="479"/>
    </row>
    <row r="387" spans="1:74" ht="12.75" customHeight="1">
      <c r="A387" s="484"/>
      <c r="B387" s="484"/>
      <c r="C387" s="484"/>
      <c r="D387" s="479"/>
      <c r="E387" s="480"/>
      <c r="F387" s="479"/>
      <c r="G387" s="480"/>
      <c r="H387" s="479"/>
      <c r="I387" s="480"/>
      <c r="J387" s="481"/>
      <c r="K387" s="480"/>
      <c r="L387" s="480"/>
      <c r="M387" s="480"/>
      <c r="N387" s="480"/>
      <c r="O387" s="480"/>
      <c r="P387" s="479"/>
      <c r="Q387" s="479"/>
      <c r="R387" s="479"/>
      <c r="S387" s="479"/>
      <c r="T387" s="480"/>
      <c r="U387" s="479"/>
      <c r="V387" s="479"/>
      <c r="W387" s="479"/>
      <c r="X387" s="480"/>
      <c r="Y387" s="479"/>
      <c r="Z387" s="479"/>
      <c r="AA387" s="480"/>
      <c r="AB387" s="482"/>
      <c r="AC387" s="479"/>
      <c r="AD387" s="479"/>
      <c r="AE387" s="480"/>
      <c r="AF387" s="480"/>
      <c r="AG387" s="479"/>
      <c r="AH387" s="480"/>
      <c r="AI387" s="479"/>
      <c r="AJ387" s="480"/>
      <c r="AK387" s="480"/>
      <c r="AL387" s="480"/>
      <c r="AM387" s="479"/>
      <c r="AN387" s="479"/>
      <c r="AO387" s="479"/>
      <c r="AP387" s="480"/>
      <c r="AQ387" s="481"/>
      <c r="AR387" s="479"/>
      <c r="AS387" s="479"/>
      <c r="AT387" s="479"/>
      <c r="AU387" s="480"/>
      <c r="AV387" s="479"/>
      <c r="AW387" s="480"/>
      <c r="AX387" s="480"/>
      <c r="AY387" s="480"/>
      <c r="AZ387" s="481"/>
      <c r="BA387" s="480"/>
      <c r="BB387" s="479"/>
      <c r="BC387" s="482"/>
      <c r="BD387" s="479"/>
      <c r="BE387" s="479"/>
      <c r="BF387" s="479"/>
      <c r="BG387" s="480"/>
      <c r="BH387" s="479"/>
      <c r="BI387" s="479"/>
      <c r="BJ387" s="479"/>
      <c r="BK387" s="480"/>
      <c r="BL387" s="480"/>
      <c r="BM387" s="480"/>
      <c r="BN387" s="479"/>
      <c r="BO387" s="480"/>
      <c r="BP387" s="480"/>
      <c r="BQ387" s="479"/>
      <c r="BR387" s="480"/>
      <c r="BS387" s="480"/>
      <c r="BT387" s="479"/>
      <c r="BU387" s="480"/>
      <c r="BV387" s="479"/>
    </row>
    <row r="388" spans="1:74" ht="12.75" customHeight="1">
      <c r="A388" s="478"/>
      <c r="B388" s="478"/>
      <c r="C388" s="478"/>
      <c r="D388" s="479"/>
      <c r="E388" s="480"/>
      <c r="F388" s="479"/>
      <c r="G388" s="480"/>
      <c r="H388" s="479"/>
      <c r="I388" s="480"/>
      <c r="J388" s="481"/>
      <c r="K388" s="480"/>
      <c r="L388" s="480"/>
      <c r="M388" s="480"/>
      <c r="N388" s="480"/>
      <c r="O388" s="480"/>
      <c r="P388" s="479"/>
      <c r="Q388" s="479"/>
      <c r="R388" s="479"/>
      <c r="S388" s="479"/>
      <c r="T388" s="480"/>
      <c r="U388" s="479"/>
      <c r="V388" s="479"/>
      <c r="W388" s="479"/>
      <c r="X388" s="480"/>
      <c r="Y388" s="479"/>
      <c r="Z388" s="479"/>
      <c r="AA388" s="480"/>
      <c r="AB388" s="482"/>
      <c r="AC388" s="479"/>
      <c r="AD388" s="479"/>
      <c r="AE388" s="480"/>
      <c r="AF388" s="480"/>
      <c r="AG388" s="479"/>
      <c r="AH388" s="480"/>
      <c r="AI388" s="479"/>
      <c r="AJ388" s="480"/>
      <c r="AK388" s="480"/>
      <c r="AL388" s="480"/>
      <c r="AM388" s="479"/>
      <c r="AN388" s="479"/>
      <c r="AO388" s="479"/>
      <c r="AP388" s="480"/>
      <c r="AQ388" s="481"/>
      <c r="AR388" s="479"/>
      <c r="AS388" s="479"/>
      <c r="AT388" s="479"/>
      <c r="AU388" s="480"/>
      <c r="AV388" s="479"/>
      <c r="AW388" s="480"/>
      <c r="AX388" s="480"/>
      <c r="AY388" s="480"/>
      <c r="AZ388" s="481"/>
      <c r="BA388" s="480"/>
      <c r="BB388" s="479"/>
      <c r="BC388" s="482"/>
      <c r="BD388" s="479"/>
      <c r="BE388" s="479"/>
      <c r="BF388" s="479"/>
      <c r="BG388" s="480"/>
      <c r="BH388" s="479"/>
      <c r="BI388" s="479"/>
      <c r="BJ388" s="479"/>
      <c r="BK388" s="480"/>
      <c r="BL388" s="480"/>
      <c r="BM388" s="480"/>
      <c r="BN388" s="479"/>
      <c r="BO388" s="480"/>
      <c r="BP388" s="480"/>
      <c r="BQ388" s="479"/>
      <c r="BR388" s="480"/>
      <c r="BS388" s="480"/>
      <c r="BT388" s="479"/>
      <c r="BU388" s="480"/>
      <c r="BV388" s="479"/>
    </row>
    <row r="389" spans="1:74" ht="12.75" customHeight="1">
      <c r="A389" s="478"/>
      <c r="B389" s="478"/>
      <c r="C389" s="478"/>
      <c r="D389" s="479"/>
      <c r="E389" s="480"/>
      <c r="F389" s="479"/>
      <c r="G389" s="480"/>
      <c r="H389" s="479"/>
      <c r="I389" s="480"/>
      <c r="J389" s="481"/>
      <c r="K389" s="480"/>
      <c r="L389" s="480"/>
      <c r="M389" s="480"/>
      <c r="N389" s="480"/>
      <c r="O389" s="480"/>
      <c r="P389" s="479"/>
      <c r="Q389" s="479"/>
      <c r="R389" s="479"/>
      <c r="S389" s="479"/>
      <c r="T389" s="480"/>
      <c r="U389" s="479"/>
      <c r="V389" s="479"/>
      <c r="W389" s="479"/>
      <c r="X389" s="480"/>
      <c r="Y389" s="479"/>
      <c r="Z389" s="479"/>
      <c r="AA389" s="480"/>
      <c r="AB389" s="482"/>
      <c r="AC389" s="479"/>
      <c r="AD389" s="479"/>
      <c r="AE389" s="480"/>
      <c r="AF389" s="480"/>
      <c r="AG389" s="479"/>
      <c r="AH389" s="480"/>
      <c r="AI389" s="479"/>
      <c r="AJ389" s="480"/>
      <c r="AK389" s="480"/>
      <c r="AL389" s="480"/>
      <c r="AM389" s="479"/>
      <c r="AN389" s="479"/>
      <c r="AO389" s="479"/>
      <c r="AP389" s="480"/>
      <c r="AQ389" s="481"/>
      <c r="AR389" s="479"/>
      <c r="AS389" s="479"/>
      <c r="AT389" s="479"/>
      <c r="AU389" s="480"/>
      <c r="AV389" s="479"/>
      <c r="AW389" s="480"/>
      <c r="AX389" s="480"/>
      <c r="AY389" s="480"/>
      <c r="AZ389" s="481"/>
      <c r="BA389" s="480"/>
      <c r="BB389" s="479"/>
      <c r="BC389" s="482"/>
      <c r="BD389" s="479"/>
      <c r="BE389" s="479"/>
      <c r="BF389" s="479"/>
      <c r="BG389" s="480"/>
      <c r="BH389" s="479"/>
      <c r="BI389" s="479"/>
      <c r="BJ389" s="479"/>
      <c r="BK389" s="480"/>
      <c r="BL389" s="480"/>
      <c r="BM389" s="480"/>
      <c r="BN389" s="479"/>
      <c r="BO389" s="480"/>
      <c r="BP389" s="480"/>
      <c r="BQ389" s="479"/>
      <c r="BR389" s="480"/>
      <c r="BS389" s="480"/>
      <c r="BT389" s="479"/>
      <c r="BU389" s="480"/>
      <c r="BV389" s="479"/>
    </row>
    <row r="390" spans="1:74" ht="12.75" customHeight="1">
      <c r="A390" s="484"/>
      <c r="B390" s="484"/>
      <c r="C390" s="484"/>
      <c r="D390" s="479"/>
      <c r="E390" s="480"/>
      <c r="F390" s="479"/>
      <c r="G390" s="480"/>
      <c r="H390" s="479"/>
      <c r="I390" s="480"/>
      <c r="J390" s="481"/>
      <c r="K390" s="480"/>
      <c r="L390" s="480"/>
      <c r="M390" s="480"/>
      <c r="N390" s="480"/>
      <c r="O390" s="480"/>
      <c r="P390" s="479"/>
      <c r="Q390" s="479"/>
      <c r="R390" s="479"/>
      <c r="S390" s="479"/>
      <c r="T390" s="480"/>
      <c r="U390" s="479"/>
      <c r="V390" s="479"/>
      <c r="W390" s="479"/>
      <c r="X390" s="480"/>
      <c r="Y390" s="479"/>
      <c r="Z390" s="479"/>
      <c r="AA390" s="480"/>
      <c r="AB390" s="482"/>
      <c r="AC390" s="479"/>
      <c r="AD390" s="479"/>
      <c r="AE390" s="480"/>
      <c r="AF390" s="480"/>
      <c r="AG390" s="479"/>
      <c r="AH390" s="480"/>
      <c r="AI390" s="479"/>
      <c r="AJ390" s="480"/>
      <c r="AK390" s="480"/>
      <c r="AL390" s="480"/>
      <c r="AM390" s="479"/>
      <c r="AN390" s="479"/>
      <c r="AO390" s="479"/>
      <c r="AP390" s="480"/>
      <c r="AQ390" s="481"/>
      <c r="AR390" s="479"/>
      <c r="AS390" s="479"/>
      <c r="AT390" s="479"/>
      <c r="AU390" s="480"/>
      <c r="AV390" s="479"/>
      <c r="AW390" s="480"/>
      <c r="AX390" s="480"/>
      <c r="AY390" s="480"/>
      <c r="AZ390" s="481"/>
      <c r="BA390" s="480"/>
      <c r="BB390" s="479"/>
      <c r="BC390" s="482"/>
      <c r="BD390" s="479"/>
      <c r="BE390" s="479"/>
      <c r="BF390" s="479"/>
      <c r="BG390" s="480"/>
      <c r="BH390" s="479"/>
      <c r="BI390" s="479"/>
      <c r="BJ390" s="479"/>
      <c r="BK390" s="480"/>
      <c r="BL390" s="480"/>
      <c r="BM390" s="480"/>
      <c r="BN390" s="479"/>
      <c r="BO390" s="480"/>
      <c r="BP390" s="480"/>
      <c r="BQ390" s="479"/>
      <c r="BR390" s="480"/>
      <c r="BS390" s="480"/>
      <c r="BT390" s="479"/>
      <c r="BU390" s="480"/>
      <c r="BV390" s="479"/>
    </row>
    <row r="391" spans="1:74" ht="12.75" customHeight="1">
      <c r="A391" s="484"/>
      <c r="B391" s="484"/>
      <c r="C391" s="484"/>
      <c r="D391" s="479"/>
      <c r="E391" s="480"/>
      <c r="F391" s="479"/>
      <c r="G391" s="480"/>
      <c r="H391" s="479"/>
      <c r="I391" s="480"/>
      <c r="J391" s="481"/>
      <c r="K391" s="480"/>
      <c r="L391" s="480"/>
      <c r="M391" s="480"/>
      <c r="N391" s="480"/>
      <c r="O391" s="480"/>
      <c r="P391" s="479"/>
      <c r="Q391" s="479"/>
      <c r="R391" s="479"/>
      <c r="S391" s="479"/>
      <c r="T391" s="480"/>
      <c r="U391" s="479"/>
      <c r="V391" s="479"/>
      <c r="W391" s="479"/>
      <c r="X391" s="480"/>
      <c r="Y391" s="479"/>
      <c r="Z391" s="479"/>
      <c r="AA391" s="480"/>
      <c r="AB391" s="482"/>
      <c r="AC391" s="479"/>
      <c r="AD391" s="479"/>
      <c r="AE391" s="480"/>
      <c r="AF391" s="480"/>
      <c r="AG391" s="479"/>
      <c r="AH391" s="480"/>
      <c r="AI391" s="479"/>
      <c r="AJ391" s="480"/>
      <c r="AK391" s="480"/>
      <c r="AL391" s="480"/>
      <c r="AM391" s="479"/>
      <c r="AN391" s="479"/>
      <c r="AO391" s="479"/>
      <c r="AP391" s="480"/>
      <c r="AQ391" s="481"/>
      <c r="AR391" s="479"/>
      <c r="AS391" s="479"/>
      <c r="AT391" s="479"/>
      <c r="AU391" s="480"/>
      <c r="AV391" s="479"/>
      <c r="AW391" s="480"/>
      <c r="AX391" s="480"/>
      <c r="AY391" s="480"/>
      <c r="AZ391" s="481"/>
      <c r="BA391" s="480"/>
      <c r="BB391" s="479"/>
      <c r="BC391" s="482"/>
      <c r="BD391" s="479"/>
      <c r="BE391" s="479"/>
      <c r="BF391" s="479"/>
      <c r="BG391" s="480"/>
      <c r="BH391" s="479"/>
      <c r="BI391" s="479"/>
      <c r="BJ391" s="479"/>
      <c r="BK391" s="480"/>
      <c r="BL391" s="480"/>
      <c r="BM391" s="480"/>
      <c r="BN391" s="479"/>
      <c r="BO391" s="480"/>
      <c r="BP391" s="480"/>
      <c r="BQ391" s="479"/>
      <c r="BR391" s="480"/>
      <c r="BS391" s="480"/>
      <c r="BT391" s="479"/>
      <c r="BU391" s="480"/>
      <c r="BV391" s="479"/>
    </row>
    <row r="392" spans="1:74" ht="12.75" customHeight="1">
      <c r="A392" s="478"/>
      <c r="B392" s="478"/>
      <c r="C392" s="478"/>
      <c r="D392" s="479"/>
      <c r="E392" s="480"/>
      <c r="F392" s="479"/>
      <c r="G392" s="480"/>
      <c r="H392" s="479"/>
      <c r="I392" s="480"/>
      <c r="J392" s="481"/>
      <c r="K392" s="480"/>
      <c r="L392" s="480"/>
      <c r="M392" s="480"/>
      <c r="N392" s="480"/>
      <c r="O392" s="480"/>
      <c r="P392" s="479"/>
      <c r="Q392" s="479"/>
      <c r="R392" s="479"/>
      <c r="S392" s="479"/>
      <c r="T392" s="480"/>
      <c r="U392" s="479"/>
      <c r="V392" s="479"/>
      <c r="W392" s="479"/>
      <c r="X392" s="480"/>
      <c r="Y392" s="479"/>
      <c r="Z392" s="479"/>
      <c r="AA392" s="480"/>
      <c r="AB392" s="482"/>
      <c r="AC392" s="479"/>
      <c r="AD392" s="479"/>
      <c r="AE392" s="480"/>
      <c r="AF392" s="480"/>
      <c r="AG392" s="479"/>
      <c r="AH392" s="480"/>
      <c r="AI392" s="479"/>
      <c r="AJ392" s="480"/>
      <c r="AK392" s="480"/>
      <c r="AL392" s="480"/>
      <c r="AM392" s="479"/>
      <c r="AN392" s="479"/>
      <c r="AO392" s="479"/>
      <c r="AP392" s="480"/>
      <c r="AQ392" s="481"/>
      <c r="AR392" s="479"/>
      <c r="AS392" s="479"/>
      <c r="AT392" s="479"/>
      <c r="AU392" s="480"/>
      <c r="AV392" s="479"/>
      <c r="AW392" s="480"/>
      <c r="AX392" s="480"/>
      <c r="AY392" s="480"/>
      <c r="AZ392" s="481"/>
      <c r="BA392" s="480"/>
      <c r="BB392" s="479"/>
      <c r="BC392" s="482"/>
      <c r="BD392" s="479"/>
      <c r="BE392" s="479"/>
      <c r="BF392" s="479"/>
      <c r="BG392" s="480"/>
      <c r="BH392" s="479"/>
      <c r="BI392" s="479"/>
      <c r="BJ392" s="479"/>
      <c r="BK392" s="480"/>
      <c r="BL392" s="480"/>
      <c r="BM392" s="480"/>
      <c r="BN392" s="479"/>
      <c r="BO392" s="480"/>
      <c r="BP392" s="480"/>
      <c r="BQ392" s="479"/>
      <c r="BR392" s="480"/>
      <c r="BS392" s="480"/>
      <c r="BT392" s="479"/>
      <c r="BU392" s="480"/>
      <c r="BV392" s="479"/>
    </row>
    <row r="393" spans="1:74" ht="12.75" customHeight="1">
      <c r="A393" s="484"/>
      <c r="B393" s="484"/>
      <c r="C393" s="484"/>
      <c r="D393" s="479"/>
      <c r="E393" s="480"/>
      <c r="F393" s="479"/>
      <c r="G393" s="480"/>
      <c r="H393" s="479"/>
      <c r="I393" s="480"/>
      <c r="J393" s="481"/>
      <c r="K393" s="480"/>
      <c r="L393" s="480"/>
      <c r="M393" s="480"/>
      <c r="N393" s="480"/>
      <c r="O393" s="480"/>
      <c r="P393" s="479"/>
      <c r="Q393" s="479"/>
      <c r="R393" s="479"/>
      <c r="S393" s="479"/>
      <c r="T393" s="480"/>
      <c r="U393" s="479"/>
      <c r="V393" s="479"/>
      <c r="W393" s="479"/>
      <c r="X393" s="480"/>
      <c r="Y393" s="479"/>
      <c r="Z393" s="479"/>
      <c r="AA393" s="480"/>
      <c r="AB393" s="482"/>
      <c r="AC393" s="479"/>
      <c r="AD393" s="479"/>
      <c r="AE393" s="480"/>
      <c r="AF393" s="480"/>
      <c r="AG393" s="479"/>
      <c r="AH393" s="480"/>
      <c r="AI393" s="479"/>
      <c r="AJ393" s="480"/>
      <c r="AK393" s="480"/>
      <c r="AL393" s="480"/>
      <c r="AM393" s="479"/>
      <c r="AN393" s="479"/>
      <c r="AO393" s="479"/>
      <c r="AP393" s="480"/>
      <c r="AQ393" s="481"/>
      <c r="AR393" s="479"/>
      <c r="AS393" s="479"/>
      <c r="AT393" s="479"/>
      <c r="AU393" s="480"/>
      <c r="AV393" s="479"/>
      <c r="AW393" s="480"/>
      <c r="AX393" s="480"/>
      <c r="AY393" s="480"/>
      <c r="AZ393" s="481"/>
      <c r="BA393" s="480"/>
      <c r="BB393" s="479"/>
      <c r="BC393" s="482"/>
      <c r="BD393" s="479"/>
      <c r="BE393" s="479"/>
      <c r="BF393" s="479"/>
      <c r="BG393" s="480"/>
      <c r="BH393" s="479"/>
      <c r="BI393" s="479"/>
      <c r="BJ393" s="479"/>
      <c r="BK393" s="480"/>
      <c r="BL393" s="480"/>
      <c r="BM393" s="480"/>
      <c r="BN393" s="479"/>
      <c r="BO393" s="480"/>
      <c r="BP393" s="480"/>
      <c r="BQ393" s="479"/>
      <c r="BR393" s="480"/>
      <c r="BS393" s="480"/>
      <c r="BT393" s="479"/>
      <c r="BU393" s="480"/>
      <c r="BV393" s="479"/>
    </row>
    <row r="394" spans="1:74" ht="12.75" customHeight="1">
      <c r="A394" s="484"/>
      <c r="B394" s="484"/>
      <c r="C394" s="484"/>
      <c r="D394" s="479"/>
      <c r="E394" s="480"/>
      <c r="F394" s="479"/>
      <c r="G394" s="480"/>
      <c r="H394" s="479"/>
      <c r="I394" s="480"/>
      <c r="J394" s="481"/>
      <c r="K394" s="480"/>
      <c r="L394" s="480"/>
      <c r="M394" s="480"/>
      <c r="N394" s="480"/>
      <c r="O394" s="480"/>
      <c r="P394" s="479"/>
      <c r="Q394" s="479"/>
      <c r="R394" s="479"/>
      <c r="S394" s="479"/>
      <c r="T394" s="480"/>
      <c r="U394" s="479"/>
      <c r="V394" s="479"/>
      <c r="W394" s="479"/>
      <c r="X394" s="480"/>
      <c r="Y394" s="479"/>
      <c r="Z394" s="479"/>
      <c r="AA394" s="480"/>
      <c r="AB394" s="482"/>
      <c r="AC394" s="479"/>
      <c r="AD394" s="479"/>
      <c r="AE394" s="480"/>
      <c r="AF394" s="480"/>
      <c r="AG394" s="479"/>
      <c r="AH394" s="480"/>
      <c r="AI394" s="479"/>
      <c r="AJ394" s="480"/>
      <c r="AK394" s="480"/>
      <c r="AL394" s="480"/>
      <c r="AM394" s="479"/>
      <c r="AN394" s="479"/>
      <c r="AO394" s="479"/>
      <c r="AP394" s="480"/>
      <c r="AQ394" s="481"/>
      <c r="AR394" s="479"/>
      <c r="AS394" s="479"/>
      <c r="AT394" s="479"/>
      <c r="AU394" s="480"/>
      <c r="AV394" s="479"/>
      <c r="AW394" s="480"/>
      <c r="AX394" s="480"/>
      <c r="AY394" s="480"/>
      <c r="AZ394" s="481"/>
      <c r="BA394" s="480"/>
      <c r="BB394" s="479"/>
      <c r="BC394" s="482"/>
      <c r="BD394" s="479"/>
      <c r="BE394" s="479"/>
      <c r="BF394" s="479"/>
      <c r="BG394" s="480"/>
      <c r="BH394" s="479"/>
      <c r="BI394" s="479"/>
      <c r="BJ394" s="479"/>
      <c r="BK394" s="480"/>
      <c r="BL394" s="480"/>
      <c r="BM394" s="480"/>
      <c r="BN394" s="479"/>
      <c r="BO394" s="480"/>
      <c r="BP394" s="480"/>
      <c r="BQ394" s="479"/>
      <c r="BR394" s="480"/>
      <c r="BS394" s="480"/>
      <c r="BT394" s="479"/>
      <c r="BU394" s="480"/>
      <c r="BV394" s="479"/>
    </row>
    <row r="395" spans="1:74" ht="12.75" customHeight="1">
      <c r="A395" s="478"/>
      <c r="B395" s="478"/>
      <c r="C395" s="478"/>
      <c r="D395" s="479"/>
      <c r="E395" s="480"/>
      <c r="F395" s="479"/>
      <c r="G395" s="480"/>
      <c r="H395" s="479"/>
      <c r="I395" s="480"/>
      <c r="J395" s="481"/>
      <c r="K395" s="480"/>
      <c r="L395" s="480"/>
      <c r="M395" s="480"/>
      <c r="N395" s="480"/>
      <c r="O395" s="480"/>
      <c r="P395" s="479"/>
      <c r="Q395" s="479"/>
      <c r="R395" s="479"/>
      <c r="S395" s="479"/>
      <c r="T395" s="480"/>
      <c r="U395" s="479"/>
      <c r="V395" s="479"/>
      <c r="W395" s="479"/>
      <c r="X395" s="480"/>
      <c r="Y395" s="479"/>
      <c r="Z395" s="479"/>
      <c r="AA395" s="480"/>
      <c r="AB395" s="482"/>
      <c r="AC395" s="479"/>
      <c r="AD395" s="479"/>
      <c r="AE395" s="480"/>
      <c r="AF395" s="480"/>
      <c r="AG395" s="479"/>
      <c r="AH395" s="480"/>
      <c r="AI395" s="479"/>
      <c r="AJ395" s="480"/>
      <c r="AK395" s="480"/>
      <c r="AL395" s="480"/>
      <c r="AM395" s="479"/>
      <c r="AN395" s="479"/>
      <c r="AO395" s="479"/>
      <c r="AP395" s="480"/>
      <c r="AQ395" s="481"/>
      <c r="AR395" s="479"/>
      <c r="AS395" s="479"/>
      <c r="AT395" s="479"/>
      <c r="AU395" s="480"/>
      <c r="AV395" s="479"/>
      <c r="AW395" s="480"/>
      <c r="AX395" s="480"/>
      <c r="AY395" s="480"/>
      <c r="AZ395" s="481"/>
      <c r="BA395" s="480"/>
      <c r="BB395" s="479"/>
      <c r="BC395" s="482"/>
      <c r="BD395" s="479"/>
      <c r="BE395" s="479"/>
      <c r="BF395" s="479"/>
      <c r="BG395" s="480"/>
      <c r="BH395" s="479"/>
      <c r="BI395" s="479"/>
      <c r="BJ395" s="479"/>
      <c r="BK395" s="480"/>
      <c r="BL395" s="480"/>
      <c r="BM395" s="480"/>
      <c r="BN395" s="479"/>
      <c r="BO395" s="480"/>
      <c r="BP395" s="480"/>
      <c r="BQ395" s="479"/>
      <c r="BR395" s="480"/>
      <c r="BS395" s="480"/>
      <c r="BT395" s="479"/>
      <c r="BU395" s="480"/>
      <c r="BV395" s="479"/>
    </row>
    <row r="396" spans="1:74" ht="12.75" customHeight="1">
      <c r="A396" s="478"/>
      <c r="B396" s="478"/>
      <c r="C396" s="478"/>
      <c r="D396" s="479"/>
      <c r="E396" s="480"/>
      <c r="F396" s="479"/>
      <c r="G396" s="480"/>
      <c r="H396" s="479"/>
      <c r="I396" s="480"/>
      <c r="J396" s="481"/>
      <c r="K396" s="480"/>
      <c r="L396" s="480"/>
      <c r="M396" s="480"/>
      <c r="N396" s="480"/>
      <c r="O396" s="480"/>
      <c r="P396" s="479"/>
      <c r="Q396" s="479"/>
      <c r="R396" s="479"/>
      <c r="S396" s="479"/>
      <c r="T396" s="480"/>
      <c r="U396" s="479"/>
      <c r="V396" s="479"/>
      <c r="W396" s="479"/>
      <c r="X396" s="480"/>
      <c r="Y396" s="479"/>
      <c r="Z396" s="479"/>
      <c r="AA396" s="480"/>
      <c r="AB396" s="482"/>
      <c r="AC396" s="479"/>
      <c r="AD396" s="479"/>
      <c r="AE396" s="480"/>
      <c r="AF396" s="480"/>
      <c r="AG396" s="479"/>
      <c r="AH396" s="480"/>
      <c r="AI396" s="479"/>
      <c r="AJ396" s="480"/>
      <c r="AK396" s="480"/>
      <c r="AL396" s="480"/>
      <c r="AM396" s="479"/>
      <c r="AN396" s="479"/>
      <c r="AO396" s="479"/>
      <c r="AP396" s="480"/>
      <c r="AQ396" s="481"/>
      <c r="AR396" s="479"/>
      <c r="AS396" s="479"/>
      <c r="AT396" s="479"/>
      <c r="AU396" s="480"/>
      <c r="AV396" s="479"/>
      <c r="AW396" s="480"/>
      <c r="AX396" s="480"/>
      <c r="AY396" s="480"/>
      <c r="AZ396" s="481"/>
      <c r="BA396" s="480"/>
      <c r="BB396" s="479"/>
      <c r="BC396" s="482"/>
      <c r="BD396" s="479"/>
      <c r="BE396" s="479"/>
      <c r="BF396" s="479"/>
      <c r="BG396" s="480"/>
      <c r="BH396" s="479"/>
      <c r="BI396" s="479"/>
      <c r="BJ396" s="479"/>
      <c r="BK396" s="480"/>
      <c r="BL396" s="480"/>
      <c r="BM396" s="480"/>
      <c r="BN396" s="479"/>
      <c r="BO396" s="480"/>
      <c r="BP396" s="480"/>
      <c r="BQ396" s="479"/>
      <c r="BR396" s="480"/>
      <c r="BS396" s="480"/>
      <c r="BT396" s="479"/>
      <c r="BU396" s="480"/>
      <c r="BV396" s="479"/>
    </row>
    <row r="397" spans="1:74" ht="12.75" customHeight="1">
      <c r="A397" s="478"/>
      <c r="B397" s="478"/>
      <c r="C397" s="478"/>
      <c r="D397" s="479"/>
      <c r="E397" s="480"/>
      <c r="F397" s="479"/>
      <c r="G397" s="480"/>
      <c r="H397" s="479"/>
      <c r="I397" s="480"/>
      <c r="J397" s="481"/>
      <c r="K397" s="480"/>
      <c r="L397" s="480"/>
      <c r="M397" s="480"/>
      <c r="N397" s="480"/>
      <c r="O397" s="480"/>
      <c r="P397" s="479"/>
      <c r="Q397" s="479"/>
      <c r="R397" s="479"/>
      <c r="S397" s="479"/>
      <c r="T397" s="480"/>
      <c r="U397" s="479"/>
      <c r="V397" s="479"/>
      <c r="W397" s="479"/>
      <c r="X397" s="480"/>
      <c r="Y397" s="479"/>
      <c r="Z397" s="479"/>
      <c r="AA397" s="480"/>
      <c r="AB397" s="482"/>
      <c r="AC397" s="479"/>
      <c r="AD397" s="479"/>
      <c r="AE397" s="480"/>
      <c r="AF397" s="480"/>
      <c r="AG397" s="479"/>
      <c r="AH397" s="480"/>
      <c r="AI397" s="479"/>
      <c r="AJ397" s="480"/>
      <c r="AK397" s="480"/>
      <c r="AL397" s="480"/>
      <c r="AM397" s="479"/>
      <c r="AN397" s="479"/>
      <c r="AO397" s="479"/>
      <c r="AP397" s="480"/>
      <c r="AQ397" s="481"/>
      <c r="AR397" s="479"/>
      <c r="AS397" s="479"/>
      <c r="AT397" s="479"/>
      <c r="AU397" s="480"/>
      <c r="AV397" s="479"/>
      <c r="AW397" s="480"/>
      <c r="AX397" s="480"/>
      <c r="AY397" s="480"/>
      <c r="AZ397" s="481"/>
      <c r="BA397" s="480"/>
      <c r="BB397" s="479"/>
      <c r="BC397" s="482"/>
      <c r="BD397" s="479"/>
      <c r="BE397" s="479"/>
      <c r="BF397" s="479"/>
      <c r="BG397" s="480"/>
      <c r="BH397" s="479"/>
      <c r="BI397" s="479"/>
      <c r="BJ397" s="479"/>
      <c r="BK397" s="480"/>
      <c r="BL397" s="480"/>
      <c r="BM397" s="480"/>
      <c r="BN397" s="479"/>
      <c r="BO397" s="480"/>
      <c r="BP397" s="480"/>
      <c r="BQ397" s="479"/>
      <c r="BR397" s="480"/>
      <c r="BS397" s="480"/>
      <c r="BT397" s="479"/>
      <c r="BU397" s="480"/>
      <c r="BV397" s="479"/>
    </row>
    <row r="398" spans="1:74" ht="12.75" customHeight="1">
      <c r="A398" s="478"/>
      <c r="B398" s="478"/>
      <c r="C398" s="478"/>
      <c r="D398" s="479"/>
      <c r="E398" s="480"/>
      <c r="F398" s="479"/>
      <c r="G398" s="480"/>
      <c r="H398" s="479"/>
      <c r="I398" s="480"/>
      <c r="J398" s="481"/>
      <c r="K398" s="480"/>
      <c r="L398" s="480"/>
      <c r="M398" s="480"/>
      <c r="N398" s="480"/>
      <c r="O398" s="480"/>
      <c r="P398" s="479"/>
      <c r="Q398" s="479"/>
      <c r="R398" s="479"/>
      <c r="S398" s="479"/>
      <c r="T398" s="480"/>
      <c r="U398" s="479"/>
      <c r="V398" s="479"/>
      <c r="W398" s="479"/>
      <c r="X398" s="480"/>
      <c r="Y398" s="479"/>
      <c r="Z398" s="479"/>
      <c r="AA398" s="480"/>
      <c r="AB398" s="482"/>
      <c r="AC398" s="479"/>
      <c r="AD398" s="479"/>
      <c r="AE398" s="480"/>
      <c r="AF398" s="480"/>
      <c r="AG398" s="479"/>
      <c r="AH398" s="480"/>
      <c r="AI398" s="479"/>
      <c r="AJ398" s="480"/>
      <c r="AK398" s="480"/>
      <c r="AL398" s="480"/>
      <c r="AM398" s="479"/>
      <c r="AN398" s="479"/>
      <c r="AO398" s="479"/>
      <c r="AP398" s="480"/>
      <c r="AQ398" s="481"/>
      <c r="AR398" s="479"/>
      <c r="AS398" s="479"/>
      <c r="AT398" s="479"/>
      <c r="AU398" s="480"/>
      <c r="AV398" s="479"/>
      <c r="AW398" s="480"/>
      <c r="AX398" s="480"/>
      <c r="AY398" s="480"/>
      <c r="AZ398" s="481"/>
      <c r="BA398" s="480"/>
      <c r="BB398" s="479"/>
      <c r="BC398" s="482"/>
      <c r="BD398" s="479"/>
      <c r="BE398" s="479"/>
      <c r="BF398" s="479"/>
      <c r="BG398" s="480"/>
      <c r="BH398" s="479"/>
      <c r="BI398" s="479"/>
      <c r="BJ398" s="479"/>
      <c r="BK398" s="480"/>
      <c r="BL398" s="480"/>
      <c r="BM398" s="480"/>
      <c r="BN398" s="479"/>
      <c r="BO398" s="480"/>
      <c r="BP398" s="480"/>
      <c r="BQ398" s="479"/>
      <c r="BR398" s="480"/>
      <c r="BS398" s="480"/>
      <c r="BT398" s="479"/>
      <c r="BU398" s="480"/>
      <c r="BV398" s="479"/>
    </row>
    <row r="399" spans="1:74" ht="12.75" customHeight="1">
      <c r="A399" s="478"/>
      <c r="B399" s="478"/>
      <c r="C399" s="478"/>
      <c r="D399" s="479"/>
      <c r="E399" s="480"/>
      <c r="F399" s="479"/>
      <c r="G399" s="480"/>
      <c r="H399" s="479"/>
      <c r="I399" s="480"/>
      <c r="J399" s="481"/>
      <c r="K399" s="480"/>
      <c r="L399" s="480"/>
      <c r="M399" s="480"/>
      <c r="N399" s="480"/>
      <c r="O399" s="480"/>
      <c r="P399" s="479"/>
      <c r="Q399" s="479"/>
      <c r="R399" s="479"/>
      <c r="S399" s="479"/>
      <c r="T399" s="480"/>
      <c r="U399" s="479"/>
      <c r="V399" s="479"/>
      <c r="W399" s="479"/>
      <c r="X399" s="480"/>
      <c r="Y399" s="479"/>
      <c r="Z399" s="479"/>
      <c r="AA399" s="480"/>
      <c r="AB399" s="482"/>
      <c r="AC399" s="479"/>
      <c r="AD399" s="479"/>
      <c r="AE399" s="480"/>
      <c r="AF399" s="480"/>
      <c r="AG399" s="479"/>
      <c r="AH399" s="480"/>
      <c r="AI399" s="479"/>
      <c r="AJ399" s="480"/>
      <c r="AK399" s="480"/>
      <c r="AL399" s="480"/>
      <c r="AM399" s="479"/>
      <c r="AN399" s="479"/>
      <c r="AO399" s="479"/>
      <c r="AP399" s="480"/>
      <c r="AQ399" s="481"/>
      <c r="AR399" s="479"/>
      <c r="AS399" s="479"/>
      <c r="AT399" s="479"/>
      <c r="AU399" s="480"/>
      <c r="AV399" s="479"/>
      <c r="AW399" s="480"/>
      <c r="AX399" s="480"/>
      <c r="AY399" s="480"/>
      <c r="AZ399" s="481"/>
      <c r="BA399" s="480"/>
      <c r="BB399" s="479"/>
      <c r="BC399" s="482"/>
      <c r="BD399" s="479"/>
      <c r="BE399" s="479"/>
      <c r="BF399" s="479"/>
      <c r="BG399" s="480"/>
      <c r="BH399" s="479"/>
      <c r="BI399" s="479"/>
      <c r="BJ399" s="479"/>
      <c r="BK399" s="480"/>
      <c r="BL399" s="480"/>
      <c r="BM399" s="480"/>
      <c r="BN399" s="479"/>
      <c r="BO399" s="480"/>
      <c r="BP399" s="480"/>
      <c r="BQ399" s="479"/>
      <c r="BR399" s="480"/>
      <c r="BS399" s="480"/>
      <c r="BT399" s="479"/>
      <c r="BU399" s="480"/>
      <c r="BV399" s="479"/>
    </row>
    <row r="400" spans="1:74" ht="12.75" customHeight="1">
      <c r="A400" s="478"/>
      <c r="B400" s="478"/>
      <c r="C400" s="478"/>
      <c r="D400" s="479"/>
      <c r="E400" s="480"/>
      <c r="F400" s="479"/>
      <c r="G400" s="480"/>
      <c r="H400" s="479"/>
      <c r="I400" s="480"/>
      <c r="J400" s="481"/>
      <c r="K400" s="480"/>
      <c r="L400" s="480"/>
      <c r="M400" s="480"/>
      <c r="N400" s="480"/>
      <c r="O400" s="480"/>
      <c r="P400" s="479"/>
      <c r="Q400" s="479"/>
      <c r="R400" s="479"/>
      <c r="S400" s="479"/>
      <c r="T400" s="480"/>
      <c r="U400" s="479"/>
      <c r="V400" s="479"/>
      <c r="W400" s="479"/>
      <c r="X400" s="480"/>
      <c r="Y400" s="479"/>
      <c r="Z400" s="479"/>
      <c r="AA400" s="480"/>
      <c r="AB400" s="482"/>
      <c r="AC400" s="479"/>
      <c r="AD400" s="479"/>
      <c r="AE400" s="480"/>
      <c r="AF400" s="480"/>
      <c r="AG400" s="479"/>
      <c r="AH400" s="480"/>
      <c r="AI400" s="479"/>
      <c r="AJ400" s="480"/>
      <c r="AK400" s="480"/>
      <c r="AL400" s="480"/>
      <c r="AM400" s="479"/>
      <c r="AN400" s="479"/>
      <c r="AO400" s="479"/>
      <c r="AP400" s="480"/>
      <c r="AQ400" s="481"/>
      <c r="AR400" s="479"/>
      <c r="AS400" s="479"/>
      <c r="AT400" s="479"/>
      <c r="AU400" s="480"/>
      <c r="AV400" s="479"/>
      <c r="AW400" s="480"/>
      <c r="AX400" s="480"/>
      <c r="AY400" s="480"/>
      <c r="AZ400" s="481"/>
      <c r="BA400" s="480"/>
      <c r="BB400" s="479"/>
      <c r="BC400" s="482"/>
      <c r="BD400" s="479"/>
      <c r="BE400" s="479"/>
      <c r="BF400" s="479"/>
      <c r="BG400" s="480"/>
      <c r="BH400" s="479"/>
      <c r="BI400" s="479"/>
      <c r="BJ400" s="479"/>
      <c r="BK400" s="480"/>
      <c r="BL400" s="480"/>
      <c r="BM400" s="480"/>
      <c r="BN400" s="479"/>
      <c r="BO400" s="480"/>
      <c r="BP400" s="480"/>
      <c r="BQ400" s="479"/>
      <c r="BR400" s="480"/>
      <c r="BS400" s="480"/>
      <c r="BT400" s="479"/>
      <c r="BU400" s="480"/>
      <c r="BV400" s="479"/>
    </row>
    <row r="401" spans="1:74" ht="12.75" customHeight="1">
      <c r="A401" s="478"/>
      <c r="B401" s="478"/>
      <c r="C401" s="478"/>
      <c r="D401" s="479"/>
      <c r="E401" s="480"/>
      <c r="F401" s="479"/>
      <c r="G401" s="480"/>
      <c r="H401" s="479"/>
      <c r="I401" s="480"/>
      <c r="J401" s="481"/>
      <c r="K401" s="480"/>
      <c r="L401" s="480"/>
      <c r="M401" s="480"/>
      <c r="N401" s="480"/>
      <c r="O401" s="480"/>
      <c r="P401" s="479"/>
      <c r="Q401" s="479"/>
      <c r="R401" s="479"/>
      <c r="S401" s="479"/>
      <c r="T401" s="480"/>
      <c r="U401" s="479"/>
      <c r="V401" s="479"/>
      <c r="W401" s="479"/>
      <c r="X401" s="480"/>
      <c r="Y401" s="479"/>
      <c r="Z401" s="479"/>
      <c r="AA401" s="480"/>
      <c r="AB401" s="482"/>
      <c r="AC401" s="479"/>
      <c r="AD401" s="479"/>
      <c r="AE401" s="480"/>
      <c r="AF401" s="480"/>
      <c r="AG401" s="479"/>
      <c r="AH401" s="480"/>
      <c r="AI401" s="479"/>
      <c r="AJ401" s="480"/>
      <c r="AK401" s="480"/>
      <c r="AL401" s="480"/>
      <c r="AM401" s="479"/>
      <c r="AN401" s="479"/>
      <c r="AO401" s="479"/>
      <c r="AP401" s="480"/>
      <c r="AQ401" s="481"/>
      <c r="AR401" s="479"/>
      <c r="AS401" s="479"/>
      <c r="AT401" s="479"/>
      <c r="AU401" s="480"/>
      <c r="AV401" s="479"/>
      <c r="AW401" s="480"/>
      <c r="AX401" s="480"/>
      <c r="AY401" s="480"/>
      <c r="AZ401" s="481"/>
      <c r="BA401" s="480"/>
      <c r="BB401" s="479"/>
      <c r="BC401" s="482"/>
      <c r="BD401" s="479"/>
      <c r="BE401" s="479"/>
      <c r="BF401" s="479"/>
      <c r="BG401" s="480"/>
      <c r="BH401" s="479"/>
      <c r="BI401" s="479"/>
      <c r="BJ401" s="479"/>
      <c r="BK401" s="480"/>
      <c r="BL401" s="480"/>
      <c r="BM401" s="480"/>
      <c r="BN401" s="479"/>
      <c r="BO401" s="480"/>
      <c r="BP401" s="480"/>
      <c r="BQ401" s="479"/>
      <c r="BR401" s="480"/>
      <c r="BS401" s="480"/>
      <c r="BT401" s="479"/>
      <c r="BU401" s="480"/>
      <c r="BV401" s="479"/>
    </row>
    <row r="402" spans="1:74" ht="12.75" customHeight="1">
      <c r="A402" s="478"/>
      <c r="B402" s="478"/>
      <c r="C402" s="478"/>
      <c r="D402" s="479"/>
      <c r="E402" s="480"/>
      <c r="F402" s="479"/>
      <c r="G402" s="480"/>
      <c r="H402" s="479"/>
      <c r="I402" s="480"/>
      <c r="J402" s="481"/>
      <c r="K402" s="480"/>
      <c r="L402" s="480"/>
      <c r="M402" s="480"/>
      <c r="N402" s="480"/>
      <c r="O402" s="480"/>
      <c r="P402" s="479"/>
      <c r="Q402" s="479"/>
      <c r="R402" s="479"/>
      <c r="S402" s="479"/>
      <c r="T402" s="480"/>
      <c r="U402" s="479"/>
      <c r="V402" s="479"/>
      <c r="W402" s="479"/>
      <c r="X402" s="480"/>
      <c r="Y402" s="479"/>
      <c r="Z402" s="479"/>
      <c r="AA402" s="480"/>
      <c r="AB402" s="482"/>
      <c r="AC402" s="479"/>
      <c r="AD402" s="479"/>
      <c r="AE402" s="480"/>
      <c r="AF402" s="480"/>
      <c r="AG402" s="479"/>
      <c r="AH402" s="480"/>
      <c r="AI402" s="479"/>
      <c r="AJ402" s="480"/>
      <c r="AK402" s="480"/>
      <c r="AL402" s="480"/>
      <c r="AM402" s="479"/>
      <c r="AN402" s="479"/>
      <c r="AO402" s="479"/>
      <c r="AP402" s="480"/>
      <c r="AQ402" s="481"/>
      <c r="AR402" s="479"/>
      <c r="AS402" s="479"/>
      <c r="AT402" s="479"/>
      <c r="AU402" s="480"/>
      <c r="AV402" s="479"/>
      <c r="AW402" s="480"/>
      <c r="AX402" s="480"/>
      <c r="AY402" s="480"/>
      <c r="AZ402" s="481"/>
      <c r="BA402" s="480"/>
      <c r="BB402" s="479"/>
      <c r="BC402" s="482"/>
      <c r="BD402" s="479"/>
      <c r="BE402" s="479"/>
      <c r="BF402" s="479"/>
      <c r="BG402" s="480"/>
      <c r="BH402" s="479"/>
      <c r="BI402" s="479"/>
      <c r="BJ402" s="479"/>
      <c r="BK402" s="480"/>
      <c r="BL402" s="480"/>
      <c r="BM402" s="480"/>
      <c r="BN402" s="479"/>
      <c r="BO402" s="480"/>
      <c r="BP402" s="480"/>
      <c r="BQ402" s="479"/>
      <c r="BR402" s="480"/>
      <c r="BS402" s="480"/>
      <c r="BT402" s="479"/>
      <c r="BU402" s="480"/>
      <c r="BV402" s="479"/>
    </row>
    <row r="403" spans="1:74" ht="12.75" customHeight="1">
      <c r="A403" s="478"/>
      <c r="B403" s="478"/>
      <c r="C403" s="478"/>
      <c r="D403" s="479"/>
      <c r="E403" s="480"/>
      <c r="F403" s="479"/>
      <c r="G403" s="480"/>
      <c r="H403" s="479"/>
      <c r="I403" s="480"/>
      <c r="J403" s="481"/>
      <c r="K403" s="480"/>
      <c r="L403" s="480"/>
      <c r="M403" s="480"/>
      <c r="N403" s="480"/>
      <c r="O403" s="480"/>
      <c r="P403" s="479"/>
      <c r="Q403" s="479"/>
      <c r="R403" s="479"/>
      <c r="S403" s="479"/>
      <c r="T403" s="480"/>
      <c r="U403" s="479"/>
      <c r="V403" s="479"/>
      <c r="W403" s="479"/>
      <c r="X403" s="480"/>
      <c r="Y403" s="479"/>
      <c r="Z403" s="479"/>
      <c r="AA403" s="480"/>
      <c r="AB403" s="482"/>
      <c r="AC403" s="479"/>
      <c r="AD403" s="479"/>
      <c r="AE403" s="480"/>
      <c r="AF403" s="480"/>
      <c r="AG403" s="479"/>
      <c r="AH403" s="480"/>
      <c r="AI403" s="479"/>
      <c r="AJ403" s="480"/>
      <c r="AK403" s="480"/>
      <c r="AL403" s="480"/>
      <c r="AM403" s="479"/>
      <c r="AN403" s="479"/>
      <c r="AO403" s="479"/>
      <c r="AP403" s="480"/>
      <c r="AQ403" s="481"/>
      <c r="AR403" s="479"/>
      <c r="AS403" s="479"/>
      <c r="AT403" s="479"/>
      <c r="AU403" s="480"/>
      <c r="AV403" s="479"/>
      <c r="AW403" s="480"/>
      <c r="AX403" s="480"/>
      <c r="AY403" s="480"/>
      <c r="AZ403" s="481"/>
      <c r="BA403" s="480"/>
      <c r="BB403" s="479"/>
      <c r="BC403" s="482"/>
      <c r="BD403" s="479"/>
      <c r="BE403" s="479"/>
      <c r="BF403" s="479"/>
      <c r="BG403" s="480"/>
      <c r="BH403" s="479"/>
      <c r="BI403" s="479"/>
      <c r="BJ403" s="479"/>
      <c r="BK403" s="480"/>
      <c r="BL403" s="480"/>
      <c r="BM403" s="480"/>
      <c r="BN403" s="479"/>
      <c r="BO403" s="480"/>
      <c r="BP403" s="480"/>
      <c r="BQ403" s="479"/>
      <c r="BR403" s="480"/>
      <c r="BS403" s="480"/>
      <c r="BT403" s="479"/>
      <c r="BU403" s="480"/>
      <c r="BV403" s="479"/>
    </row>
    <row r="404" spans="1:74" ht="12.75" customHeight="1">
      <c r="A404" s="478"/>
      <c r="B404" s="478"/>
      <c r="C404" s="478"/>
      <c r="D404" s="479"/>
      <c r="E404" s="480"/>
      <c r="F404" s="479"/>
      <c r="G404" s="480"/>
      <c r="H404" s="479"/>
      <c r="I404" s="480"/>
      <c r="J404" s="481"/>
      <c r="K404" s="480"/>
      <c r="L404" s="480"/>
      <c r="M404" s="480"/>
      <c r="N404" s="480"/>
      <c r="O404" s="480"/>
      <c r="P404" s="479"/>
      <c r="Q404" s="479"/>
      <c r="R404" s="479"/>
      <c r="S404" s="479"/>
      <c r="T404" s="480"/>
      <c r="U404" s="479"/>
      <c r="V404" s="479"/>
      <c r="W404" s="479"/>
      <c r="X404" s="480"/>
      <c r="Y404" s="479"/>
      <c r="Z404" s="479"/>
      <c r="AA404" s="480"/>
      <c r="AB404" s="482"/>
      <c r="AC404" s="479"/>
      <c r="AD404" s="479"/>
      <c r="AE404" s="480"/>
      <c r="AF404" s="480"/>
      <c r="AG404" s="479"/>
      <c r="AH404" s="480"/>
      <c r="AI404" s="479"/>
      <c r="AJ404" s="480"/>
      <c r="AK404" s="480"/>
      <c r="AL404" s="480"/>
      <c r="AM404" s="479"/>
      <c r="AN404" s="479"/>
      <c r="AO404" s="479"/>
      <c r="AP404" s="480"/>
      <c r="AQ404" s="481"/>
      <c r="AR404" s="479"/>
      <c r="AS404" s="479"/>
      <c r="AT404" s="479"/>
      <c r="AU404" s="480"/>
      <c r="AV404" s="479"/>
      <c r="AW404" s="480"/>
      <c r="AX404" s="480"/>
      <c r="AY404" s="480"/>
      <c r="AZ404" s="481"/>
      <c r="BA404" s="480"/>
      <c r="BB404" s="479"/>
      <c r="BC404" s="482"/>
      <c r="BD404" s="479"/>
      <c r="BE404" s="479"/>
      <c r="BF404" s="479"/>
      <c r="BG404" s="480"/>
      <c r="BH404" s="479"/>
      <c r="BI404" s="479"/>
      <c r="BJ404" s="479"/>
      <c r="BK404" s="480"/>
      <c r="BL404" s="480"/>
      <c r="BM404" s="480"/>
      <c r="BN404" s="479"/>
      <c r="BO404" s="480"/>
      <c r="BP404" s="480"/>
      <c r="BQ404" s="479"/>
      <c r="BR404" s="480"/>
      <c r="BS404" s="480"/>
      <c r="BT404" s="479"/>
      <c r="BU404" s="480"/>
      <c r="BV404" s="479"/>
    </row>
    <row r="405" spans="1:74" ht="12.75" customHeight="1">
      <c r="A405" s="478"/>
      <c r="B405" s="478"/>
      <c r="C405" s="478"/>
      <c r="D405" s="479"/>
      <c r="E405" s="480"/>
      <c r="F405" s="479"/>
      <c r="G405" s="480"/>
      <c r="H405" s="479"/>
      <c r="I405" s="480"/>
      <c r="J405" s="481"/>
      <c r="K405" s="480"/>
      <c r="L405" s="480"/>
      <c r="M405" s="480"/>
      <c r="N405" s="480"/>
      <c r="O405" s="480"/>
      <c r="P405" s="479"/>
      <c r="Q405" s="479"/>
      <c r="R405" s="479"/>
      <c r="S405" s="479"/>
      <c r="T405" s="480"/>
      <c r="U405" s="479"/>
      <c r="V405" s="479"/>
      <c r="W405" s="479"/>
      <c r="X405" s="480"/>
      <c r="Y405" s="479"/>
      <c r="Z405" s="479"/>
      <c r="AA405" s="480"/>
      <c r="AB405" s="482"/>
      <c r="AC405" s="479"/>
      <c r="AD405" s="479"/>
      <c r="AE405" s="480"/>
      <c r="AF405" s="480"/>
      <c r="AG405" s="479"/>
      <c r="AH405" s="480"/>
      <c r="AI405" s="479"/>
      <c r="AJ405" s="480"/>
      <c r="AK405" s="480"/>
      <c r="AL405" s="480"/>
      <c r="AM405" s="479"/>
      <c r="AN405" s="479"/>
      <c r="AO405" s="479"/>
      <c r="AP405" s="480"/>
      <c r="AQ405" s="481"/>
      <c r="AR405" s="479"/>
      <c r="AS405" s="479"/>
      <c r="AT405" s="479"/>
      <c r="AU405" s="480"/>
      <c r="AV405" s="479"/>
      <c r="AW405" s="480"/>
      <c r="AX405" s="480"/>
      <c r="AY405" s="480"/>
      <c r="AZ405" s="481"/>
      <c r="BA405" s="480"/>
      <c r="BB405" s="479"/>
      <c r="BC405" s="482"/>
      <c r="BD405" s="479"/>
      <c r="BE405" s="479"/>
      <c r="BF405" s="479"/>
      <c r="BG405" s="480"/>
      <c r="BH405" s="479"/>
      <c r="BI405" s="479"/>
      <c r="BJ405" s="479"/>
      <c r="BK405" s="480"/>
      <c r="BL405" s="480"/>
      <c r="BM405" s="480"/>
      <c r="BN405" s="479"/>
      <c r="BO405" s="480"/>
      <c r="BP405" s="480"/>
      <c r="BQ405" s="479"/>
      <c r="BR405" s="480"/>
      <c r="BS405" s="480"/>
      <c r="BT405" s="479"/>
      <c r="BU405" s="480"/>
      <c r="BV405" s="479"/>
    </row>
    <row r="406" spans="1:74" ht="12.75" customHeight="1">
      <c r="A406" s="484"/>
      <c r="B406" s="484"/>
      <c r="C406" s="484"/>
      <c r="D406" s="479"/>
      <c r="E406" s="480"/>
      <c r="F406" s="479"/>
      <c r="G406" s="480"/>
      <c r="H406" s="479"/>
      <c r="I406" s="480"/>
      <c r="J406" s="481"/>
      <c r="K406" s="480"/>
      <c r="L406" s="480"/>
      <c r="M406" s="480"/>
      <c r="N406" s="480"/>
      <c r="O406" s="480"/>
      <c r="P406" s="479"/>
      <c r="Q406" s="479"/>
      <c r="R406" s="479"/>
      <c r="S406" s="479"/>
      <c r="T406" s="480"/>
      <c r="U406" s="479"/>
      <c r="V406" s="479"/>
      <c r="W406" s="479"/>
      <c r="X406" s="480"/>
      <c r="Y406" s="479"/>
      <c r="Z406" s="479"/>
      <c r="AA406" s="480"/>
      <c r="AB406" s="482"/>
      <c r="AC406" s="479"/>
      <c r="AD406" s="479"/>
      <c r="AE406" s="480"/>
      <c r="AF406" s="480"/>
      <c r="AG406" s="479"/>
      <c r="AH406" s="480"/>
      <c r="AI406" s="479"/>
      <c r="AJ406" s="480"/>
      <c r="AK406" s="480"/>
      <c r="AL406" s="480"/>
      <c r="AM406" s="479"/>
      <c r="AN406" s="479"/>
      <c r="AO406" s="479"/>
      <c r="AP406" s="480"/>
      <c r="AQ406" s="481"/>
      <c r="AR406" s="479"/>
      <c r="AS406" s="479"/>
      <c r="AT406" s="479"/>
      <c r="AU406" s="480"/>
      <c r="AV406" s="479"/>
      <c r="AW406" s="480"/>
      <c r="AX406" s="480"/>
      <c r="AY406" s="480"/>
      <c r="AZ406" s="481"/>
      <c r="BA406" s="480"/>
      <c r="BB406" s="479"/>
      <c r="BC406" s="482"/>
      <c r="BD406" s="479"/>
      <c r="BE406" s="479"/>
      <c r="BF406" s="479"/>
      <c r="BG406" s="480"/>
      <c r="BH406" s="479"/>
      <c r="BI406" s="479"/>
      <c r="BJ406" s="479"/>
      <c r="BK406" s="480"/>
      <c r="BL406" s="480"/>
      <c r="BM406" s="480"/>
      <c r="BN406" s="479"/>
      <c r="BO406" s="480"/>
      <c r="BP406" s="480"/>
      <c r="BQ406" s="479"/>
      <c r="BR406" s="480"/>
      <c r="BS406" s="480"/>
      <c r="BT406" s="479"/>
      <c r="BU406" s="480"/>
      <c r="BV406" s="479"/>
    </row>
    <row r="407" spans="1:74" ht="12.75" customHeight="1">
      <c r="A407" s="478"/>
      <c r="B407" s="478"/>
      <c r="C407" s="478"/>
      <c r="D407" s="479"/>
      <c r="E407" s="480"/>
      <c r="F407" s="479"/>
      <c r="G407" s="480"/>
      <c r="H407" s="479"/>
      <c r="I407" s="480"/>
      <c r="J407" s="481"/>
      <c r="K407" s="480"/>
      <c r="L407" s="480"/>
      <c r="M407" s="480"/>
      <c r="N407" s="480"/>
      <c r="O407" s="480"/>
      <c r="P407" s="479"/>
      <c r="Q407" s="479"/>
      <c r="R407" s="479"/>
      <c r="S407" s="479"/>
      <c r="T407" s="480"/>
      <c r="U407" s="479"/>
      <c r="V407" s="479"/>
      <c r="W407" s="479"/>
      <c r="X407" s="480"/>
      <c r="Y407" s="479"/>
      <c r="Z407" s="479"/>
      <c r="AA407" s="480"/>
      <c r="AB407" s="482"/>
      <c r="AC407" s="479"/>
      <c r="AD407" s="479"/>
      <c r="AE407" s="480"/>
      <c r="AF407" s="480"/>
      <c r="AG407" s="479"/>
      <c r="AH407" s="480"/>
      <c r="AI407" s="479"/>
      <c r="AJ407" s="480"/>
      <c r="AK407" s="480"/>
      <c r="AL407" s="480"/>
      <c r="AM407" s="479"/>
      <c r="AN407" s="479"/>
      <c r="AO407" s="479"/>
      <c r="AP407" s="480"/>
      <c r="AQ407" s="481"/>
      <c r="AR407" s="479"/>
      <c r="AS407" s="479"/>
      <c r="AT407" s="479"/>
      <c r="AU407" s="480"/>
      <c r="AV407" s="479"/>
      <c r="AW407" s="480"/>
      <c r="AX407" s="480"/>
      <c r="AY407" s="480"/>
      <c r="AZ407" s="481"/>
      <c r="BA407" s="480"/>
      <c r="BB407" s="479"/>
      <c r="BC407" s="482"/>
      <c r="BD407" s="479"/>
      <c r="BE407" s="479"/>
      <c r="BF407" s="479"/>
      <c r="BG407" s="480"/>
      <c r="BH407" s="479"/>
      <c r="BI407" s="479"/>
      <c r="BJ407" s="479"/>
      <c r="BK407" s="480"/>
      <c r="BL407" s="480"/>
      <c r="BM407" s="480"/>
      <c r="BN407" s="479"/>
      <c r="BO407" s="480"/>
      <c r="BP407" s="480"/>
      <c r="BQ407" s="479"/>
      <c r="BR407" s="480"/>
      <c r="BS407" s="480"/>
      <c r="BT407" s="479"/>
      <c r="BU407" s="480"/>
      <c r="BV407" s="479"/>
    </row>
    <row r="408" spans="1:74" ht="12.75" customHeight="1">
      <c r="A408" s="478"/>
      <c r="B408" s="478"/>
      <c r="C408" s="478"/>
      <c r="D408" s="479"/>
      <c r="E408" s="480"/>
      <c r="F408" s="479"/>
      <c r="G408" s="480"/>
      <c r="H408" s="479"/>
      <c r="I408" s="480"/>
      <c r="J408" s="481"/>
      <c r="K408" s="480"/>
      <c r="L408" s="480"/>
      <c r="M408" s="480"/>
      <c r="N408" s="480"/>
      <c r="O408" s="480"/>
      <c r="P408" s="479"/>
      <c r="Q408" s="479"/>
      <c r="R408" s="479"/>
      <c r="S408" s="479"/>
      <c r="T408" s="480"/>
      <c r="U408" s="479"/>
      <c r="V408" s="479"/>
      <c r="W408" s="479"/>
      <c r="X408" s="480"/>
      <c r="Y408" s="479"/>
      <c r="Z408" s="479"/>
      <c r="AA408" s="480"/>
      <c r="AB408" s="482"/>
      <c r="AC408" s="479"/>
      <c r="AD408" s="479"/>
      <c r="AE408" s="480"/>
      <c r="AF408" s="480"/>
      <c r="AG408" s="479"/>
      <c r="AH408" s="480"/>
      <c r="AI408" s="479"/>
      <c r="AJ408" s="480"/>
      <c r="AK408" s="480"/>
      <c r="AL408" s="480"/>
      <c r="AM408" s="479"/>
      <c r="AN408" s="479"/>
      <c r="AO408" s="479"/>
      <c r="AP408" s="480"/>
      <c r="AQ408" s="481"/>
      <c r="AR408" s="479"/>
      <c r="AS408" s="479"/>
      <c r="AT408" s="479"/>
      <c r="AU408" s="480"/>
      <c r="AV408" s="479"/>
      <c r="AW408" s="480"/>
      <c r="AX408" s="480"/>
      <c r="AY408" s="480"/>
      <c r="AZ408" s="481"/>
      <c r="BA408" s="480"/>
      <c r="BB408" s="479"/>
      <c r="BC408" s="482"/>
      <c r="BD408" s="479"/>
      <c r="BE408" s="479"/>
      <c r="BF408" s="479"/>
      <c r="BG408" s="480"/>
      <c r="BH408" s="479"/>
      <c r="BI408" s="479"/>
      <c r="BJ408" s="479"/>
      <c r="BK408" s="480"/>
      <c r="BL408" s="480"/>
      <c r="BM408" s="480"/>
      <c r="BN408" s="479"/>
      <c r="BO408" s="480"/>
      <c r="BP408" s="480"/>
      <c r="BQ408" s="479"/>
      <c r="BR408" s="480"/>
      <c r="BS408" s="480"/>
      <c r="BT408" s="479"/>
      <c r="BU408" s="480"/>
      <c r="BV408" s="479"/>
    </row>
    <row r="409" spans="1:74" ht="12.75" customHeight="1">
      <c r="A409" s="478"/>
      <c r="B409" s="478"/>
      <c r="C409" s="478"/>
      <c r="D409" s="479"/>
      <c r="E409" s="480"/>
      <c r="F409" s="479"/>
      <c r="G409" s="480"/>
      <c r="H409" s="479"/>
      <c r="I409" s="480"/>
      <c r="J409" s="481"/>
      <c r="K409" s="480"/>
      <c r="L409" s="480"/>
      <c r="M409" s="480"/>
      <c r="N409" s="480"/>
      <c r="O409" s="480"/>
      <c r="P409" s="479"/>
      <c r="Q409" s="479"/>
      <c r="R409" s="479"/>
      <c r="S409" s="479"/>
      <c r="T409" s="480"/>
      <c r="U409" s="479"/>
      <c r="V409" s="479"/>
      <c r="W409" s="479"/>
      <c r="X409" s="480"/>
      <c r="Y409" s="479"/>
      <c r="Z409" s="479"/>
      <c r="AA409" s="480"/>
      <c r="AB409" s="482"/>
      <c r="AC409" s="479"/>
      <c r="AD409" s="479"/>
      <c r="AE409" s="480"/>
      <c r="AF409" s="480"/>
      <c r="AG409" s="479"/>
      <c r="AH409" s="480"/>
      <c r="AI409" s="479"/>
      <c r="AJ409" s="480"/>
      <c r="AK409" s="480"/>
      <c r="AL409" s="480"/>
      <c r="AM409" s="479"/>
      <c r="AN409" s="479"/>
      <c r="AO409" s="479"/>
      <c r="AP409" s="480"/>
      <c r="AQ409" s="481"/>
      <c r="AR409" s="479"/>
      <c r="AS409" s="479"/>
      <c r="AT409" s="479"/>
      <c r="AU409" s="480"/>
      <c r="AV409" s="479"/>
      <c r="AW409" s="480"/>
      <c r="AX409" s="480"/>
      <c r="AY409" s="480"/>
      <c r="AZ409" s="481"/>
      <c r="BA409" s="480"/>
      <c r="BB409" s="479"/>
      <c r="BC409" s="482"/>
      <c r="BD409" s="479"/>
      <c r="BE409" s="479"/>
      <c r="BF409" s="479"/>
      <c r="BG409" s="480"/>
      <c r="BH409" s="479"/>
      <c r="BI409" s="479"/>
      <c r="BJ409" s="479"/>
      <c r="BK409" s="480"/>
      <c r="BL409" s="480"/>
      <c r="BM409" s="480"/>
      <c r="BN409" s="479"/>
      <c r="BO409" s="480"/>
      <c r="BP409" s="480"/>
      <c r="BQ409" s="479"/>
      <c r="BR409" s="480"/>
      <c r="BS409" s="480"/>
      <c r="BT409" s="479"/>
      <c r="BU409" s="480"/>
      <c r="BV409" s="479"/>
    </row>
    <row r="410" spans="1:74" ht="12.75" customHeight="1">
      <c r="A410" s="478"/>
      <c r="B410" s="478"/>
      <c r="C410" s="478"/>
      <c r="D410" s="479"/>
      <c r="E410" s="480"/>
      <c r="F410" s="479"/>
      <c r="G410" s="480"/>
      <c r="H410" s="479"/>
      <c r="I410" s="480"/>
      <c r="J410" s="481"/>
      <c r="K410" s="480"/>
      <c r="L410" s="480"/>
      <c r="M410" s="480"/>
      <c r="N410" s="480"/>
      <c r="O410" s="480"/>
      <c r="P410" s="479"/>
      <c r="Q410" s="479"/>
      <c r="R410" s="479"/>
      <c r="S410" s="479"/>
      <c r="T410" s="480"/>
      <c r="U410" s="479"/>
      <c r="V410" s="479"/>
      <c r="W410" s="479"/>
      <c r="X410" s="480"/>
      <c r="Y410" s="479"/>
      <c r="Z410" s="479"/>
      <c r="AA410" s="480"/>
      <c r="AB410" s="482"/>
      <c r="AC410" s="479"/>
      <c r="AD410" s="479"/>
      <c r="AE410" s="480"/>
      <c r="AF410" s="480"/>
      <c r="AG410" s="479"/>
      <c r="AH410" s="480"/>
      <c r="AI410" s="479"/>
      <c r="AJ410" s="480"/>
      <c r="AK410" s="480"/>
      <c r="AL410" s="480"/>
      <c r="AM410" s="479"/>
      <c r="AN410" s="479"/>
      <c r="AO410" s="479"/>
      <c r="AP410" s="480"/>
      <c r="AQ410" s="481"/>
      <c r="AR410" s="479"/>
      <c r="AS410" s="479"/>
      <c r="AT410" s="479"/>
      <c r="AU410" s="480"/>
      <c r="AV410" s="479"/>
      <c r="AW410" s="480"/>
      <c r="AX410" s="480"/>
      <c r="AY410" s="480"/>
      <c r="AZ410" s="481"/>
      <c r="BA410" s="480"/>
      <c r="BB410" s="479"/>
      <c r="BC410" s="482"/>
      <c r="BD410" s="479"/>
      <c r="BE410" s="479"/>
      <c r="BF410" s="479"/>
      <c r="BG410" s="480"/>
      <c r="BH410" s="479"/>
      <c r="BI410" s="479"/>
      <c r="BJ410" s="479"/>
      <c r="BK410" s="480"/>
      <c r="BL410" s="480"/>
      <c r="BM410" s="480"/>
      <c r="BN410" s="479"/>
      <c r="BO410" s="480"/>
      <c r="BP410" s="480"/>
      <c r="BQ410" s="479"/>
      <c r="BR410" s="480"/>
      <c r="BS410" s="480"/>
      <c r="BT410" s="479"/>
      <c r="BU410" s="480"/>
      <c r="BV410" s="479"/>
    </row>
    <row r="411" spans="1:74" ht="12.75" customHeight="1">
      <c r="A411" s="478"/>
      <c r="B411" s="478"/>
      <c r="C411" s="478"/>
      <c r="D411" s="479"/>
      <c r="E411" s="480"/>
      <c r="F411" s="479"/>
      <c r="G411" s="480"/>
      <c r="H411" s="479"/>
      <c r="I411" s="480"/>
      <c r="J411" s="481"/>
      <c r="K411" s="480"/>
      <c r="L411" s="480"/>
      <c r="M411" s="480"/>
      <c r="N411" s="480"/>
      <c r="O411" s="480"/>
      <c r="P411" s="479"/>
      <c r="Q411" s="479"/>
      <c r="R411" s="479"/>
      <c r="S411" s="479"/>
      <c r="T411" s="480"/>
      <c r="U411" s="479"/>
      <c r="V411" s="479"/>
      <c r="W411" s="479"/>
      <c r="X411" s="480"/>
      <c r="Y411" s="479"/>
      <c r="Z411" s="479"/>
      <c r="AA411" s="480"/>
      <c r="AB411" s="482"/>
      <c r="AC411" s="479"/>
      <c r="AD411" s="479"/>
      <c r="AE411" s="480"/>
      <c r="AF411" s="480"/>
      <c r="AG411" s="479"/>
      <c r="AH411" s="480"/>
      <c r="AI411" s="479"/>
      <c r="AJ411" s="480"/>
      <c r="AK411" s="480"/>
      <c r="AL411" s="480"/>
      <c r="AM411" s="479"/>
      <c r="AN411" s="479"/>
      <c r="AO411" s="479"/>
      <c r="AP411" s="480"/>
      <c r="AQ411" s="481"/>
      <c r="AR411" s="479"/>
      <c r="AS411" s="479"/>
      <c r="AT411" s="479"/>
      <c r="AU411" s="480"/>
      <c r="AV411" s="479"/>
      <c r="AW411" s="480"/>
      <c r="AX411" s="480"/>
      <c r="AY411" s="480"/>
      <c r="AZ411" s="481"/>
      <c r="BA411" s="480"/>
      <c r="BB411" s="479"/>
      <c r="BC411" s="482"/>
      <c r="BD411" s="479"/>
      <c r="BE411" s="479"/>
      <c r="BF411" s="479"/>
      <c r="BG411" s="480"/>
      <c r="BH411" s="479"/>
      <c r="BI411" s="479"/>
      <c r="BJ411" s="479"/>
      <c r="BK411" s="480"/>
      <c r="BL411" s="480"/>
      <c r="BM411" s="480"/>
      <c r="BN411" s="479"/>
      <c r="BO411" s="480"/>
      <c r="BP411" s="480"/>
      <c r="BQ411" s="479"/>
      <c r="BR411" s="480"/>
      <c r="BS411" s="480"/>
      <c r="BT411" s="479"/>
      <c r="BU411" s="480"/>
      <c r="BV411" s="479"/>
    </row>
    <row r="412" spans="1:74" ht="12.75" customHeight="1">
      <c r="A412" s="478"/>
      <c r="B412" s="478"/>
      <c r="C412" s="478"/>
      <c r="D412" s="479"/>
      <c r="E412" s="480"/>
      <c r="F412" s="479"/>
      <c r="G412" s="480"/>
      <c r="H412" s="479"/>
      <c r="I412" s="480"/>
      <c r="J412" s="481"/>
      <c r="K412" s="480"/>
      <c r="L412" s="480"/>
      <c r="M412" s="480"/>
      <c r="N412" s="480"/>
      <c r="O412" s="480"/>
      <c r="P412" s="479"/>
      <c r="Q412" s="479"/>
      <c r="R412" s="479"/>
      <c r="S412" s="479"/>
      <c r="T412" s="480"/>
      <c r="U412" s="479"/>
      <c r="V412" s="479"/>
      <c r="W412" s="479"/>
      <c r="X412" s="480"/>
      <c r="Y412" s="479"/>
      <c r="Z412" s="479"/>
      <c r="AA412" s="480"/>
      <c r="AB412" s="482"/>
      <c r="AC412" s="479"/>
      <c r="AD412" s="479"/>
      <c r="AE412" s="480"/>
      <c r="AF412" s="480"/>
      <c r="AG412" s="479"/>
      <c r="AH412" s="480"/>
      <c r="AI412" s="479"/>
      <c r="AJ412" s="480"/>
      <c r="AK412" s="480"/>
      <c r="AL412" s="480"/>
      <c r="AM412" s="479"/>
      <c r="AN412" s="479"/>
      <c r="AO412" s="479"/>
      <c r="AP412" s="480"/>
      <c r="AQ412" s="481"/>
      <c r="AR412" s="479"/>
      <c r="AS412" s="479"/>
      <c r="AT412" s="479"/>
      <c r="AU412" s="480"/>
      <c r="AV412" s="479"/>
      <c r="AW412" s="480"/>
      <c r="AX412" s="480"/>
      <c r="AY412" s="480"/>
      <c r="AZ412" s="481"/>
      <c r="BA412" s="480"/>
      <c r="BB412" s="479"/>
      <c r="BC412" s="482"/>
      <c r="BD412" s="479"/>
      <c r="BE412" s="479"/>
      <c r="BF412" s="479"/>
      <c r="BG412" s="480"/>
      <c r="BH412" s="479"/>
      <c r="BI412" s="479"/>
      <c r="BJ412" s="479"/>
      <c r="BK412" s="480"/>
      <c r="BL412" s="480"/>
      <c r="BM412" s="480"/>
      <c r="BN412" s="479"/>
      <c r="BO412" s="480"/>
      <c r="BP412" s="480"/>
      <c r="BQ412" s="479"/>
      <c r="BR412" s="480"/>
      <c r="BS412" s="480"/>
      <c r="BT412" s="479"/>
      <c r="BU412" s="480"/>
      <c r="BV412" s="479"/>
    </row>
    <row r="413" spans="1:74" ht="12.75" customHeight="1">
      <c r="A413" s="478"/>
      <c r="B413" s="478"/>
      <c r="C413" s="478"/>
      <c r="D413" s="479"/>
      <c r="E413" s="480"/>
      <c r="F413" s="479"/>
      <c r="G413" s="480"/>
      <c r="H413" s="479"/>
      <c r="I413" s="480"/>
      <c r="J413" s="481"/>
      <c r="K413" s="480"/>
      <c r="L413" s="480"/>
      <c r="M413" s="480"/>
      <c r="N413" s="480"/>
      <c r="O413" s="480"/>
      <c r="P413" s="479"/>
      <c r="Q413" s="479"/>
      <c r="R413" s="479"/>
      <c r="S413" s="479"/>
      <c r="T413" s="480"/>
      <c r="U413" s="479"/>
      <c r="V413" s="479"/>
      <c r="W413" s="479"/>
      <c r="X413" s="480"/>
      <c r="Y413" s="479"/>
      <c r="Z413" s="479"/>
      <c r="AA413" s="480"/>
      <c r="AB413" s="482"/>
      <c r="AC413" s="479"/>
      <c r="AD413" s="479"/>
      <c r="AE413" s="480"/>
      <c r="AF413" s="480"/>
      <c r="AG413" s="479"/>
      <c r="AH413" s="480"/>
      <c r="AI413" s="479"/>
      <c r="AJ413" s="480"/>
      <c r="AK413" s="480"/>
      <c r="AL413" s="480"/>
      <c r="AM413" s="479"/>
      <c r="AN413" s="479"/>
      <c r="AO413" s="479"/>
      <c r="AP413" s="480"/>
      <c r="AQ413" s="481"/>
      <c r="AR413" s="479"/>
      <c r="AS413" s="479"/>
      <c r="AT413" s="479"/>
      <c r="AU413" s="480"/>
      <c r="AV413" s="479"/>
      <c r="AW413" s="480"/>
      <c r="AX413" s="480"/>
      <c r="AY413" s="480"/>
      <c r="AZ413" s="481"/>
      <c r="BA413" s="480"/>
      <c r="BB413" s="479"/>
      <c r="BC413" s="482"/>
      <c r="BD413" s="479"/>
      <c r="BE413" s="479"/>
      <c r="BF413" s="479"/>
      <c r="BG413" s="480"/>
      <c r="BH413" s="479"/>
      <c r="BI413" s="479"/>
      <c r="BJ413" s="479"/>
      <c r="BK413" s="480"/>
      <c r="BL413" s="480"/>
      <c r="BM413" s="480"/>
      <c r="BN413" s="479"/>
      <c r="BO413" s="480"/>
      <c r="BP413" s="480"/>
      <c r="BQ413" s="479"/>
      <c r="BR413" s="480"/>
      <c r="BS413" s="480"/>
      <c r="BT413" s="479"/>
      <c r="BU413" s="480"/>
      <c r="BV413" s="479"/>
    </row>
    <row r="414" spans="1:74" ht="12.75" customHeight="1">
      <c r="A414" s="478"/>
      <c r="B414" s="478"/>
      <c r="C414" s="478"/>
      <c r="D414" s="479"/>
      <c r="E414" s="480"/>
      <c r="F414" s="479"/>
      <c r="G414" s="480"/>
      <c r="H414" s="479"/>
      <c r="I414" s="480"/>
      <c r="J414" s="481"/>
      <c r="K414" s="480"/>
      <c r="L414" s="480"/>
      <c r="M414" s="480"/>
      <c r="N414" s="480"/>
      <c r="O414" s="480"/>
      <c r="P414" s="479"/>
      <c r="Q414" s="479"/>
      <c r="R414" s="479"/>
      <c r="S414" s="479"/>
      <c r="T414" s="480"/>
      <c r="U414" s="479"/>
      <c r="V414" s="479"/>
      <c r="W414" s="479"/>
      <c r="X414" s="480"/>
      <c r="Y414" s="479"/>
      <c r="Z414" s="479"/>
      <c r="AA414" s="480"/>
      <c r="AB414" s="482"/>
      <c r="AC414" s="479"/>
      <c r="AD414" s="479"/>
      <c r="AE414" s="480"/>
      <c r="AF414" s="480"/>
      <c r="AG414" s="479"/>
      <c r="AH414" s="480"/>
      <c r="AI414" s="479"/>
      <c r="AJ414" s="480"/>
      <c r="AK414" s="480"/>
      <c r="AL414" s="480"/>
      <c r="AM414" s="479"/>
      <c r="AN414" s="479"/>
      <c r="AO414" s="479"/>
      <c r="AP414" s="480"/>
      <c r="AQ414" s="481"/>
      <c r="AR414" s="479"/>
      <c r="AS414" s="479"/>
      <c r="AT414" s="479"/>
      <c r="AU414" s="480"/>
      <c r="AV414" s="479"/>
      <c r="AW414" s="480"/>
      <c r="AX414" s="480"/>
      <c r="AY414" s="480"/>
      <c r="AZ414" s="481"/>
      <c r="BA414" s="480"/>
      <c r="BB414" s="479"/>
      <c r="BC414" s="482"/>
      <c r="BD414" s="479"/>
      <c r="BE414" s="479"/>
      <c r="BF414" s="479"/>
      <c r="BG414" s="480"/>
      <c r="BH414" s="479"/>
      <c r="BI414" s="479"/>
      <c r="BJ414" s="479"/>
      <c r="BK414" s="480"/>
      <c r="BL414" s="480"/>
      <c r="BM414" s="480"/>
      <c r="BN414" s="479"/>
      <c r="BO414" s="480"/>
      <c r="BP414" s="480"/>
      <c r="BQ414" s="479"/>
      <c r="BR414" s="480"/>
      <c r="BS414" s="480"/>
      <c r="BT414" s="479"/>
      <c r="BU414" s="480"/>
      <c r="BV414" s="479"/>
    </row>
    <row r="415" spans="1:74" ht="12.75" customHeight="1">
      <c r="A415" s="478"/>
      <c r="B415" s="478"/>
      <c r="C415" s="478"/>
      <c r="D415" s="479"/>
      <c r="E415" s="480"/>
      <c r="F415" s="479"/>
      <c r="G415" s="480"/>
      <c r="H415" s="479"/>
      <c r="I415" s="480"/>
      <c r="J415" s="481"/>
      <c r="K415" s="480"/>
      <c r="L415" s="480"/>
      <c r="M415" s="480"/>
      <c r="N415" s="480"/>
      <c r="O415" s="480"/>
      <c r="P415" s="479"/>
      <c r="Q415" s="479"/>
      <c r="R415" s="479"/>
      <c r="S415" s="479"/>
      <c r="T415" s="480"/>
      <c r="U415" s="479"/>
      <c r="V415" s="479"/>
      <c r="W415" s="479"/>
      <c r="X415" s="480"/>
      <c r="Y415" s="479"/>
      <c r="Z415" s="479"/>
      <c r="AA415" s="480"/>
      <c r="AB415" s="482"/>
      <c r="AC415" s="479"/>
      <c r="AD415" s="479"/>
      <c r="AE415" s="480"/>
      <c r="AF415" s="480"/>
      <c r="AG415" s="479"/>
      <c r="AH415" s="480"/>
      <c r="AI415" s="479"/>
      <c r="AJ415" s="480"/>
      <c r="AK415" s="480"/>
      <c r="AL415" s="480"/>
      <c r="AM415" s="479"/>
      <c r="AN415" s="479"/>
      <c r="AO415" s="479"/>
      <c r="AP415" s="480"/>
      <c r="AQ415" s="481"/>
      <c r="AR415" s="479"/>
      <c r="AS415" s="479"/>
      <c r="AT415" s="479"/>
      <c r="AU415" s="480"/>
      <c r="AV415" s="479"/>
      <c r="AW415" s="480"/>
      <c r="AX415" s="480"/>
      <c r="AY415" s="480"/>
      <c r="AZ415" s="481"/>
      <c r="BA415" s="480"/>
      <c r="BB415" s="479"/>
      <c r="BC415" s="482"/>
      <c r="BD415" s="479"/>
      <c r="BE415" s="479"/>
      <c r="BF415" s="479"/>
      <c r="BG415" s="480"/>
      <c r="BH415" s="479"/>
      <c r="BI415" s="479"/>
      <c r="BJ415" s="479"/>
      <c r="BK415" s="480"/>
      <c r="BL415" s="480"/>
      <c r="BM415" s="480"/>
      <c r="BN415" s="479"/>
      <c r="BO415" s="480"/>
      <c r="BP415" s="480"/>
      <c r="BQ415" s="479"/>
      <c r="BR415" s="480"/>
      <c r="BS415" s="480"/>
      <c r="BT415" s="479"/>
      <c r="BU415" s="480"/>
      <c r="BV415" s="479"/>
    </row>
    <row r="416" spans="1:74" ht="12.75" customHeight="1">
      <c r="A416" s="478"/>
      <c r="B416" s="478"/>
      <c r="C416" s="478"/>
      <c r="D416" s="479"/>
      <c r="E416" s="480"/>
      <c r="F416" s="479"/>
      <c r="G416" s="480"/>
      <c r="H416" s="479"/>
      <c r="I416" s="480"/>
      <c r="J416" s="481"/>
      <c r="K416" s="480"/>
      <c r="L416" s="480"/>
      <c r="M416" s="480"/>
      <c r="N416" s="480"/>
      <c r="O416" s="480"/>
      <c r="P416" s="479"/>
      <c r="Q416" s="479"/>
      <c r="R416" s="479"/>
      <c r="S416" s="479"/>
      <c r="T416" s="480"/>
      <c r="U416" s="479"/>
      <c r="V416" s="479"/>
      <c r="W416" s="479"/>
      <c r="X416" s="480"/>
      <c r="Y416" s="479"/>
      <c r="Z416" s="479"/>
      <c r="AA416" s="480"/>
      <c r="AB416" s="482"/>
      <c r="AC416" s="479"/>
      <c r="AD416" s="479"/>
      <c r="AE416" s="480"/>
      <c r="AF416" s="480"/>
      <c r="AG416" s="479"/>
      <c r="AH416" s="480"/>
      <c r="AI416" s="479"/>
      <c r="AJ416" s="480"/>
      <c r="AK416" s="480"/>
      <c r="AL416" s="480"/>
      <c r="AM416" s="479"/>
      <c r="AN416" s="479"/>
      <c r="AO416" s="479"/>
      <c r="AP416" s="480"/>
      <c r="AQ416" s="481"/>
      <c r="AR416" s="479"/>
      <c r="AS416" s="479"/>
      <c r="AT416" s="479"/>
      <c r="AU416" s="480"/>
      <c r="AV416" s="479"/>
      <c r="AW416" s="480"/>
      <c r="AX416" s="480"/>
      <c r="AY416" s="480"/>
      <c r="AZ416" s="481"/>
      <c r="BA416" s="480"/>
      <c r="BB416" s="479"/>
      <c r="BC416" s="482"/>
      <c r="BD416" s="479"/>
      <c r="BE416" s="479"/>
      <c r="BF416" s="479"/>
      <c r="BG416" s="480"/>
      <c r="BH416" s="479"/>
      <c r="BI416" s="479"/>
      <c r="BJ416" s="479"/>
      <c r="BK416" s="480"/>
      <c r="BL416" s="480"/>
      <c r="BM416" s="480"/>
      <c r="BN416" s="479"/>
      <c r="BO416" s="480"/>
      <c r="BP416" s="480"/>
      <c r="BQ416" s="479"/>
      <c r="BR416" s="480"/>
      <c r="BS416" s="480"/>
      <c r="BT416" s="479"/>
      <c r="BU416" s="480"/>
      <c r="BV416" s="479"/>
    </row>
    <row r="417" spans="1:74" ht="12.75" customHeight="1">
      <c r="A417" s="478"/>
      <c r="B417" s="478"/>
      <c r="C417" s="478"/>
      <c r="D417" s="479"/>
      <c r="E417" s="480"/>
      <c r="F417" s="479"/>
      <c r="G417" s="480"/>
      <c r="H417" s="479"/>
      <c r="I417" s="480"/>
      <c r="J417" s="481"/>
      <c r="K417" s="480"/>
      <c r="L417" s="480"/>
      <c r="M417" s="480"/>
      <c r="N417" s="480"/>
      <c r="O417" s="480"/>
      <c r="P417" s="479"/>
      <c r="Q417" s="479"/>
      <c r="R417" s="479"/>
      <c r="S417" s="479"/>
      <c r="T417" s="480"/>
      <c r="U417" s="479"/>
      <c r="V417" s="479"/>
      <c r="W417" s="479"/>
      <c r="X417" s="480"/>
      <c r="Y417" s="479"/>
      <c r="Z417" s="479"/>
      <c r="AA417" s="480"/>
      <c r="AB417" s="482"/>
      <c r="AC417" s="479"/>
      <c r="AD417" s="479"/>
      <c r="AE417" s="480"/>
      <c r="AF417" s="480"/>
      <c r="AG417" s="479"/>
      <c r="AH417" s="480"/>
      <c r="AI417" s="479"/>
      <c r="AJ417" s="480"/>
      <c r="AK417" s="480"/>
      <c r="AL417" s="480"/>
      <c r="AM417" s="479"/>
      <c r="AN417" s="479"/>
      <c r="AO417" s="479"/>
      <c r="AP417" s="480"/>
      <c r="AQ417" s="481"/>
      <c r="AR417" s="479"/>
      <c r="AS417" s="479"/>
      <c r="AT417" s="479"/>
      <c r="AU417" s="480"/>
      <c r="AV417" s="479"/>
      <c r="AW417" s="480"/>
      <c r="AX417" s="480"/>
      <c r="AY417" s="480"/>
      <c r="AZ417" s="481"/>
      <c r="BA417" s="480"/>
      <c r="BB417" s="479"/>
      <c r="BC417" s="482"/>
      <c r="BD417" s="479"/>
      <c r="BE417" s="479"/>
      <c r="BF417" s="479"/>
      <c r="BG417" s="480"/>
      <c r="BH417" s="479"/>
      <c r="BI417" s="479"/>
      <c r="BJ417" s="479"/>
      <c r="BK417" s="480"/>
      <c r="BL417" s="480"/>
      <c r="BM417" s="480"/>
      <c r="BN417" s="479"/>
      <c r="BO417" s="480"/>
      <c r="BP417" s="480"/>
      <c r="BQ417" s="479"/>
      <c r="BR417" s="480"/>
      <c r="BS417" s="480"/>
      <c r="BT417" s="479"/>
      <c r="BU417" s="480"/>
      <c r="BV417" s="479"/>
    </row>
    <row r="418" spans="1:74" ht="12.75" customHeight="1">
      <c r="A418" s="478"/>
      <c r="B418" s="478"/>
      <c r="C418" s="478"/>
      <c r="D418" s="479"/>
      <c r="E418" s="480"/>
      <c r="F418" s="479"/>
      <c r="G418" s="480"/>
      <c r="H418" s="479"/>
      <c r="I418" s="480"/>
      <c r="J418" s="481"/>
      <c r="K418" s="480"/>
      <c r="L418" s="480"/>
      <c r="M418" s="480"/>
      <c r="N418" s="480"/>
      <c r="O418" s="480"/>
      <c r="P418" s="479"/>
      <c r="Q418" s="479"/>
      <c r="R418" s="479"/>
      <c r="S418" s="479"/>
      <c r="T418" s="480"/>
      <c r="U418" s="479"/>
      <c r="V418" s="479"/>
      <c r="W418" s="479"/>
      <c r="X418" s="480"/>
      <c r="Y418" s="479"/>
      <c r="Z418" s="479"/>
      <c r="AA418" s="480"/>
      <c r="AB418" s="482"/>
      <c r="AC418" s="479"/>
      <c r="AD418" s="479"/>
      <c r="AE418" s="480"/>
      <c r="AF418" s="480"/>
      <c r="AG418" s="479"/>
      <c r="AH418" s="480"/>
      <c r="AI418" s="479"/>
      <c r="AJ418" s="480"/>
      <c r="AK418" s="480"/>
      <c r="AL418" s="480"/>
      <c r="AM418" s="479"/>
      <c r="AN418" s="479"/>
      <c r="AO418" s="479"/>
      <c r="AP418" s="480"/>
      <c r="AQ418" s="481"/>
      <c r="AR418" s="479"/>
      <c r="AS418" s="479"/>
      <c r="AT418" s="479"/>
      <c r="AU418" s="480"/>
      <c r="AV418" s="479"/>
      <c r="AW418" s="480"/>
      <c r="AX418" s="480"/>
      <c r="AY418" s="480"/>
      <c r="AZ418" s="481"/>
      <c r="BA418" s="480"/>
      <c r="BB418" s="479"/>
      <c r="BC418" s="482"/>
      <c r="BD418" s="479"/>
      <c r="BE418" s="479"/>
      <c r="BF418" s="479"/>
      <c r="BG418" s="480"/>
      <c r="BH418" s="479"/>
      <c r="BI418" s="479"/>
      <c r="BJ418" s="479"/>
      <c r="BK418" s="480"/>
      <c r="BL418" s="480"/>
      <c r="BM418" s="480"/>
      <c r="BN418" s="479"/>
      <c r="BO418" s="480"/>
      <c r="BP418" s="480"/>
      <c r="BQ418" s="479"/>
      <c r="BR418" s="480"/>
      <c r="BS418" s="480"/>
      <c r="BT418" s="479"/>
      <c r="BU418" s="480"/>
      <c r="BV418" s="479"/>
    </row>
    <row r="419" spans="1:74" ht="12.75" customHeight="1">
      <c r="A419" s="478"/>
      <c r="B419" s="478"/>
      <c r="C419" s="478"/>
      <c r="D419" s="479"/>
      <c r="E419" s="480"/>
      <c r="F419" s="479"/>
      <c r="G419" s="480"/>
      <c r="H419" s="479"/>
      <c r="I419" s="480"/>
      <c r="J419" s="481"/>
      <c r="K419" s="480"/>
      <c r="L419" s="480"/>
      <c r="M419" s="480"/>
      <c r="N419" s="480"/>
      <c r="O419" s="480"/>
      <c r="P419" s="479"/>
      <c r="Q419" s="479"/>
      <c r="R419" s="479"/>
      <c r="S419" s="479"/>
      <c r="T419" s="480"/>
      <c r="U419" s="479"/>
      <c r="V419" s="479"/>
      <c r="W419" s="479"/>
      <c r="X419" s="480"/>
      <c r="Y419" s="479"/>
      <c r="Z419" s="479"/>
      <c r="AA419" s="480"/>
      <c r="AB419" s="482"/>
      <c r="AC419" s="479"/>
      <c r="AD419" s="479"/>
      <c r="AE419" s="480"/>
      <c r="AF419" s="480"/>
      <c r="AG419" s="479"/>
      <c r="AH419" s="480"/>
      <c r="AI419" s="479"/>
      <c r="AJ419" s="480"/>
      <c r="AK419" s="480"/>
      <c r="AL419" s="480"/>
      <c r="AM419" s="479"/>
      <c r="AN419" s="479"/>
      <c r="AO419" s="479"/>
      <c r="AP419" s="480"/>
      <c r="AQ419" s="481"/>
      <c r="AR419" s="479"/>
      <c r="AS419" s="479"/>
      <c r="AT419" s="479"/>
      <c r="AU419" s="480"/>
      <c r="AV419" s="479"/>
      <c r="AW419" s="480"/>
      <c r="AX419" s="480"/>
      <c r="AY419" s="480"/>
      <c r="AZ419" s="481"/>
      <c r="BA419" s="480"/>
      <c r="BB419" s="479"/>
      <c r="BC419" s="482"/>
      <c r="BD419" s="479"/>
      <c r="BE419" s="479"/>
      <c r="BF419" s="479"/>
      <c r="BG419" s="480"/>
      <c r="BH419" s="479"/>
      <c r="BI419" s="479"/>
      <c r="BJ419" s="479"/>
      <c r="BK419" s="480"/>
      <c r="BL419" s="480"/>
      <c r="BM419" s="480"/>
      <c r="BN419" s="479"/>
      <c r="BO419" s="480"/>
      <c r="BP419" s="480"/>
      <c r="BQ419" s="479"/>
      <c r="BR419" s="480"/>
      <c r="BS419" s="480"/>
      <c r="BT419" s="479"/>
      <c r="BU419" s="480"/>
      <c r="BV419" s="479"/>
    </row>
    <row r="420" spans="1:74" ht="12.75" customHeight="1">
      <c r="A420" s="478"/>
      <c r="B420" s="478"/>
      <c r="C420" s="478"/>
      <c r="D420" s="479"/>
      <c r="E420" s="480"/>
      <c r="F420" s="479"/>
      <c r="G420" s="480"/>
      <c r="H420" s="479"/>
      <c r="I420" s="480"/>
      <c r="J420" s="481"/>
      <c r="K420" s="480"/>
      <c r="L420" s="480"/>
      <c r="M420" s="480"/>
      <c r="N420" s="480"/>
      <c r="O420" s="480"/>
      <c r="P420" s="479"/>
      <c r="Q420" s="479"/>
      <c r="R420" s="479"/>
      <c r="S420" s="479"/>
      <c r="T420" s="480"/>
      <c r="U420" s="479"/>
      <c r="V420" s="479"/>
      <c r="W420" s="479"/>
      <c r="X420" s="480"/>
      <c r="Y420" s="479"/>
      <c r="Z420" s="479"/>
      <c r="AA420" s="480"/>
      <c r="AB420" s="482"/>
      <c r="AC420" s="479"/>
      <c r="AD420" s="479"/>
      <c r="AE420" s="480"/>
      <c r="AF420" s="480"/>
      <c r="AG420" s="479"/>
      <c r="AH420" s="480"/>
      <c r="AI420" s="479"/>
      <c r="AJ420" s="480"/>
      <c r="AK420" s="480"/>
      <c r="AL420" s="480"/>
      <c r="AM420" s="479"/>
      <c r="AN420" s="479"/>
      <c r="AO420" s="479"/>
      <c r="AP420" s="480"/>
      <c r="AQ420" s="481"/>
      <c r="AR420" s="479"/>
      <c r="AS420" s="479"/>
      <c r="AT420" s="479"/>
      <c r="AU420" s="480"/>
      <c r="AV420" s="479"/>
      <c r="AW420" s="480"/>
      <c r="AX420" s="480"/>
      <c r="AY420" s="480"/>
      <c r="AZ420" s="481"/>
      <c r="BA420" s="480"/>
      <c r="BB420" s="479"/>
      <c r="BC420" s="482"/>
      <c r="BD420" s="479"/>
      <c r="BE420" s="479"/>
      <c r="BF420" s="479"/>
      <c r="BG420" s="480"/>
      <c r="BH420" s="479"/>
      <c r="BI420" s="479"/>
      <c r="BJ420" s="479"/>
      <c r="BK420" s="480"/>
      <c r="BL420" s="480"/>
      <c r="BM420" s="480"/>
      <c r="BN420" s="479"/>
      <c r="BO420" s="480"/>
      <c r="BP420" s="480"/>
      <c r="BQ420" s="479"/>
      <c r="BR420" s="480"/>
      <c r="BS420" s="480"/>
      <c r="BT420" s="479"/>
      <c r="BU420" s="480"/>
      <c r="BV420" s="479"/>
    </row>
    <row r="421" spans="1:74" ht="12.75" customHeight="1">
      <c r="A421" s="478"/>
      <c r="B421" s="478"/>
      <c r="C421" s="478"/>
      <c r="D421" s="479"/>
      <c r="E421" s="480"/>
      <c r="F421" s="479"/>
      <c r="G421" s="480"/>
      <c r="H421" s="479"/>
      <c r="I421" s="480"/>
      <c r="J421" s="481"/>
      <c r="K421" s="480"/>
      <c r="L421" s="480"/>
      <c r="M421" s="480"/>
      <c r="N421" s="480"/>
      <c r="O421" s="480"/>
      <c r="P421" s="479"/>
      <c r="Q421" s="479"/>
      <c r="R421" s="479"/>
      <c r="S421" s="479"/>
      <c r="T421" s="480"/>
      <c r="U421" s="479"/>
      <c r="V421" s="479"/>
      <c r="W421" s="479"/>
      <c r="X421" s="480"/>
      <c r="Y421" s="479"/>
      <c r="Z421" s="479"/>
      <c r="AA421" s="480"/>
      <c r="AB421" s="482"/>
      <c r="AC421" s="479"/>
      <c r="AD421" s="479"/>
      <c r="AE421" s="480"/>
      <c r="AF421" s="480"/>
      <c r="AG421" s="479"/>
      <c r="AH421" s="480"/>
      <c r="AI421" s="479"/>
      <c r="AJ421" s="480"/>
      <c r="AK421" s="480"/>
      <c r="AL421" s="480"/>
      <c r="AM421" s="479"/>
      <c r="AN421" s="479"/>
      <c r="AO421" s="479"/>
      <c r="AP421" s="480"/>
      <c r="AQ421" s="481"/>
      <c r="AR421" s="479"/>
      <c r="AS421" s="479"/>
      <c r="AT421" s="479"/>
      <c r="AU421" s="480"/>
      <c r="AV421" s="479"/>
      <c r="AW421" s="480"/>
      <c r="AX421" s="480"/>
      <c r="AY421" s="480"/>
      <c r="AZ421" s="481"/>
      <c r="BA421" s="480"/>
      <c r="BB421" s="479"/>
      <c r="BC421" s="482"/>
      <c r="BD421" s="479"/>
      <c r="BE421" s="479"/>
      <c r="BF421" s="479"/>
      <c r="BG421" s="480"/>
      <c r="BH421" s="479"/>
      <c r="BI421" s="479"/>
      <c r="BJ421" s="479"/>
      <c r="BK421" s="480"/>
      <c r="BL421" s="480"/>
      <c r="BM421" s="480"/>
      <c r="BN421" s="479"/>
      <c r="BO421" s="480"/>
      <c r="BP421" s="480"/>
      <c r="BQ421" s="479"/>
      <c r="BR421" s="480"/>
      <c r="BS421" s="480"/>
      <c r="BT421" s="479"/>
      <c r="BU421" s="480"/>
      <c r="BV421" s="479"/>
    </row>
    <row r="422" spans="1:74" ht="12.75" customHeight="1">
      <c r="A422" s="478"/>
      <c r="B422" s="478"/>
      <c r="C422" s="478"/>
      <c r="D422" s="479"/>
      <c r="E422" s="480"/>
      <c r="F422" s="479"/>
      <c r="G422" s="480"/>
      <c r="H422" s="479"/>
      <c r="I422" s="480"/>
      <c r="J422" s="481"/>
      <c r="K422" s="480"/>
      <c r="L422" s="480"/>
      <c r="M422" s="480"/>
      <c r="N422" s="480"/>
      <c r="O422" s="480"/>
      <c r="P422" s="479"/>
      <c r="Q422" s="479"/>
      <c r="R422" s="479"/>
      <c r="S422" s="479"/>
      <c r="T422" s="480"/>
      <c r="U422" s="479"/>
      <c r="V422" s="479"/>
      <c r="W422" s="479"/>
      <c r="X422" s="480"/>
      <c r="Y422" s="479"/>
      <c r="Z422" s="479"/>
      <c r="AA422" s="480"/>
      <c r="AB422" s="482"/>
      <c r="AC422" s="479"/>
      <c r="AD422" s="479"/>
      <c r="AE422" s="480"/>
      <c r="AF422" s="480"/>
      <c r="AG422" s="479"/>
      <c r="AH422" s="480"/>
      <c r="AI422" s="479"/>
      <c r="AJ422" s="480"/>
      <c r="AK422" s="480"/>
      <c r="AL422" s="480"/>
      <c r="AM422" s="479"/>
      <c r="AN422" s="479"/>
      <c r="AO422" s="479"/>
      <c r="AP422" s="480"/>
      <c r="AQ422" s="481"/>
      <c r="AR422" s="479"/>
      <c r="AS422" s="479"/>
      <c r="AT422" s="479"/>
      <c r="AU422" s="480"/>
      <c r="AV422" s="479"/>
      <c r="AW422" s="480"/>
      <c r="AX422" s="480"/>
      <c r="AY422" s="480"/>
      <c r="AZ422" s="481"/>
      <c r="BA422" s="480"/>
      <c r="BB422" s="479"/>
      <c r="BC422" s="482"/>
      <c r="BD422" s="479"/>
      <c r="BE422" s="479"/>
      <c r="BF422" s="479"/>
      <c r="BG422" s="480"/>
      <c r="BH422" s="479"/>
      <c r="BI422" s="479"/>
      <c r="BJ422" s="479"/>
      <c r="BK422" s="480"/>
      <c r="BL422" s="480"/>
      <c r="BM422" s="480"/>
      <c r="BN422" s="479"/>
      <c r="BO422" s="480"/>
      <c r="BP422" s="480"/>
      <c r="BQ422" s="479"/>
      <c r="BR422" s="480"/>
      <c r="BS422" s="480"/>
      <c r="BT422" s="479"/>
      <c r="BU422" s="480"/>
      <c r="BV422" s="479"/>
    </row>
    <row r="423" spans="1:74" ht="12.75" customHeight="1">
      <c r="A423" s="478"/>
      <c r="B423" s="478"/>
      <c r="C423" s="478"/>
      <c r="D423" s="479"/>
      <c r="E423" s="480"/>
      <c r="F423" s="479"/>
      <c r="G423" s="480"/>
      <c r="H423" s="479"/>
      <c r="I423" s="480"/>
      <c r="J423" s="481"/>
      <c r="K423" s="480"/>
      <c r="L423" s="480"/>
      <c r="M423" s="480"/>
      <c r="N423" s="480"/>
      <c r="O423" s="480"/>
      <c r="P423" s="479"/>
      <c r="Q423" s="479"/>
      <c r="R423" s="479"/>
      <c r="S423" s="479"/>
      <c r="T423" s="480"/>
      <c r="U423" s="479"/>
      <c r="V423" s="479"/>
      <c r="W423" s="479"/>
      <c r="X423" s="480"/>
      <c r="Y423" s="479"/>
      <c r="Z423" s="479"/>
      <c r="AA423" s="480"/>
      <c r="AB423" s="482"/>
      <c r="AC423" s="479"/>
      <c r="AD423" s="479"/>
      <c r="AE423" s="480"/>
      <c r="AF423" s="480"/>
      <c r="AG423" s="479"/>
      <c r="AH423" s="480"/>
      <c r="AI423" s="479"/>
      <c r="AJ423" s="480"/>
      <c r="AK423" s="480"/>
      <c r="AL423" s="480"/>
      <c r="AM423" s="479"/>
      <c r="AN423" s="479"/>
      <c r="AO423" s="479"/>
      <c r="AP423" s="480"/>
      <c r="AQ423" s="481"/>
      <c r="AR423" s="479"/>
      <c r="AS423" s="479"/>
      <c r="AT423" s="479"/>
      <c r="AU423" s="480"/>
      <c r="AV423" s="479"/>
      <c r="AW423" s="480"/>
      <c r="AX423" s="480"/>
      <c r="AY423" s="480"/>
      <c r="AZ423" s="481"/>
      <c r="BA423" s="480"/>
      <c r="BB423" s="479"/>
      <c r="BC423" s="482"/>
      <c r="BD423" s="479"/>
      <c r="BE423" s="479"/>
      <c r="BF423" s="479"/>
      <c r="BG423" s="480"/>
      <c r="BH423" s="479"/>
      <c r="BI423" s="479"/>
      <c r="BJ423" s="479"/>
      <c r="BK423" s="480"/>
      <c r="BL423" s="480"/>
      <c r="BM423" s="480"/>
      <c r="BN423" s="479"/>
      <c r="BO423" s="480"/>
      <c r="BP423" s="480"/>
      <c r="BQ423" s="479"/>
      <c r="BR423" s="480"/>
      <c r="BS423" s="480"/>
      <c r="BT423" s="479"/>
      <c r="BU423" s="480"/>
      <c r="BV423" s="479"/>
    </row>
    <row r="424" spans="1:74" ht="12.75" customHeight="1">
      <c r="A424" s="484"/>
      <c r="B424" s="484"/>
      <c r="C424" s="484"/>
      <c r="D424" s="479"/>
      <c r="E424" s="480"/>
      <c r="F424" s="479"/>
      <c r="G424" s="480"/>
      <c r="H424" s="479"/>
      <c r="I424" s="480"/>
      <c r="J424" s="481"/>
      <c r="K424" s="480"/>
      <c r="L424" s="480"/>
      <c r="M424" s="480"/>
      <c r="N424" s="480"/>
      <c r="O424" s="480"/>
      <c r="P424" s="479"/>
      <c r="Q424" s="479"/>
      <c r="R424" s="479"/>
      <c r="S424" s="479"/>
      <c r="T424" s="480"/>
      <c r="U424" s="479"/>
      <c r="V424" s="479"/>
      <c r="W424" s="479"/>
      <c r="X424" s="480"/>
      <c r="Y424" s="479"/>
      <c r="Z424" s="479"/>
      <c r="AA424" s="480"/>
      <c r="AB424" s="482"/>
      <c r="AC424" s="479"/>
      <c r="AD424" s="479"/>
      <c r="AE424" s="480"/>
      <c r="AF424" s="480"/>
      <c r="AG424" s="479"/>
      <c r="AH424" s="480"/>
      <c r="AI424" s="479"/>
      <c r="AJ424" s="480"/>
      <c r="AK424" s="480"/>
      <c r="AL424" s="480"/>
      <c r="AM424" s="479"/>
      <c r="AN424" s="479"/>
      <c r="AO424" s="479"/>
      <c r="AP424" s="480"/>
      <c r="AQ424" s="481"/>
      <c r="AR424" s="479"/>
      <c r="AS424" s="479"/>
      <c r="AT424" s="479"/>
      <c r="AU424" s="480"/>
      <c r="AV424" s="479"/>
      <c r="AW424" s="480"/>
      <c r="AX424" s="480"/>
      <c r="AY424" s="480"/>
      <c r="AZ424" s="481"/>
      <c r="BA424" s="480"/>
      <c r="BB424" s="479"/>
      <c r="BC424" s="482"/>
      <c r="BD424" s="479"/>
      <c r="BE424" s="479"/>
      <c r="BF424" s="479"/>
      <c r="BG424" s="480"/>
      <c r="BH424" s="479"/>
      <c r="BI424" s="479"/>
      <c r="BJ424" s="479"/>
      <c r="BK424" s="480"/>
      <c r="BL424" s="480"/>
      <c r="BM424" s="480"/>
      <c r="BN424" s="479"/>
      <c r="BO424" s="480"/>
      <c r="BP424" s="480"/>
      <c r="BQ424" s="479"/>
      <c r="BR424" s="480"/>
      <c r="BS424" s="480"/>
      <c r="BT424" s="479"/>
      <c r="BU424" s="480"/>
      <c r="BV424" s="479"/>
    </row>
    <row r="425" spans="1:74" ht="12.75" customHeight="1">
      <c r="A425" s="478"/>
      <c r="B425" s="478"/>
      <c r="C425" s="478"/>
      <c r="D425" s="479"/>
      <c r="E425" s="480"/>
      <c r="F425" s="479"/>
      <c r="G425" s="480"/>
      <c r="H425" s="479"/>
      <c r="I425" s="480"/>
      <c r="J425" s="481"/>
      <c r="K425" s="480"/>
      <c r="L425" s="480"/>
      <c r="M425" s="480"/>
      <c r="N425" s="480"/>
      <c r="O425" s="480"/>
      <c r="P425" s="479"/>
      <c r="Q425" s="479"/>
      <c r="R425" s="479"/>
      <c r="S425" s="479"/>
      <c r="T425" s="480"/>
      <c r="U425" s="479"/>
      <c r="V425" s="479"/>
      <c r="W425" s="479"/>
      <c r="X425" s="480"/>
      <c r="Y425" s="479"/>
      <c r="Z425" s="479"/>
      <c r="AA425" s="480"/>
      <c r="AB425" s="482"/>
      <c r="AC425" s="479"/>
      <c r="AD425" s="479"/>
      <c r="AE425" s="480"/>
      <c r="AF425" s="480"/>
      <c r="AG425" s="479"/>
      <c r="AH425" s="480"/>
      <c r="AI425" s="479"/>
      <c r="AJ425" s="480"/>
      <c r="AK425" s="480"/>
      <c r="AL425" s="480"/>
      <c r="AM425" s="479"/>
      <c r="AN425" s="479"/>
      <c r="AO425" s="479"/>
      <c r="AP425" s="480"/>
      <c r="AQ425" s="481"/>
      <c r="AR425" s="479"/>
      <c r="AS425" s="479"/>
      <c r="AT425" s="479"/>
      <c r="AU425" s="480"/>
      <c r="AV425" s="479"/>
      <c r="AW425" s="480"/>
      <c r="AX425" s="480"/>
      <c r="AY425" s="480"/>
      <c r="AZ425" s="481"/>
      <c r="BA425" s="480"/>
      <c r="BB425" s="479"/>
      <c r="BC425" s="482"/>
      <c r="BD425" s="479"/>
      <c r="BE425" s="479"/>
      <c r="BF425" s="479"/>
      <c r="BG425" s="480"/>
      <c r="BH425" s="479"/>
      <c r="BI425" s="479"/>
      <c r="BJ425" s="479"/>
      <c r="BK425" s="480"/>
      <c r="BL425" s="480"/>
      <c r="BM425" s="480"/>
      <c r="BN425" s="479"/>
      <c r="BO425" s="480"/>
      <c r="BP425" s="480"/>
      <c r="BQ425" s="479"/>
      <c r="BR425" s="480"/>
      <c r="BS425" s="480"/>
      <c r="BT425" s="479"/>
      <c r="BU425" s="480"/>
      <c r="BV425" s="479"/>
    </row>
    <row r="426" spans="1:74" ht="12.75" customHeight="1">
      <c r="A426" s="478"/>
      <c r="B426" s="478"/>
      <c r="C426" s="478"/>
      <c r="D426" s="479"/>
      <c r="E426" s="480"/>
      <c r="F426" s="479"/>
      <c r="G426" s="480"/>
      <c r="H426" s="479"/>
      <c r="I426" s="480"/>
      <c r="J426" s="481"/>
      <c r="K426" s="480"/>
      <c r="L426" s="480"/>
      <c r="M426" s="480"/>
      <c r="N426" s="480"/>
      <c r="O426" s="480"/>
      <c r="P426" s="479"/>
      <c r="Q426" s="479"/>
      <c r="R426" s="479"/>
      <c r="S426" s="479"/>
      <c r="T426" s="480"/>
      <c r="U426" s="479"/>
      <c r="V426" s="479"/>
      <c r="W426" s="479"/>
      <c r="X426" s="480"/>
      <c r="Y426" s="479"/>
      <c r="Z426" s="479"/>
      <c r="AA426" s="480"/>
      <c r="AB426" s="482"/>
      <c r="AC426" s="479"/>
      <c r="AD426" s="479"/>
      <c r="AE426" s="480"/>
      <c r="AF426" s="480"/>
      <c r="AG426" s="479"/>
      <c r="AH426" s="480"/>
      <c r="AI426" s="479"/>
      <c r="AJ426" s="480"/>
      <c r="AK426" s="480"/>
      <c r="AL426" s="480"/>
      <c r="AM426" s="479"/>
      <c r="AN426" s="479"/>
      <c r="AO426" s="479"/>
      <c r="AP426" s="480"/>
      <c r="AQ426" s="481"/>
      <c r="AR426" s="479"/>
      <c r="AS426" s="479"/>
      <c r="AT426" s="479"/>
      <c r="AU426" s="480"/>
      <c r="AV426" s="479"/>
      <c r="AW426" s="480"/>
      <c r="AX426" s="480"/>
      <c r="AY426" s="480"/>
      <c r="AZ426" s="481"/>
      <c r="BA426" s="480"/>
      <c r="BB426" s="479"/>
      <c r="BC426" s="482"/>
      <c r="BD426" s="479"/>
      <c r="BE426" s="479"/>
      <c r="BF426" s="479"/>
      <c r="BG426" s="480"/>
      <c r="BH426" s="479"/>
      <c r="BI426" s="479"/>
      <c r="BJ426" s="479"/>
      <c r="BK426" s="480"/>
      <c r="BL426" s="480"/>
      <c r="BM426" s="480"/>
      <c r="BN426" s="479"/>
      <c r="BO426" s="480"/>
      <c r="BP426" s="480"/>
      <c r="BQ426" s="479"/>
      <c r="BR426" s="480"/>
      <c r="BS426" s="480"/>
      <c r="BT426" s="479"/>
      <c r="BU426" s="480"/>
      <c r="BV426" s="479"/>
    </row>
    <row r="427" spans="1:74" ht="12.75" customHeight="1">
      <c r="A427" s="478"/>
      <c r="B427" s="478"/>
      <c r="C427" s="478"/>
      <c r="D427" s="479"/>
      <c r="E427" s="480"/>
      <c r="F427" s="479"/>
      <c r="G427" s="480"/>
      <c r="H427" s="479"/>
      <c r="I427" s="480"/>
      <c r="J427" s="481"/>
      <c r="K427" s="480"/>
      <c r="L427" s="480"/>
      <c r="M427" s="480"/>
      <c r="N427" s="480"/>
      <c r="O427" s="480"/>
      <c r="P427" s="479"/>
      <c r="Q427" s="479"/>
      <c r="R427" s="479"/>
      <c r="S427" s="479"/>
      <c r="T427" s="480"/>
      <c r="U427" s="479"/>
      <c r="V427" s="479"/>
      <c r="W427" s="479"/>
      <c r="X427" s="480"/>
      <c r="Y427" s="479"/>
      <c r="Z427" s="479"/>
      <c r="AA427" s="480"/>
      <c r="AB427" s="482"/>
      <c r="AC427" s="479"/>
      <c r="AD427" s="479"/>
      <c r="AE427" s="480"/>
      <c r="AF427" s="480"/>
      <c r="AG427" s="479"/>
      <c r="AH427" s="480"/>
      <c r="AI427" s="479"/>
      <c r="AJ427" s="480"/>
      <c r="AK427" s="480"/>
      <c r="AL427" s="480"/>
      <c r="AM427" s="479"/>
      <c r="AN427" s="479"/>
      <c r="AO427" s="479"/>
      <c r="AP427" s="480"/>
      <c r="AQ427" s="481"/>
      <c r="AR427" s="479"/>
      <c r="AS427" s="479"/>
      <c r="AT427" s="479"/>
      <c r="AU427" s="480"/>
      <c r="AV427" s="479"/>
      <c r="AW427" s="480"/>
      <c r="AX427" s="480"/>
      <c r="AY427" s="480"/>
      <c r="AZ427" s="481"/>
      <c r="BA427" s="480"/>
      <c r="BB427" s="479"/>
      <c r="BC427" s="482"/>
      <c r="BD427" s="479"/>
      <c r="BE427" s="479"/>
      <c r="BF427" s="479"/>
      <c r="BG427" s="480"/>
      <c r="BH427" s="479"/>
      <c r="BI427" s="479"/>
      <c r="BJ427" s="479"/>
      <c r="BK427" s="480"/>
      <c r="BL427" s="480"/>
      <c r="BM427" s="480"/>
      <c r="BN427" s="479"/>
      <c r="BO427" s="480"/>
      <c r="BP427" s="480"/>
      <c r="BQ427" s="479"/>
      <c r="BR427" s="480"/>
      <c r="BS427" s="480"/>
      <c r="BT427" s="479"/>
      <c r="BU427" s="480"/>
      <c r="BV427" s="479"/>
    </row>
    <row r="428" spans="1:74" ht="12.75" customHeight="1">
      <c r="A428" s="478"/>
      <c r="B428" s="478"/>
      <c r="C428" s="478"/>
      <c r="D428" s="479"/>
      <c r="E428" s="480"/>
      <c r="F428" s="479"/>
      <c r="G428" s="480"/>
      <c r="H428" s="479"/>
      <c r="I428" s="480"/>
      <c r="J428" s="481"/>
      <c r="K428" s="480"/>
      <c r="L428" s="480"/>
      <c r="M428" s="480"/>
      <c r="N428" s="480"/>
      <c r="O428" s="480"/>
      <c r="P428" s="479"/>
      <c r="Q428" s="479"/>
      <c r="R428" s="479"/>
      <c r="S428" s="479"/>
      <c r="T428" s="480"/>
      <c r="U428" s="479"/>
      <c r="V428" s="479"/>
      <c r="W428" s="479"/>
      <c r="X428" s="480"/>
      <c r="Y428" s="479"/>
      <c r="Z428" s="479"/>
      <c r="AA428" s="480"/>
      <c r="AB428" s="482"/>
      <c r="AC428" s="479"/>
      <c r="AD428" s="479"/>
      <c r="AE428" s="480"/>
      <c r="AF428" s="480"/>
      <c r="AG428" s="479"/>
      <c r="AH428" s="480"/>
      <c r="AI428" s="479"/>
      <c r="AJ428" s="480"/>
      <c r="AK428" s="480"/>
      <c r="AL428" s="480"/>
      <c r="AM428" s="479"/>
      <c r="AN428" s="479"/>
      <c r="AO428" s="479"/>
      <c r="AP428" s="480"/>
      <c r="AQ428" s="481"/>
      <c r="AR428" s="479"/>
      <c r="AS428" s="479"/>
      <c r="AT428" s="479"/>
      <c r="AU428" s="480"/>
      <c r="AV428" s="479"/>
      <c r="AW428" s="480"/>
      <c r="AX428" s="480"/>
      <c r="AY428" s="480"/>
      <c r="AZ428" s="481"/>
      <c r="BA428" s="480"/>
      <c r="BB428" s="479"/>
      <c r="BC428" s="482"/>
      <c r="BD428" s="479"/>
      <c r="BE428" s="479"/>
      <c r="BF428" s="479"/>
      <c r="BG428" s="480"/>
      <c r="BH428" s="479"/>
      <c r="BI428" s="479"/>
      <c r="BJ428" s="479"/>
      <c r="BK428" s="480"/>
      <c r="BL428" s="480"/>
      <c r="BM428" s="480"/>
      <c r="BN428" s="479"/>
      <c r="BO428" s="480"/>
      <c r="BP428" s="480"/>
      <c r="BQ428" s="479"/>
      <c r="BR428" s="480"/>
      <c r="BS428" s="480"/>
      <c r="BT428" s="479"/>
      <c r="BU428" s="480"/>
      <c r="BV428" s="479"/>
    </row>
    <row r="429" spans="1:74" ht="12.75" customHeight="1">
      <c r="A429" s="478"/>
      <c r="B429" s="478"/>
      <c r="C429" s="478"/>
      <c r="D429" s="479"/>
      <c r="E429" s="480"/>
      <c r="F429" s="479"/>
      <c r="G429" s="480"/>
      <c r="H429" s="479"/>
      <c r="I429" s="480"/>
      <c r="J429" s="481"/>
      <c r="K429" s="480"/>
      <c r="L429" s="480"/>
      <c r="M429" s="480"/>
      <c r="N429" s="480"/>
      <c r="O429" s="480"/>
      <c r="P429" s="479"/>
      <c r="Q429" s="479"/>
      <c r="R429" s="479"/>
      <c r="S429" s="479"/>
      <c r="T429" s="480"/>
      <c r="U429" s="479"/>
      <c r="V429" s="479"/>
      <c r="W429" s="479"/>
      <c r="X429" s="480"/>
      <c r="Y429" s="479"/>
      <c r="Z429" s="479"/>
      <c r="AA429" s="480"/>
      <c r="AB429" s="482"/>
      <c r="AC429" s="479"/>
      <c r="AD429" s="479"/>
      <c r="AE429" s="480"/>
      <c r="AF429" s="480"/>
      <c r="AG429" s="479"/>
      <c r="AH429" s="480"/>
      <c r="AI429" s="479"/>
      <c r="AJ429" s="480"/>
      <c r="AK429" s="480"/>
      <c r="AL429" s="480"/>
      <c r="AM429" s="479"/>
      <c r="AN429" s="479"/>
      <c r="AO429" s="479"/>
      <c r="AP429" s="480"/>
      <c r="AQ429" s="481"/>
      <c r="AR429" s="479"/>
      <c r="AS429" s="479"/>
      <c r="AT429" s="479"/>
      <c r="AU429" s="480"/>
      <c r="AV429" s="479"/>
      <c r="AW429" s="480"/>
      <c r="AX429" s="480"/>
      <c r="AY429" s="480"/>
      <c r="AZ429" s="481"/>
      <c r="BA429" s="480"/>
      <c r="BB429" s="479"/>
      <c r="BC429" s="482"/>
      <c r="BD429" s="479"/>
      <c r="BE429" s="479"/>
      <c r="BF429" s="479"/>
      <c r="BG429" s="480"/>
      <c r="BH429" s="479"/>
      <c r="BI429" s="479"/>
      <c r="BJ429" s="479"/>
      <c r="BK429" s="480"/>
      <c r="BL429" s="480"/>
      <c r="BM429" s="480"/>
      <c r="BN429" s="479"/>
      <c r="BO429" s="480"/>
      <c r="BP429" s="480"/>
      <c r="BQ429" s="479"/>
      <c r="BR429" s="480"/>
      <c r="BS429" s="480"/>
      <c r="BT429" s="479"/>
      <c r="BU429" s="480"/>
      <c r="BV429" s="479"/>
    </row>
    <row r="430" spans="1:74" ht="12.75" customHeight="1">
      <c r="A430" s="478"/>
      <c r="B430" s="478"/>
      <c r="C430" s="478"/>
      <c r="D430" s="479"/>
      <c r="E430" s="480"/>
      <c r="F430" s="479"/>
      <c r="G430" s="480"/>
      <c r="H430" s="479"/>
      <c r="I430" s="480"/>
      <c r="J430" s="481"/>
      <c r="K430" s="480"/>
      <c r="L430" s="480"/>
      <c r="M430" s="480"/>
      <c r="N430" s="480"/>
      <c r="O430" s="480"/>
      <c r="P430" s="479"/>
      <c r="Q430" s="479"/>
      <c r="R430" s="479"/>
      <c r="S430" s="479"/>
      <c r="T430" s="480"/>
      <c r="U430" s="479"/>
      <c r="V430" s="479"/>
      <c r="W430" s="479"/>
      <c r="X430" s="480"/>
      <c r="Y430" s="479"/>
      <c r="Z430" s="479"/>
      <c r="AA430" s="480"/>
      <c r="AB430" s="482"/>
      <c r="AC430" s="479"/>
      <c r="AD430" s="479"/>
      <c r="AE430" s="480"/>
      <c r="AF430" s="480"/>
      <c r="AG430" s="479"/>
      <c r="AH430" s="480"/>
      <c r="AI430" s="479"/>
      <c r="AJ430" s="480"/>
      <c r="AK430" s="480"/>
      <c r="AL430" s="480"/>
      <c r="AM430" s="479"/>
      <c r="AN430" s="479"/>
      <c r="AO430" s="479"/>
      <c r="AP430" s="480"/>
      <c r="AQ430" s="481"/>
      <c r="AR430" s="479"/>
      <c r="AS430" s="479"/>
      <c r="AT430" s="479"/>
      <c r="AU430" s="480"/>
      <c r="AV430" s="479"/>
      <c r="AW430" s="480"/>
      <c r="AX430" s="480"/>
      <c r="AY430" s="480"/>
      <c r="AZ430" s="481"/>
      <c r="BA430" s="480"/>
      <c r="BB430" s="479"/>
      <c r="BC430" s="482"/>
      <c r="BD430" s="479"/>
      <c r="BE430" s="479"/>
      <c r="BF430" s="479"/>
      <c r="BG430" s="480"/>
      <c r="BH430" s="479"/>
      <c r="BI430" s="479"/>
      <c r="BJ430" s="479"/>
      <c r="BK430" s="480"/>
      <c r="BL430" s="480"/>
      <c r="BM430" s="480"/>
      <c r="BN430" s="479"/>
      <c r="BO430" s="480"/>
      <c r="BP430" s="480"/>
      <c r="BQ430" s="479"/>
      <c r="BR430" s="480"/>
      <c r="BS430" s="480"/>
      <c r="BT430" s="479"/>
      <c r="BU430" s="480"/>
      <c r="BV430" s="479"/>
    </row>
    <row r="431" spans="1:74" ht="12.75" customHeight="1">
      <c r="A431" s="484"/>
      <c r="B431" s="484"/>
      <c r="C431" s="484"/>
      <c r="D431" s="479"/>
      <c r="E431" s="480"/>
      <c r="F431" s="479"/>
      <c r="G431" s="480"/>
      <c r="H431" s="479"/>
      <c r="I431" s="480"/>
      <c r="J431" s="481"/>
      <c r="K431" s="480"/>
      <c r="L431" s="480"/>
      <c r="M431" s="480"/>
      <c r="N431" s="480"/>
      <c r="O431" s="480"/>
      <c r="P431" s="479"/>
      <c r="Q431" s="479"/>
      <c r="R431" s="479"/>
      <c r="S431" s="479"/>
      <c r="T431" s="480"/>
      <c r="U431" s="479"/>
      <c r="V431" s="479"/>
      <c r="W431" s="479"/>
      <c r="X431" s="480"/>
      <c r="Y431" s="479"/>
      <c r="Z431" s="479"/>
      <c r="AA431" s="480"/>
      <c r="AB431" s="482"/>
      <c r="AC431" s="479"/>
      <c r="AD431" s="479"/>
      <c r="AE431" s="480"/>
      <c r="AF431" s="480"/>
      <c r="AG431" s="479"/>
      <c r="AH431" s="480"/>
      <c r="AI431" s="479"/>
      <c r="AJ431" s="480"/>
      <c r="AK431" s="480"/>
      <c r="AL431" s="480"/>
      <c r="AM431" s="479"/>
      <c r="AN431" s="479"/>
      <c r="AO431" s="479"/>
      <c r="AP431" s="480"/>
      <c r="AQ431" s="481"/>
      <c r="AR431" s="479"/>
      <c r="AS431" s="479"/>
      <c r="AT431" s="479"/>
      <c r="AU431" s="480"/>
      <c r="AV431" s="479"/>
      <c r="AW431" s="480"/>
      <c r="AX431" s="480"/>
      <c r="AY431" s="480"/>
      <c r="AZ431" s="481"/>
      <c r="BA431" s="480"/>
      <c r="BB431" s="479"/>
      <c r="BC431" s="482"/>
      <c r="BD431" s="479"/>
      <c r="BE431" s="479"/>
      <c r="BF431" s="479"/>
      <c r="BG431" s="480"/>
      <c r="BH431" s="479"/>
      <c r="BI431" s="479"/>
      <c r="BJ431" s="479"/>
      <c r="BK431" s="480"/>
      <c r="BL431" s="480"/>
      <c r="BM431" s="480"/>
      <c r="BN431" s="479"/>
      <c r="BO431" s="480"/>
      <c r="BP431" s="480"/>
      <c r="BQ431" s="479"/>
      <c r="BR431" s="480"/>
      <c r="BS431" s="480"/>
      <c r="BT431" s="479"/>
      <c r="BU431" s="480"/>
      <c r="BV431" s="479"/>
    </row>
    <row r="432" spans="1:74" ht="12.75" customHeight="1">
      <c r="A432" s="478"/>
      <c r="B432" s="478"/>
      <c r="C432" s="478"/>
      <c r="D432" s="479"/>
      <c r="E432" s="480"/>
      <c r="F432" s="479"/>
      <c r="G432" s="480"/>
      <c r="H432" s="479"/>
      <c r="I432" s="480"/>
      <c r="J432" s="481"/>
      <c r="K432" s="480"/>
      <c r="L432" s="480"/>
      <c r="M432" s="480"/>
      <c r="N432" s="480"/>
      <c r="O432" s="480"/>
      <c r="P432" s="479"/>
      <c r="Q432" s="479"/>
      <c r="R432" s="479"/>
      <c r="S432" s="479"/>
      <c r="T432" s="480"/>
      <c r="U432" s="479"/>
      <c r="V432" s="479"/>
      <c r="W432" s="479"/>
      <c r="X432" s="480"/>
      <c r="Y432" s="479"/>
      <c r="Z432" s="479"/>
      <c r="AA432" s="480"/>
      <c r="AB432" s="482"/>
      <c r="AC432" s="479"/>
      <c r="AD432" s="479"/>
      <c r="AE432" s="480"/>
      <c r="AF432" s="480"/>
      <c r="AG432" s="479"/>
      <c r="AH432" s="480"/>
      <c r="AI432" s="479"/>
      <c r="AJ432" s="480"/>
      <c r="AK432" s="480"/>
      <c r="AL432" s="480"/>
      <c r="AM432" s="479"/>
      <c r="AN432" s="479"/>
      <c r="AO432" s="479"/>
      <c r="AP432" s="480"/>
      <c r="AQ432" s="481"/>
      <c r="AR432" s="479"/>
      <c r="AS432" s="479"/>
      <c r="AT432" s="479"/>
      <c r="AU432" s="480"/>
      <c r="AV432" s="479"/>
      <c r="AW432" s="480"/>
      <c r="AX432" s="480"/>
      <c r="AY432" s="480"/>
      <c r="AZ432" s="481"/>
      <c r="BA432" s="480"/>
      <c r="BB432" s="479"/>
      <c r="BC432" s="482"/>
      <c r="BD432" s="479"/>
      <c r="BE432" s="479"/>
      <c r="BF432" s="479"/>
      <c r="BG432" s="480"/>
      <c r="BH432" s="479"/>
      <c r="BI432" s="479"/>
      <c r="BJ432" s="479"/>
      <c r="BK432" s="480"/>
      <c r="BL432" s="480"/>
      <c r="BM432" s="480"/>
      <c r="BN432" s="479"/>
      <c r="BO432" s="480"/>
      <c r="BP432" s="480"/>
      <c r="BQ432" s="479"/>
      <c r="BR432" s="480"/>
      <c r="BS432" s="480"/>
      <c r="BT432" s="479"/>
      <c r="BU432" s="480"/>
      <c r="BV432" s="479"/>
    </row>
    <row r="433" spans="1:74" ht="12.75" customHeight="1">
      <c r="A433" s="478"/>
      <c r="B433" s="478"/>
      <c r="C433" s="478"/>
      <c r="D433" s="479"/>
      <c r="E433" s="480"/>
      <c r="F433" s="479"/>
      <c r="G433" s="480"/>
      <c r="H433" s="479"/>
      <c r="I433" s="480"/>
      <c r="J433" s="481"/>
      <c r="K433" s="480"/>
      <c r="L433" s="480"/>
      <c r="M433" s="480"/>
      <c r="N433" s="480"/>
      <c r="O433" s="480"/>
      <c r="P433" s="479"/>
      <c r="Q433" s="479"/>
      <c r="R433" s="479"/>
      <c r="S433" s="479"/>
      <c r="T433" s="480"/>
      <c r="U433" s="479"/>
      <c r="V433" s="479"/>
      <c r="W433" s="479"/>
      <c r="X433" s="480"/>
      <c r="Y433" s="479"/>
      <c r="Z433" s="479"/>
      <c r="AA433" s="480"/>
      <c r="AB433" s="482"/>
      <c r="AC433" s="479"/>
      <c r="AD433" s="479"/>
      <c r="AE433" s="480"/>
      <c r="AF433" s="480"/>
      <c r="AG433" s="479"/>
      <c r="AH433" s="480"/>
      <c r="AI433" s="479"/>
      <c r="AJ433" s="480"/>
      <c r="AK433" s="480"/>
      <c r="AL433" s="480"/>
      <c r="AM433" s="479"/>
      <c r="AN433" s="479"/>
      <c r="AO433" s="479"/>
      <c r="AP433" s="480"/>
      <c r="AQ433" s="481"/>
      <c r="AR433" s="479"/>
      <c r="AS433" s="479"/>
      <c r="AT433" s="479"/>
      <c r="AU433" s="480"/>
      <c r="AV433" s="479"/>
      <c r="AW433" s="480"/>
      <c r="AX433" s="480"/>
      <c r="AY433" s="480"/>
      <c r="AZ433" s="481"/>
      <c r="BA433" s="480"/>
      <c r="BB433" s="479"/>
      <c r="BC433" s="482"/>
      <c r="BD433" s="479"/>
      <c r="BE433" s="479"/>
      <c r="BF433" s="479"/>
      <c r="BG433" s="480"/>
      <c r="BH433" s="479"/>
      <c r="BI433" s="479"/>
      <c r="BJ433" s="479"/>
      <c r="BK433" s="480"/>
      <c r="BL433" s="480"/>
      <c r="BM433" s="480"/>
      <c r="BN433" s="479"/>
      <c r="BO433" s="480"/>
      <c r="BP433" s="480"/>
      <c r="BQ433" s="479"/>
      <c r="BR433" s="480"/>
      <c r="BS433" s="480"/>
      <c r="BT433" s="479"/>
      <c r="BU433" s="480"/>
      <c r="BV433" s="479"/>
    </row>
    <row r="434" spans="1:74" ht="12.75" customHeight="1">
      <c r="A434" s="478"/>
      <c r="B434" s="478"/>
      <c r="C434" s="478"/>
      <c r="D434" s="479"/>
      <c r="E434" s="480"/>
      <c r="F434" s="479"/>
      <c r="G434" s="480"/>
      <c r="H434" s="479"/>
      <c r="I434" s="480"/>
      <c r="J434" s="481"/>
      <c r="K434" s="480"/>
      <c r="L434" s="480"/>
      <c r="M434" s="480"/>
      <c r="N434" s="480"/>
      <c r="O434" s="480"/>
      <c r="P434" s="479"/>
      <c r="Q434" s="479"/>
      <c r="R434" s="479"/>
      <c r="S434" s="479"/>
      <c r="T434" s="480"/>
      <c r="U434" s="479"/>
      <c r="V434" s="479"/>
      <c r="W434" s="479"/>
      <c r="X434" s="480"/>
      <c r="Y434" s="479"/>
      <c r="Z434" s="479"/>
      <c r="AA434" s="480"/>
      <c r="AB434" s="482"/>
      <c r="AC434" s="479"/>
      <c r="AD434" s="479"/>
      <c r="AE434" s="480"/>
      <c r="AF434" s="480"/>
      <c r="AG434" s="479"/>
      <c r="AH434" s="480"/>
      <c r="AI434" s="479"/>
      <c r="AJ434" s="480"/>
      <c r="AK434" s="480"/>
      <c r="AL434" s="480"/>
      <c r="AM434" s="479"/>
      <c r="AN434" s="479"/>
      <c r="AO434" s="479"/>
      <c r="AP434" s="480"/>
      <c r="AQ434" s="481"/>
      <c r="AR434" s="479"/>
      <c r="AS434" s="479"/>
      <c r="AT434" s="479"/>
      <c r="AU434" s="480"/>
      <c r="AV434" s="479"/>
      <c r="AW434" s="480"/>
      <c r="AX434" s="480"/>
      <c r="AY434" s="480"/>
      <c r="AZ434" s="481"/>
      <c r="BA434" s="480"/>
      <c r="BB434" s="479"/>
      <c r="BC434" s="482"/>
      <c r="BD434" s="479"/>
      <c r="BE434" s="479"/>
      <c r="BF434" s="479"/>
      <c r="BG434" s="480"/>
      <c r="BH434" s="479"/>
      <c r="BI434" s="479"/>
      <c r="BJ434" s="479"/>
      <c r="BK434" s="480"/>
      <c r="BL434" s="480"/>
      <c r="BM434" s="480"/>
      <c r="BN434" s="479"/>
      <c r="BO434" s="480"/>
      <c r="BP434" s="480"/>
      <c r="BQ434" s="479"/>
      <c r="BR434" s="480"/>
      <c r="BS434" s="480"/>
      <c r="BT434" s="479"/>
      <c r="BU434" s="480"/>
      <c r="BV434" s="479"/>
    </row>
    <row r="435" spans="1:74" ht="12.75" customHeight="1">
      <c r="A435" s="484"/>
      <c r="B435" s="484"/>
      <c r="C435" s="484"/>
      <c r="D435" s="479"/>
      <c r="E435" s="480"/>
      <c r="F435" s="479"/>
      <c r="G435" s="480"/>
      <c r="H435" s="479"/>
      <c r="I435" s="480"/>
      <c r="J435" s="481"/>
      <c r="K435" s="480"/>
      <c r="L435" s="480"/>
      <c r="M435" s="480"/>
      <c r="N435" s="480"/>
      <c r="O435" s="480"/>
      <c r="P435" s="479"/>
      <c r="Q435" s="479"/>
      <c r="R435" s="479"/>
      <c r="S435" s="479"/>
      <c r="T435" s="480"/>
      <c r="U435" s="479"/>
      <c r="V435" s="479"/>
      <c r="W435" s="479"/>
      <c r="X435" s="480"/>
      <c r="Y435" s="479"/>
      <c r="Z435" s="479"/>
      <c r="AA435" s="480"/>
      <c r="AB435" s="482"/>
      <c r="AC435" s="479"/>
      <c r="AD435" s="479"/>
      <c r="AE435" s="480"/>
      <c r="AF435" s="480"/>
      <c r="AG435" s="479"/>
      <c r="AH435" s="480"/>
      <c r="AI435" s="479"/>
      <c r="AJ435" s="480"/>
      <c r="AK435" s="480"/>
      <c r="AL435" s="480"/>
      <c r="AM435" s="479"/>
      <c r="AN435" s="479"/>
      <c r="AO435" s="479"/>
      <c r="AP435" s="480"/>
      <c r="AQ435" s="481"/>
      <c r="AR435" s="479"/>
      <c r="AS435" s="479"/>
      <c r="AT435" s="479"/>
      <c r="AU435" s="480"/>
      <c r="AV435" s="479"/>
      <c r="AW435" s="480"/>
      <c r="AX435" s="480"/>
      <c r="AY435" s="480"/>
      <c r="AZ435" s="481"/>
      <c r="BA435" s="480"/>
      <c r="BB435" s="479"/>
      <c r="BC435" s="482"/>
      <c r="BD435" s="479"/>
      <c r="BE435" s="479"/>
      <c r="BF435" s="479"/>
      <c r="BG435" s="480"/>
      <c r="BH435" s="479"/>
      <c r="BI435" s="479"/>
      <c r="BJ435" s="479"/>
      <c r="BK435" s="480"/>
      <c r="BL435" s="480"/>
      <c r="BM435" s="480"/>
      <c r="BN435" s="479"/>
      <c r="BO435" s="480"/>
      <c r="BP435" s="480"/>
      <c r="BQ435" s="479"/>
      <c r="BR435" s="480"/>
      <c r="BS435" s="480"/>
      <c r="BT435" s="479"/>
      <c r="BU435" s="480"/>
      <c r="BV435" s="479"/>
    </row>
    <row r="436" spans="1:74" ht="12.75" customHeight="1">
      <c r="A436" s="478"/>
      <c r="B436" s="478"/>
      <c r="C436" s="478"/>
      <c r="D436" s="479"/>
      <c r="E436" s="480"/>
      <c r="F436" s="479"/>
      <c r="G436" s="480"/>
      <c r="H436" s="479"/>
      <c r="I436" s="480"/>
      <c r="J436" s="481"/>
      <c r="K436" s="480"/>
      <c r="L436" s="480"/>
      <c r="M436" s="480"/>
      <c r="N436" s="480"/>
      <c r="O436" s="480"/>
      <c r="P436" s="479"/>
      <c r="Q436" s="479"/>
      <c r="R436" s="479"/>
      <c r="S436" s="479"/>
      <c r="T436" s="480"/>
      <c r="U436" s="479"/>
      <c r="V436" s="479"/>
      <c r="W436" s="479"/>
      <c r="X436" s="480"/>
      <c r="Y436" s="479"/>
      <c r="Z436" s="479"/>
      <c r="AA436" s="480"/>
      <c r="AB436" s="482"/>
      <c r="AC436" s="479"/>
      <c r="AD436" s="479"/>
      <c r="AE436" s="480"/>
      <c r="AF436" s="480"/>
      <c r="AG436" s="479"/>
      <c r="AH436" s="480"/>
      <c r="AI436" s="479"/>
      <c r="AJ436" s="480"/>
      <c r="AK436" s="480"/>
      <c r="AL436" s="480"/>
      <c r="AM436" s="479"/>
      <c r="AN436" s="479"/>
      <c r="AO436" s="479"/>
      <c r="AP436" s="480"/>
      <c r="AQ436" s="481"/>
      <c r="AR436" s="479"/>
      <c r="AS436" s="479"/>
      <c r="AT436" s="479"/>
      <c r="AU436" s="480"/>
      <c r="AV436" s="479"/>
      <c r="AW436" s="480"/>
      <c r="AX436" s="480"/>
      <c r="AY436" s="480"/>
      <c r="AZ436" s="481"/>
      <c r="BA436" s="480"/>
      <c r="BB436" s="479"/>
      <c r="BC436" s="482"/>
      <c r="BD436" s="479"/>
      <c r="BE436" s="479"/>
      <c r="BF436" s="479"/>
      <c r="BG436" s="480"/>
      <c r="BH436" s="479"/>
      <c r="BI436" s="479"/>
      <c r="BJ436" s="479"/>
      <c r="BK436" s="480"/>
      <c r="BL436" s="480"/>
      <c r="BM436" s="480"/>
      <c r="BN436" s="479"/>
      <c r="BO436" s="480"/>
      <c r="BP436" s="480"/>
      <c r="BQ436" s="479"/>
      <c r="BR436" s="480"/>
      <c r="BS436" s="480"/>
      <c r="BT436" s="479"/>
      <c r="BU436" s="480"/>
      <c r="BV436" s="479"/>
    </row>
    <row r="437" spans="1:74" ht="12.75" customHeight="1">
      <c r="A437" s="478"/>
      <c r="B437" s="478"/>
      <c r="C437" s="478"/>
      <c r="D437" s="479"/>
      <c r="E437" s="480"/>
      <c r="F437" s="479"/>
      <c r="G437" s="480"/>
      <c r="H437" s="479"/>
      <c r="I437" s="480"/>
      <c r="J437" s="481"/>
      <c r="K437" s="480"/>
      <c r="L437" s="480"/>
      <c r="M437" s="480"/>
      <c r="N437" s="480"/>
      <c r="O437" s="480"/>
      <c r="P437" s="479"/>
      <c r="Q437" s="479"/>
      <c r="R437" s="479"/>
      <c r="S437" s="479"/>
      <c r="T437" s="480"/>
      <c r="U437" s="479"/>
      <c r="V437" s="479"/>
      <c r="W437" s="479"/>
      <c r="X437" s="480"/>
      <c r="Y437" s="479"/>
      <c r="Z437" s="479"/>
      <c r="AA437" s="480"/>
      <c r="AB437" s="482"/>
      <c r="AC437" s="479"/>
      <c r="AD437" s="479"/>
      <c r="AE437" s="480"/>
      <c r="AF437" s="480"/>
      <c r="AG437" s="479"/>
      <c r="AH437" s="480"/>
      <c r="AI437" s="479"/>
      <c r="AJ437" s="480"/>
      <c r="AK437" s="480"/>
      <c r="AL437" s="480"/>
      <c r="AM437" s="479"/>
      <c r="AN437" s="479"/>
      <c r="AO437" s="479"/>
      <c r="AP437" s="480"/>
      <c r="AQ437" s="481"/>
      <c r="AR437" s="479"/>
      <c r="AS437" s="479"/>
      <c r="AT437" s="479"/>
      <c r="AU437" s="480"/>
      <c r="AV437" s="479"/>
      <c r="AW437" s="480"/>
      <c r="AX437" s="480"/>
      <c r="AY437" s="480"/>
      <c r="AZ437" s="481"/>
      <c r="BA437" s="480"/>
      <c r="BB437" s="479"/>
      <c r="BC437" s="482"/>
      <c r="BD437" s="479"/>
      <c r="BE437" s="479"/>
      <c r="BF437" s="479"/>
      <c r="BG437" s="480"/>
      <c r="BH437" s="479"/>
      <c r="BI437" s="479"/>
      <c r="BJ437" s="479"/>
      <c r="BK437" s="480"/>
      <c r="BL437" s="480"/>
      <c r="BM437" s="480"/>
      <c r="BN437" s="479"/>
      <c r="BO437" s="480"/>
      <c r="BP437" s="480"/>
      <c r="BQ437" s="479"/>
      <c r="BR437" s="480"/>
      <c r="BS437" s="480"/>
      <c r="BT437" s="479"/>
      <c r="BU437" s="480"/>
      <c r="BV437" s="479"/>
    </row>
    <row r="438" spans="1:74" ht="12.75" customHeight="1">
      <c r="A438" s="478"/>
      <c r="B438" s="478"/>
      <c r="C438" s="478"/>
      <c r="D438" s="479"/>
      <c r="E438" s="480"/>
      <c r="F438" s="479"/>
      <c r="G438" s="480"/>
      <c r="H438" s="479"/>
      <c r="I438" s="480"/>
      <c r="J438" s="481"/>
      <c r="K438" s="480"/>
      <c r="L438" s="480"/>
      <c r="M438" s="480"/>
      <c r="N438" s="480"/>
      <c r="O438" s="480"/>
      <c r="P438" s="479"/>
      <c r="Q438" s="479"/>
      <c r="R438" s="479"/>
      <c r="S438" s="479"/>
      <c r="T438" s="480"/>
      <c r="U438" s="479"/>
      <c r="V438" s="479"/>
      <c r="W438" s="479"/>
      <c r="X438" s="480"/>
      <c r="Y438" s="479"/>
      <c r="Z438" s="479"/>
      <c r="AA438" s="480"/>
      <c r="AB438" s="482"/>
      <c r="AC438" s="479"/>
      <c r="AD438" s="479"/>
      <c r="AE438" s="480"/>
      <c r="AF438" s="480"/>
      <c r="AG438" s="479"/>
      <c r="AH438" s="480"/>
      <c r="AI438" s="479"/>
      <c r="AJ438" s="480"/>
      <c r="AK438" s="480"/>
      <c r="AL438" s="480"/>
      <c r="AM438" s="479"/>
      <c r="AN438" s="479"/>
      <c r="AO438" s="479"/>
      <c r="AP438" s="480"/>
      <c r="AQ438" s="481"/>
      <c r="AR438" s="479"/>
      <c r="AS438" s="479"/>
      <c r="AT438" s="479"/>
      <c r="AU438" s="480"/>
      <c r="AV438" s="479"/>
      <c r="AW438" s="480"/>
      <c r="AX438" s="480"/>
      <c r="AY438" s="480"/>
      <c r="AZ438" s="481"/>
      <c r="BA438" s="480"/>
      <c r="BB438" s="479"/>
      <c r="BC438" s="482"/>
      <c r="BD438" s="479"/>
      <c r="BE438" s="479"/>
      <c r="BF438" s="479"/>
      <c r="BG438" s="480"/>
      <c r="BH438" s="479"/>
      <c r="BI438" s="479"/>
      <c r="BJ438" s="479"/>
      <c r="BK438" s="480"/>
      <c r="BL438" s="480"/>
      <c r="BM438" s="480"/>
      <c r="BN438" s="479"/>
      <c r="BO438" s="480"/>
      <c r="BP438" s="480"/>
      <c r="BQ438" s="479"/>
      <c r="BR438" s="480"/>
      <c r="BS438" s="480"/>
      <c r="BT438" s="479"/>
      <c r="BU438" s="480"/>
      <c r="BV438" s="479"/>
    </row>
    <row r="439" spans="1:74" ht="12.75" customHeight="1">
      <c r="A439" s="478"/>
      <c r="B439" s="478"/>
      <c r="C439" s="478"/>
      <c r="D439" s="479"/>
      <c r="E439" s="480"/>
      <c r="F439" s="479"/>
      <c r="G439" s="480"/>
      <c r="H439" s="479"/>
      <c r="I439" s="480"/>
      <c r="J439" s="481"/>
      <c r="K439" s="480"/>
      <c r="L439" s="480"/>
      <c r="M439" s="480"/>
      <c r="N439" s="480"/>
      <c r="O439" s="480"/>
      <c r="P439" s="479"/>
      <c r="Q439" s="479"/>
      <c r="R439" s="479"/>
      <c r="S439" s="479"/>
      <c r="T439" s="480"/>
      <c r="U439" s="479"/>
      <c r="V439" s="479"/>
      <c r="W439" s="479"/>
      <c r="X439" s="480"/>
      <c r="Y439" s="479"/>
      <c r="Z439" s="479"/>
      <c r="AA439" s="480"/>
      <c r="AB439" s="482"/>
      <c r="AC439" s="479"/>
      <c r="AD439" s="479"/>
      <c r="AE439" s="480"/>
      <c r="AF439" s="480"/>
      <c r="AG439" s="479"/>
      <c r="AH439" s="480"/>
      <c r="AI439" s="479"/>
      <c r="AJ439" s="480"/>
      <c r="AK439" s="480"/>
      <c r="AL439" s="480"/>
      <c r="AM439" s="479"/>
      <c r="AN439" s="479"/>
      <c r="AO439" s="479"/>
      <c r="AP439" s="480"/>
      <c r="AQ439" s="481"/>
      <c r="AR439" s="479"/>
      <c r="AS439" s="479"/>
      <c r="AT439" s="479"/>
      <c r="AU439" s="480"/>
      <c r="AV439" s="479"/>
      <c r="AW439" s="480"/>
      <c r="AX439" s="480"/>
      <c r="AY439" s="480"/>
      <c r="AZ439" s="481"/>
      <c r="BA439" s="480"/>
      <c r="BB439" s="479"/>
      <c r="BC439" s="482"/>
      <c r="BD439" s="479"/>
      <c r="BE439" s="479"/>
      <c r="BF439" s="479"/>
      <c r="BG439" s="480"/>
      <c r="BH439" s="479"/>
      <c r="BI439" s="479"/>
      <c r="BJ439" s="479"/>
      <c r="BK439" s="480"/>
      <c r="BL439" s="480"/>
      <c r="BM439" s="480"/>
      <c r="BN439" s="479"/>
      <c r="BO439" s="480"/>
      <c r="BP439" s="480"/>
      <c r="BQ439" s="479"/>
      <c r="BR439" s="480"/>
      <c r="BS439" s="480"/>
      <c r="BT439" s="479"/>
      <c r="BU439" s="480"/>
      <c r="BV439" s="479"/>
    </row>
    <row r="440" spans="1:74" ht="12.75" customHeight="1">
      <c r="A440" s="478"/>
      <c r="B440" s="478"/>
      <c r="C440" s="478"/>
      <c r="D440" s="479"/>
      <c r="E440" s="480"/>
      <c r="F440" s="479"/>
      <c r="G440" s="480"/>
      <c r="H440" s="479"/>
      <c r="I440" s="480"/>
      <c r="J440" s="481"/>
      <c r="K440" s="480"/>
      <c r="L440" s="480"/>
      <c r="M440" s="480"/>
      <c r="N440" s="480"/>
      <c r="O440" s="480"/>
      <c r="P440" s="479"/>
      <c r="Q440" s="479"/>
      <c r="R440" s="479"/>
      <c r="S440" s="479"/>
      <c r="T440" s="480"/>
      <c r="U440" s="479"/>
      <c r="V440" s="479"/>
      <c r="W440" s="479"/>
      <c r="X440" s="480"/>
      <c r="Y440" s="479"/>
      <c r="Z440" s="479"/>
      <c r="AA440" s="480"/>
      <c r="AB440" s="482"/>
      <c r="AC440" s="479"/>
      <c r="AD440" s="479"/>
      <c r="AE440" s="480"/>
      <c r="AF440" s="480"/>
      <c r="AG440" s="479"/>
      <c r="AH440" s="480"/>
      <c r="AI440" s="479"/>
      <c r="AJ440" s="480"/>
      <c r="AK440" s="480"/>
      <c r="AL440" s="480"/>
      <c r="AM440" s="479"/>
      <c r="AN440" s="479"/>
      <c r="AO440" s="479"/>
      <c r="AP440" s="480"/>
      <c r="AQ440" s="481"/>
      <c r="AR440" s="479"/>
      <c r="AS440" s="479"/>
      <c r="AT440" s="479"/>
      <c r="AU440" s="480"/>
      <c r="AV440" s="479"/>
      <c r="AW440" s="480"/>
      <c r="AX440" s="480"/>
      <c r="AY440" s="480"/>
      <c r="AZ440" s="481"/>
      <c r="BA440" s="480"/>
      <c r="BB440" s="479"/>
      <c r="BC440" s="482"/>
      <c r="BD440" s="479"/>
      <c r="BE440" s="479"/>
      <c r="BF440" s="479"/>
      <c r="BG440" s="480"/>
      <c r="BH440" s="479"/>
      <c r="BI440" s="479"/>
      <c r="BJ440" s="479"/>
      <c r="BK440" s="480"/>
      <c r="BL440" s="480"/>
      <c r="BM440" s="480"/>
      <c r="BN440" s="479"/>
      <c r="BO440" s="480"/>
      <c r="BP440" s="480"/>
      <c r="BQ440" s="479"/>
      <c r="BR440" s="480"/>
      <c r="BS440" s="480"/>
      <c r="BT440" s="479"/>
      <c r="BU440" s="480"/>
      <c r="BV440" s="479"/>
    </row>
    <row r="441" spans="1:74" ht="12.75" customHeight="1">
      <c r="A441" s="478"/>
      <c r="B441" s="478"/>
      <c r="C441" s="478"/>
      <c r="D441" s="479"/>
      <c r="E441" s="480"/>
      <c r="F441" s="479"/>
      <c r="G441" s="480"/>
      <c r="H441" s="479"/>
      <c r="I441" s="480"/>
      <c r="J441" s="481"/>
      <c r="K441" s="480"/>
      <c r="L441" s="480"/>
      <c r="M441" s="480"/>
      <c r="N441" s="480"/>
      <c r="O441" s="480"/>
      <c r="P441" s="479"/>
      <c r="Q441" s="479"/>
      <c r="R441" s="479"/>
      <c r="S441" s="479"/>
      <c r="T441" s="480"/>
      <c r="U441" s="479"/>
      <c r="V441" s="479"/>
      <c r="W441" s="479"/>
      <c r="X441" s="480"/>
      <c r="Y441" s="479"/>
      <c r="Z441" s="479"/>
      <c r="AA441" s="480"/>
      <c r="AB441" s="482"/>
      <c r="AC441" s="479"/>
      <c r="AD441" s="479"/>
      <c r="AE441" s="480"/>
      <c r="AF441" s="480"/>
      <c r="AG441" s="479"/>
      <c r="AH441" s="480"/>
      <c r="AI441" s="479"/>
      <c r="AJ441" s="480"/>
      <c r="AK441" s="480"/>
      <c r="AL441" s="480"/>
      <c r="AM441" s="479"/>
      <c r="AN441" s="479"/>
      <c r="AO441" s="479"/>
      <c r="AP441" s="480"/>
      <c r="AQ441" s="481"/>
      <c r="AR441" s="479"/>
      <c r="AS441" s="479"/>
      <c r="AT441" s="479"/>
      <c r="AU441" s="480"/>
      <c r="AV441" s="479"/>
      <c r="AW441" s="480"/>
      <c r="AX441" s="480"/>
      <c r="AY441" s="480"/>
      <c r="AZ441" s="481"/>
      <c r="BA441" s="480"/>
      <c r="BB441" s="479"/>
      <c r="BC441" s="482"/>
      <c r="BD441" s="479"/>
      <c r="BE441" s="479"/>
      <c r="BF441" s="479"/>
      <c r="BG441" s="480"/>
      <c r="BH441" s="479"/>
      <c r="BI441" s="479"/>
      <c r="BJ441" s="479"/>
      <c r="BK441" s="480"/>
      <c r="BL441" s="480"/>
      <c r="BM441" s="480"/>
      <c r="BN441" s="479"/>
      <c r="BO441" s="480"/>
      <c r="BP441" s="480"/>
      <c r="BQ441" s="479"/>
      <c r="BR441" s="480"/>
      <c r="BS441" s="480"/>
      <c r="BT441" s="479"/>
      <c r="BU441" s="480"/>
      <c r="BV441" s="479"/>
    </row>
    <row r="442" spans="1:74" ht="12.75" customHeight="1">
      <c r="A442" s="478"/>
      <c r="B442" s="478"/>
      <c r="C442" s="478"/>
      <c r="D442" s="479"/>
      <c r="E442" s="480"/>
      <c r="F442" s="479"/>
      <c r="G442" s="480"/>
      <c r="H442" s="479"/>
      <c r="I442" s="480"/>
      <c r="J442" s="481"/>
      <c r="K442" s="480"/>
      <c r="L442" s="480"/>
      <c r="M442" s="480"/>
      <c r="N442" s="480"/>
      <c r="O442" s="480"/>
      <c r="P442" s="479"/>
      <c r="Q442" s="479"/>
      <c r="R442" s="479"/>
      <c r="S442" s="479"/>
      <c r="T442" s="480"/>
      <c r="U442" s="479"/>
      <c r="V442" s="479"/>
      <c r="W442" s="479"/>
      <c r="X442" s="480"/>
      <c r="Y442" s="479"/>
      <c r="Z442" s="479"/>
      <c r="AA442" s="480"/>
      <c r="AB442" s="482"/>
      <c r="AC442" s="479"/>
      <c r="AD442" s="479"/>
      <c r="AE442" s="480"/>
      <c r="AF442" s="480"/>
      <c r="AG442" s="479"/>
      <c r="AH442" s="480"/>
      <c r="AI442" s="479"/>
      <c r="AJ442" s="480"/>
      <c r="AK442" s="480"/>
      <c r="AL442" s="480"/>
      <c r="AM442" s="479"/>
      <c r="AN442" s="479"/>
      <c r="AO442" s="479"/>
      <c r="AP442" s="480"/>
      <c r="AQ442" s="481"/>
      <c r="AR442" s="479"/>
      <c r="AS442" s="479"/>
      <c r="AT442" s="479"/>
      <c r="AU442" s="480"/>
      <c r="AV442" s="479"/>
      <c r="AW442" s="480"/>
      <c r="AX442" s="480"/>
      <c r="AY442" s="480"/>
      <c r="AZ442" s="481"/>
      <c r="BA442" s="480"/>
      <c r="BB442" s="479"/>
      <c r="BC442" s="482"/>
      <c r="BD442" s="479"/>
      <c r="BE442" s="479"/>
      <c r="BF442" s="479"/>
      <c r="BG442" s="480"/>
      <c r="BH442" s="479"/>
      <c r="BI442" s="479"/>
      <c r="BJ442" s="479"/>
      <c r="BK442" s="480"/>
      <c r="BL442" s="480"/>
      <c r="BM442" s="480"/>
      <c r="BN442" s="479"/>
      <c r="BO442" s="480"/>
      <c r="BP442" s="480"/>
      <c r="BQ442" s="479"/>
      <c r="BR442" s="480"/>
      <c r="BS442" s="480"/>
      <c r="BT442" s="479"/>
      <c r="BU442" s="480"/>
      <c r="BV442" s="479"/>
    </row>
    <row r="443" spans="1:74" ht="12.75" customHeight="1">
      <c r="A443" s="478"/>
      <c r="B443" s="478"/>
      <c r="C443" s="478"/>
      <c r="D443" s="479"/>
      <c r="E443" s="480"/>
      <c r="F443" s="479"/>
      <c r="G443" s="480"/>
      <c r="H443" s="479"/>
      <c r="I443" s="480"/>
      <c r="J443" s="481"/>
      <c r="K443" s="480"/>
      <c r="L443" s="480"/>
      <c r="M443" s="480"/>
      <c r="N443" s="480"/>
      <c r="O443" s="480"/>
      <c r="P443" s="479"/>
      <c r="Q443" s="479"/>
      <c r="R443" s="479"/>
      <c r="S443" s="479"/>
      <c r="T443" s="480"/>
      <c r="U443" s="479"/>
      <c r="V443" s="479"/>
      <c r="W443" s="479"/>
      <c r="X443" s="480"/>
      <c r="Y443" s="479"/>
      <c r="Z443" s="479"/>
      <c r="AA443" s="480"/>
      <c r="AB443" s="482"/>
      <c r="AC443" s="479"/>
      <c r="AD443" s="479"/>
      <c r="AE443" s="480"/>
      <c r="AF443" s="480"/>
      <c r="AG443" s="479"/>
      <c r="AH443" s="480"/>
      <c r="AI443" s="479"/>
      <c r="AJ443" s="480"/>
      <c r="AK443" s="480"/>
      <c r="AL443" s="480"/>
      <c r="AM443" s="479"/>
      <c r="AN443" s="479"/>
      <c r="AO443" s="479"/>
      <c r="AP443" s="480"/>
      <c r="AQ443" s="481"/>
      <c r="AR443" s="479"/>
      <c r="AS443" s="479"/>
      <c r="AT443" s="479"/>
      <c r="AU443" s="480"/>
      <c r="AV443" s="479"/>
      <c r="AW443" s="480"/>
      <c r="AX443" s="480"/>
      <c r="AY443" s="480"/>
      <c r="AZ443" s="481"/>
      <c r="BA443" s="480"/>
      <c r="BB443" s="479"/>
      <c r="BC443" s="482"/>
      <c r="BD443" s="479"/>
      <c r="BE443" s="479"/>
      <c r="BF443" s="479"/>
      <c r="BG443" s="480"/>
      <c r="BH443" s="479"/>
      <c r="BI443" s="479"/>
      <c r="BJ443" s="479"/>
      <c r="BK443" s="480"/>
      <c r="BL443" s="480"/>
      <c r="BM443" s="480"/>
      <c r="BN443" s="479"/>
      <c r="BO443" s="480"/>
      <c r="BP443" s="480"/>
      <c r="BQ443" s="479"/>
      <c r="BR443" s="480"/>
      <c r="BS443" s="480"/>
      <c r="BT443" s="479"/>
      <c r="BU443" s="480"/>
      <c r="BV443" s="479"/>
    </row>
    <row r="444" spans="1:74" ht="12.75" customHeight="1">
      <c r="A444" s="478"/>
      <c r="B444" s="478"/>
      <c r="C444" s="478"/>
      <c r="D444" s="479"/>
      <c r="E444" s="480"/>
      <c r="F444" s="479"/>
      <c r="G444" s="480"/>
      <c r="H444" s="479"/>
      <c r="I444" s="480"/>
      <c r="J444" s="481"/>
      <c r="K444" s="480"/>
      <c r="L444" s="480"/>
      <c r="M444" s="480"/>
      <c r="N444" s="480"/>
      <c r="O444" s="480"/>
      <c r="P444" s="479"/>
      <c r="Q444" s="479"/>
      <c r="R444" s="479"/>
      <c r="S444" s="479"/>
      <c r="T444" s="480"/>
      <c r="U444" s="479"/>
      <c r="V444" s="479"/>
      <c r="W444" s="479"/>
      <c r="X444" s="480"/>
      <c r="Y444" s="479"/>
      <c r="Z444" s="479"/>
      <c r="AA444" s="480"/>
      <c r="AB444" s="482"/>
      <c r="AC444" s="479"/>
      <c r="AD444" s="479"/>
      <c r="AE444" s="480"/>
      <c r="AF444" s="480"/>
      <c r="AG444" s="479"/>
      <c r="AH444" s="480"/>
      <c r="AI444" s="479"/>
      <c r="AJ444" s="480"/>
      <c r="AK444" s="480"/>
      <c r="AL444" s="480"/>
      <c r="AM444" s="479"/>
      <c r="AN444" s="479"/>
      <c r="AO444" s="479"/>
      <c r="AP444" s="480"/>
      <c r="AQ444" s="481"/>
      <c r="AR444" s="479"/>
      <c r="AS444" s="479"/>
      <c r="AT444" s="479"/>
      <c r="AU444" s="480"/>
      <c r="AV444" s="479"/>
      <c r="AW444" s="480"/>
      <c r="AX444" s="480"/>
      <c r="AY444" s="480"/>
      <c r="AZ444" s="481"/>
      <c r="BA444" s="480"/>
      <c r="BB444" s="479"/>
      <c r="BC444" s="482"/>
      <c r="BD444" s="479"/>
      <c r="BE444" s="479"/>
      <c r="BF444" s="479"/>
      <c r="BG444" s="480"/>
      <c r="BH444" s="479"/>
      <c r="BI444" s="479"/>
      <c r="BJ444" s="479"/>
      <c r="BK444" s="480"/>
      <c r="BL444" s="480"/>
      <c r="BM444" s="480"/>
      <c r="BN444" s="479"/>
      <c r="BO444" s="480"/>
      <c r="BP444" s="480"/>
      <c r="BQ444" s="479"/>
      <c r="BR444" s="480"/>
      <c r="BS444" s="480"/>
      <c r="BT444" s="479"/>
      <c r="BU444" s="480"/>
      <c r="BV444" s="479"/>
    </row>
    <row r="445" spans="1:74" ht="12.75" customHeight="1">
      <c r="A445" s="478"/>
      <c r="B445" s="478"/>
      <c r="C445" s="478"/>
      <c r="D445" s="479"/>
      <c r="E445" s="480"/>
      <c r="F445" s="479"/>
      <c r="G445" s="480"/>
      <c r="H445" s="479"/>
      <c r="I445" s="480"/>
      <c r="J445" s="481"/>
      <c r="K445" s="480"/>
      <c r="L445" s="480"/>
      <c r="M445" s="480"/>
      <c r="N445" s="480"/>
      <c r="O445" s="480"/>
      <c r="P445" s="479"/>
      <c r="Q445" s="479"/>
      <c r="R445" s="479"/>
      <c r="S445" s="479"/>
      <c r="T445" s="480"/>
      <c r="U445" s="479"/>
      <c r="V445" s="479"/>
      <c r="W445" s="479"/>
      <c r="X445" s="480"/>
      <c r="Y445" s="479"/>
      <c r="Z445" s="479"/>
      <c r="AA445" s="480"/>
      <c r="AB445" s="482"/>
      <c r="AC445" s="479"/>
      <c r="AD445" s="479"/>
      <c r="AE445" s="480"/>
      <c r="AF445" s="480"/>
      <c r="AG445" s="479"/>
      <c r="AH445" s="480"/>
      <c r="AI445" s="479"/>
      <c r="AJ445" s="480"/>
      <c r="AK445" s="480"/>
      <c r="AL445" s="480"/>
      <c r="AM445" s="479"/>
      <c r="AN445" s="479"/>
      <c r="AO445" s="479"/>
      <c r="AP445" s="480"/>
      <c r="AQ445" s="481"/>
      <c r="AR445" s="479"/>
      <c r="AS445" s="479"/>
      <c r="AT445" s="479"/>
      <c r="AU445" s="480"/>
      <c r="AV445" s="479"/>
      <c r="AW445" s="480"/>
      <c r="AX445" s="480"/>
      <c r="AY445" s="480"/>
      <c r="AZ445" s="481"/>
      <c r="BA445" s="480"/>
      <c r="BB445" s="479"/>
      <c r="BC445" s="482"/>
      <c r="BD445" s="479"/>
      <c r="BE445" s="479"/>
      <c r="BF445" s="479"/>
      <c r="BG445" s="480"/>
      <c r="BH445" s="479"/>
      <c r="BI445" s="479"/>
      <c r="BJ445" s="479"/>
      <c r="BK445" s="480"/>
      <c r="BL445" s="480"/>
      <c r="BM445" s="480"/>
      <c r="BN445" s="479"/>
      <c r="BO445" s="480"/>
      <c r="BP445" s="480"/>
      <c r="BQ445" s="479"/>
      <c r="BR445" s="480"/>
      <c r="BS445" s="480"/>
      <c r="BT445" s="479"/>
      <c r="BU445" s="480"/>
      <c r="BV445" s="479"/>
    </row>
    <row r="446" spans="1:74" ht="12.75" customHeight="1">
      <c r="A446" s="478"/>
      <c r="B446" s="478"/>
      <c r="C446" s="478"/>
      <c r="D446" s="479"/>
      <c r="E446" s="480"/>
      <c r="F446" s="479"/>
      <c r="G446" s="480"/>
      <c r="H446" s="479"/>
      <c r="I446" s="480"/>
      <c r="J446" s="481"/>
      <c r="K446" s="480"/>
      <c r="L446" s="480"/>
      <c r="M446" s="480"/>
      <c r="N446" s="480"/>
      <c r="O446" s="480"/>
      <c r="P446" s="479"/>
      <c r="Q446" s="479"/>
      <c r="R446" s="479"/>
      <c r="S446" s="479"/>
      <c r="T446" s="480"/>
      <c r="U446" s="479"/>
      <c r="V446" s="479"/>
      <c r="W446" s="479"/>
      <c r="X446" s="480"/>
      <c r="Y446" s="479"/>
      <c r="Z446" s="479"/>
      <c r="AA446" s="480"/>
      <c r="AB446" s="482"/>
      <c r="AC446" s="479"/>
      <c r="AD446" s="479"/>
      <c r="AE446" s="480"/>
      <c r="AF446" s="480"/>
      <c r="AG446" s="479"/>
      <c r="AH446" s="480"/>
      <c r="AI446" s="479"/>
      <c r="AJ446" s="480"/>
      <c r="AK446" s="480"/>
      <c r="AL446" s="480"/>
      <c r="AM446" s="479"/>
      <c r="AN446" s="479"/>
      <c r="AO446" s="479"/>
      <c r="AP446" s="480"/>
      <c r="AQ446" s="481"/>
      <c r="AR446" s="479"/>
      <c r="AS446" s="479"/>
      <c r="AT446" s="479"/>
      <c r="AU446" s="480"/>
      <c r="AV446" s="479"/>
      <c r="AW446" s="480"/>
      <c r="AX446" s="480"/>
      <c r="AY446" s="480"/>
      <c r="AZ446" s="481"/>
      <c r="BA446" s="480"/>
      <c r="BB446" s="479"/>
      <c r="BC446" s="482"/>
      <c r="BD446" s="479"/>
      <c r="BE446" s="479"/>
      <c r="BF446" s="479"/>
      <c r="BG446" s="480"/>
      <c r="BH446" s="479"/>
      <c r="BI446" s="479"/>
      <c r="BJ446" s="479"/>
      <c r="BK446" s="480"/>
      <c r="BL446" s="480"/>
      <c r="BM446" s="480"/>
      <c r="BN446" s="479"/>
      <c r="BO446" s="480"/>
      <c r="BP446" s="480"/>
      <c r="BQ446" s="479"/>
      <c r="BR446" s="480"/>
      <c r="BS446" s="480"/>
      <c r="BT446" s="479"/>
      <c r="BU446" s="480"/>
      <c r="BV446" s="479"/>
    </row>
    <row r="447" spans="1:74" ht="12.75" customHeight="1">
      <c r="A447" s="478"/>
      <c r="B447" s="478"/>
      <c r="C447" s="478"/>
      <c r="D447" s="479"/>
      <c r="E447" s="480"/>
      <c r="F447" s="479"/>
      <c r="G447" s="480"/>
      <c r="H447" s="479"/>
      <c r="I447" s="480"/>
      <c r="J447" s="481"/>
      <c r="K447" s="480"/>
      <c r="L447" s="480"/>
      <c r="M447" s="480"/>
      <c r="N447" s="480"/>
      <c r="O447" s="480"/>
      <c r="P447" s="479"/>
      <c r="Q447" s="479"/>
      <c r="R447" s="479"/>
      <c r="S447" s="479"/>
      <c r="T447" s="480"/>
      <c r="U447" s="479"/>
      <c r="V447" s="479"/>
      <c r="W447" s="479"/>
      <c r="X447" s="480"/>
      <c r="Y447" s="479"/>
      <c r="Z447" s="479"/>
      <c r="AA447" s="480"/>
      <c r="AB447" s="482"/>
      <c r="AC447" s="479"/>
      <c r="AD447" s="479"/>
      <c r="AE447" s="480"/>
      <c r="AF447" s="480"/>
      <c r="AG447" s="479"/>
      <c r="AH447" s="480"/>
      <c r="AI447" s="479"/>
      <c r="AJ447" s="480"/>
      <c r="AK447" s="480"/>
      <c r="AL447" s="480"/>
      <c r="AM447" s="479"/>
      <c r="AN447" s="479"/>
      <c r="AO447" s="479"/>
      <c r="AP447" s="480"/>
      <c r="AQ447" s="481"/>
      <c r="AR447" s="479"/>
      <c r="AS447" s="479"/>
      <c r="AT447" s="479"/>
      <c r="AU447" s="480"/>
      <c r="AV447" s="479"/>
      <c r="AW447" s="480"/>
      <c r="AX447" s="480"/>
      <c r="AY447" s="480"/>
      <c r="AZ447" s="481"/>
      <c r="BA447" s="480"/>
      <c r="BB447" s="479"/>
      <c r="BC447" s="482"/>
      <c r="BD447" s="479"/>
      <c r="BE447" s="479"/>
      <c r="BF447" s="479"/>
      <c r="BG447" s="480"/>
      <c r="BH447" s="479"/>
      <c r="BI447" s="479"/>
      <c r="BJ447" s="479"/>
      <c r="BK447" s="480"/>
      <c r="BL447" s="480"/>
      <c r="BM447" s="480"/>
      <c r="BN447" s="479"/>
      <c r="BO447" s="480"/>
      <c r="BP447" s="480"/>
      <c r="BQ447" s="479"/>
      <c r="BR447" s="480"/>
      <c r="BS447" s="480"/>
      <c r="BT447" s="479"/>
      <c r="BU447" s="480"/>
      <c r="BV447" s="479"/>
    </row>
    <row r="448" spans="1:74" ht="12.75" customHeight="1">
      <c r="A448" s="478"/>
      <c r="B448" s="478"/>
      <c r="C448" s="478"/>
      <c r="D448" s="479"/>
      <c r="E448" s="480"/>
      <c r="F448" s="479"/>
      <c r="G448" s="480"/>
      <c r="H448" s="479"/>
      <c r="I448" s="480"/>
      <c r="J448" s="481"/>
      <c r="K448" s="480"/>
      <c r="L448" s="480"/>
      <c r="M448" s="480"/>
      <c r="N448" s="480"/>
      <c r="O448" s="480"/>
      <c r="P448" s="479"/>
      <c r="Q448" s="479"/>
      <c r="R448" s="479"/>
      <c r="S448" s="479"/>
      <c r="T448" s="480"/>
      <c r="U448" s="479"/>
      <c r="V448" s="479"/>
      <c r="W448" s="479"/>
      <c r="X448" s="480"/>
      <c r="Y448" s="479"/>
      <c r="Z448" s="479"/>
      <c r="AA448" s="480"/>
      <c r="AB448" s="482"/>
      <c r="AC448" s="479"/>
      <c r="AD448" s="479"/>
      <c r="AE448" s="480"/>
      <c r="AF448" s="480"/>
      <c r="AG448" s="479"/>
      <c r="AH448" s="480"/>
      <c r="AI448" s="479"/>
      <c r="AJ448" s="480"/>
      <c r="AK448" s="480"/>
      <c r="AL448" s="480"/>
      <c r="AM448" s="479"/>
      <c r="AN448" s="479"/>
      <c r="AO448" s="479"/>
      <c r="AP448" s="480"/>
      <c r="AQ448" s="481"/>
      <c r="AR448" s="479"/>
      <c r="AS448" s="479"/>
      <c r="AT448" s="479"/>
      <c r="AU448" s="480"/>
      <c r="AV448" s="479"/>
      <c r="AW448" s="480"/>
      <c r="AX448" s="480"/>
      <c r="AY448" s="480"/>
      <c r="AZ448" s="481"/>
      <c r="BA448" s="480"/>
      <c r="BB448" s="479"/>
      <c r="BC448" s="482"/>
      <c r="BD448" s="479"/>
      <c r="BE448" s="479"/>
      <c r="BF448" s="479"/>
      <c r="BG448" s="480"/>
      <c r="BH448" s="479"/>
      <c r="BI448" s="479"/>
      <c r="BJ448" s="479"/>
      <c r="BK448" s="480"/>
      <c r="BL448" s="480"/>
      <c r="BM448" s="480"/>
      <c r="BN448" s="479"/>
      <c r="BO448" s="480"/>
      <c r="BP448" s="480"/>
      <c r="BQ448" s="479"/>
      <c r="BR448" s="480"/>
      <c r="BS448" s="480"/>
      <c r="BT448" s="479"/>
      <c r="BU448" s="480"/>
      <c r="BV448" s="479"/>
    </row>
    <row r="449" spans="1:74" ht="12.75" customHeight="1">
      <c r="A449" s="478"/>
      <c r="B449" s="478"/>
      <c r="C449" s="478"/>
      <c r="D449" s="479"/>
      <c r="E449" s="480"/>
      <c r="F449" s="479"/>
      <c r="G449" s="480"/>
      <c r="H449" s="479"/>
      <c r="I449" s="480"/>
      <c r="J449" s="481"/>
      <c r="K449" s="480"/>
      <c r="L449" s="480"/>
      <c r="M449" s="480"/>
      <c r="N449" s="480"/>
      <c r="O449" s="480"/>
      <c r="P449" s="479"/>
      <c r="Q449" s="479"/>
      <c r="R449" s="479"/>
      <c r="S449" s="479"/>
      <c r="T449" s="480"/>
      <c r="U449" s="479"/>
      <c r="V449" s="479"/>
      <c r="W449" s="479"/>
      <c r="X449" s="480"/>
      <c r="Y449" s="479"/>
      <c r="Z449" s="479"/>
      <c r="AA449" s="480"/>
      <c r="AB449" s="482"/>
      <c r="AC449" s="479"/>
      <c r="AD449" s="479"/>
      <c r="AE449" s="480"/>
      <c r="AF449" s="480"/>
      <c r="AG449" s="479"/>
      <c r="AH449" s="480"/>
      <c r="AI449" s="479"/>
      <c r="AJ449" s="480"/>
      <c r="AK449" s="480"/>
      <c r="AL449" s="480"/>
      <c r="AM449" s="479"/>
      <c r="AN449" s="479"/>
      <c r="AO449" s="479"/>
      <c r="AP449" s="480"/>
      <c r="AQ449" s="481"/>
      <c r="AR449" s="479"/>
      <c r="AS449" s="479"/>
      <c r="AT449" s="479"/>
      <c r="AU449" s="480"/>
      <c r="AV449" s="479"/>
      <c r="AW449" s="480"/>
      <c r="AX449" s="480"/>
      <c r="AY449" s="480"/>
      <c r="AZ449" s="481"/>
      <c r="BA449" s="480"/>
      <c r="BB449" s="479"/>
      <c r="BC449" s="482"/>
      <c r="BD449" s="479"/>
      <c r="BE449" s="479"/>
      <c r="BF449" s="479"/>
      <c r="BG449" s="480"/>
      <c r="BH449" s="479"/>
      <c r="BI449" s="479"/>
      <c r="BJ449" s="479"/>
      <c r="BK449" s="480"/>
      <c r="BL449" s="480"/>
      <c r="BM449" s="480"/>
      <c r="BN449" s="479"/>
      <c r="BO449" s="480"/>
      <c r="BP449" s="480"/>
      <c r="BQ449" s="479"/>
      <c r="BR449" s="480"/>
      <c r="BS449" s="480"/>
      <c r="BT449" s="479"/>
      <c r="BU449" s="480"/>
      <c r="BV449" s="479"/>
    </row>
    <row r="450" spans="1:74" ht="12.75" customHeight="1">
      <c r="A450" s="478"/>
      <c r="B450" s="478"/>
      <c r="C450" s="478"/>
      <c r="D450" s="479"/>
      <c r="E450" s="480"/>
      <c r="F450" s="479"/>
      <c r="G450" s="480"/>
      <c r="H450" s="479"/>
      <c r="I450" s="480"/>
      <c r="J450" s="481"/>
      <c r="K450" s="480"/>
      <c r="L450" s="480"/>
      <c r="M450" s="480"/>
      <c r="N450" s="480"/>
      <c r="O450" s="480"/>
      <c r="P450" s="479"/>
      <c r="Q450" s="479"/>
      <c r="R450" s="479"/>
      <c r="S450" s="479"/>
      <c r="T450" s="480"/>
      <c r="U450" s="479"/>
      <c r="V450" s="479"/>
      <c r="W450" s="479"/>
      <c r="X450" s="480"/>
      <c r="Y450" s="479"/>
      <c r="Z450" s="479"/>
      <c r="AA450" s="480"/>
      <c r="AB450" s="482"/>
      <c r="AC450" s="479"/>
      <c r="AD450" s="479"/>
      <c r="AE450" s="480"/>
      <c r="AF450" s="480"/>
      <c r="AG450" s="479"/>
      <c r="AH450" s="480"/>
      <c r="AI450" s="479"/>
      <c r="AJ450" s="480"/>
      <c r="AK450" s="480"/>
      <c r="AL450" s="480"/>
      <c r="AM450" s="479"/>
      <c r="AN450" s="479"/>
      <c r="AO450" s="479"/>
      <c r="AP450" s="480"/>
      <c r="AQ450" s="481"/>
      <c r="AR450" s="479"/>
      <c r="AS450" s="479"/>
      <c r="AT450" s="479"/>
      <c r="AU450" s="480"/>
      <c r="AV450" s="479"/>
      <c r="AW450" s="480"/>
      <c r="AX450" s="480"/>
      <c r="AY450" s="480"/>
      <c r="AZ450" s="481"/>
      <c r="BA450" s="480"/>
      <c r="BB450" s="479"/>
      <c r="BC450" s="482"/>
      <c r="BD450" s="479"/>
      <c r="BE450" s="479"/>
      <c r="BF450" s="479"/>
      <c r="BG450" s="480"/>
      <c r="BH450" s="479"/>
      <c r="BI450" s="479"/>
      <c r="BJ450" s="479"/>
      <c r="BK450" s="480"/>
      <c r="BL450" s="480"/>
      <c r="BM450" s="480"/>
      <c r="BN450" s="479"/>
      <c r="BO450" s="480"/>
      <c r="BP450" s="480"/>
      <c r="BQ450" s="479"/>
      <c r="BR450" s="480"/>
      <c r="BS450" s="480"/>
      <c r="BT450" s="479"/>
      <c r="BU450" s="480"/>
      <c r="BV450" s="479"/>
    </row>
    <row r="451" spans="1:74" ht="12.75" customHeight="1">
      <c r="A451" s="478"/>
      <c r="B451" s="478"/>
      <c r="C451" s="478"/>
      <c r="D451" s="479"/>
      <c r="E451" s="480"/>
      <c r="F451" s="479"/>
      <c r="G451" s="480"/>
      <c r="H451" s="479"/>
      <c r="I451" s="480"/>
      <c r="J451" s="481"/>
      <c r="K451" s="480"/>
      <c r="L451" s="480"/>
      <c r="M451" s="480"/>
      <c r="N451" s="480"/>
      <c r="O451" s="480"/>
      <c r="P451" s="479"/>
      <c r="Q451" s="479"/>
      <c r="R451" s="479"/>
      <c r="S451" s="479"/>
      <c r="T451" s="480"/>
      <c r="U451" s="479"/>
      <c r="V451" s="479"/>
      <c r="W451" s="479"/>
      <c r="X451" s="480"/>
      <c r="Y451" s="479"/>
      <c r="Z451" s="479"/>
      <c r="AA451" s="480"/>
      <c r="AB451" s="482"/>
      <c r="AC451" s="479"/>
      <c r="AD451" s="479"/>
      <c r="AE451" s="480"/>
      <c r="AF451" s="480"/>
      <c r="AG451" s="479"/>
      <c r="AH451" s="480"/>
      <c r="AI451" s="479"/>
      <c r="AJ451" s="480"/>
      <c r="AK451" s="480"/>
      <c r="AL451" s="480"/>
      <c r="AM451" s="479"/>
      <c r="AN451" s="479"/>
      <c r="AO451" s="479"/>
      <c r="AP451" s="480"/>
      <c r="AQ451" s="481"/>
      <c r="AR451" s="479"/>
      <c r="AS451" s="479"/>
      <c r="AT451" s="479"/>
      <c r="AU451" s="480"/>
      <c r="AV451" s="479"/>
      <c r="AW451" s="480"/>
      <c r="AX451" s="480"/>
      <c r="AY451" s="480"/>
      <c r="AZ451" s="481"/>
      <c r="BA451" s="480"/>
      <c r="BB451" s="479"/>
      <c r="BC451" s="482"/>
      <c r="BD451" s="479"/>
      <c r="BE451" s="479"/>
      <c r="BF451" s="479"/>
      <c r="BG451" s="480"/>
      <c r="BH451" s="479"/>
      <c r="BI451" s="479"/>
      <c r="BJ451" s="479"/>
      <c r="BK451" s="480"/>
      <c r="BL451" s="480"/>
      <c r="BM451" s="480"/>
      <c r="BN451" s="479"/>
      <c r="BO451" s="480"/>
      <c r="BP451" s="480"/>
      <c r="BQ451" s="479"/>
      <c r="BR451" s="480"/>
      <c r="BS451" s="480"/>
      <c r="BT451" s="479"/>
      <c r="BU451" s="480"/>
      <c r="BV451" s="479"/>
    </row>
    <row r="452" spans="1:74" ht="12.75" customHeight="1">
      <c r="A452" s="484"/>
      <c r="B452" s="484"/>
      <c r="C452" s="484"/>
      <c r="D452" s="479"/>
      <c r="E452" s="480"/>
      <c r="F452" s="479"/>
      <c r="G452" s="480"/>
      <c r="H452" s="479"/>
      <c r="I452" s="480"/>
      <c r="J452" s="481"/>
      <c r="K452" s="480"/>
      <c r="L452" s="480"/>
      <c r="M452" s="480"/>
      <c r="N452" s="480"/>
      <c r="O452" s="480"/>
      <c r="P452" s="479"/>
      <c r="Q452" s="479"/>
      <c r="R452" s="479"/>
      <c r="S452" s="479"/>
      <c r="T452" s="480"/>
      <c r="U452" s="479"/>
      <c r="V452" s="479"/>
      <c r="W452" s="479"/>
      <c r="X452" s="480"/>
      <c r="Y452" s="479"/>
      <c r="Z452" s="479"/>
      <c r="AA452" s="480"/>
      <c r="AB452" s="482"/>
      <c r="AC452" s="479"/>
      <c r="AD452" s="479"/>
      <c r="AE452" s="480"/>
      <c r="AF452" s="480"/>
      <c r="AG452" s="479"/>
      <c r="AH452" s="480"/>
      <c r="AI452" s="479"/>
      <c r="AJ452" s="480"/>
      <c r="AK452" s="480"/>
      <c r="AL452" s="480"/>
      <c r="AM452" s="479"/>
      <c r="AN452" s="479"/>
      <c r="AO452" s="479"/>
      <c r="AP452" s="480"/>
      <c r="AQ452" s="481"/>
      <c r="AR452" s="479"/>
      <c r="AS452" s="479"/>
      <c r="AT452" s="479"/>
      <c r="AU452" s="480"/>
      <c r="AV452" s="479"/>
      <c r="AW452" s="480"/>
      <c r="AX452" s="480"/>
      <c r="AY452" s="480"/>
      <c r="AZ452" s="481"/>
      <c r="BA452" s="480"/>
      <c r="BB452" s="479"/>
      <c r="BC452" s="482"/>
      <c r="BD452" s="479"/>
      <c r="BE452" s="479"/>
      <c r="BF452" s="479"/>
      <c r="BG452" s="480"/>
      <c r="BH452" s="479"/>
      <c r="BI452" s="479"/>
      <c r="BJ452" s="479"/>
      <c r="BK452" s="480"/>
      <c r="BL452" s="480"/>
      <c r="BM452" s="480"/>
      <c r="BN452" s="479"/>
      <c r="BO452" s="480"/>
      <c r="BP452" s="480"/>
      <c r="BQ452" s="479"/>
      <c r="BR452" s="480"/>
      <c r="BS452" s="480"/>
      <c r="BT452" s="479"/>
      <c r="BU452" s="480"/>
      <c r="BV452" s="479"/>
    </row>
    <row r="453" spans="1:74" ht="12.75" customHeight="1">
      <c r="A453" s="484"/>
      <c r="B453" s="484"/>
      <c r="C453" s="484"/>
      <c r="D453" s="479"/>
      <c r="E453" s="480"/>
      <c r="F453" s="479"/>
      <c r="G453" s="480"/>
      <c r="H453" s="479"/>
      <c r="I453" s="480"/>
      <c r="J453" s="481"/>
      <c r="K453" s="480"/>
      <c r="L453" s="480"/>
      <c r="M453" s="480"/>
      <c r="N453" s="480"/>
      <c r="O453" s="480"/>
      <c r="P453" s="479"/>
      <c r="Q453" s="479"/>
      <c r="R453" s="479"/>
      <c r="S453" s="479"/>
      <c r="T453" s="480"/>
      <c r="U453" s="479"/>
      <c r="V453" s="479"/>
      <c r="W453" s="479"/>
      <c r="X453" s="480"/>
      <c r="Y453" s="479"/>
      <c r="Z453" s="479"/>
      <c r="AA453" s="480"/>
      <c r="AB453" s="482"/>
      <c r="AC453" s="479"/>
      <c r="AD453" s="479"/>
      <c r="AE453" s="480"/>
      <c r="AF453" s="480"/>
      <c r="AG453" s="479"/>
      <c r="AH453" s="480"/>
      <c r="AI453" s="479"/>
      <c r="AJ453" s="480"/>
      <c r="AK453" s="480"/>
      <c r="AL453" s="480"/>
      <c r="AM453" s="479"/>
      <c r="AN453" s="479"/>
      <c r="AO453" s="479"/>
      <c r="AP453" s="480"/>
      <c r="AQ453" s="481"/>
      <c r="AR453" s="479"/>
      <c r="AS453" s="479"/>
      <c r="AT453" s="479"/>
      <c r="AU453" s="480"/>
      <c r="AV453" s="479"/>
      <c r="AW453" s="480"/>
      <c r="AX453" s="480"/>
      <c r="AY453" s="480"/>
      <c r="AZ453" s="481"/>
      <c r="BA453" s="480"/>
      <c r="BB453" s="479"/>
      <c r="BC453" s="482"/>
      <c r="BD453" s="479"/>
      <c r="BE453" s="479"/>
      <c r="BF453" s="479"/>
      <c r="BG453" s="480"/>
      <c r="BH453" s="479"/>
      <c r="BI453" s="479"/>
      <c r="BJ453" s="479"/>
      <c r="BK453" s="480"/>
      <c r="BL453" s="480"/>
      <c r="BM453" s="480"/>
      <c r="BN453" s="479"/>
      <c r="BO453" s="480"/>
      <c r="BP453" s="480"/>
      <c r="BQ453" s="479"/>
      <c r="BR453" s="480"/>
      <c r="BS453" s="480"/>
      <c r="BT453" s="479"/>
      <c r="BU453" s="480"/>
      <c r="BV453" s="479"/>
    </row>
    <row r="454" spans="1:74" ht="12.75" customHeight="1">
      <c r="A454" s="478"/>
      <c r="B454" s="478"/>
      <c r="C454" s="478"/>
      <c r="D454" s="479"/>
      <c r="E454" s="480"/>
      <c r="F454" s="479"/>
      <c r="G454" s="480"/>
      <c r="H454" s="479"/>
      <c r="I454" s="480"/>
      <c r="J454" s="481"/>
      <c r="K454" s="480"/>
      <c r="L454" s="480"/>
      <c r="M454" s="480"/>
      <c r="N454" s="480"/>
      <c r="O454" s="480"/>
      <c r="P454" s="479"/>
      <c r="Q454" s="479"/>
      <c r="R454" s="479"/>
      <c r="S454" s="479"/>
      <c r="T454" s="480"/>
      <c r="U454" s="479"/>
      <c r="V454" s="479"/>
      <c r="W454" s="479"/>
      <c r="X454" s="480"/>
      <c r="Y454" s="479"/>
      <c r="Z454" s="479"/>
      <c r="AA454" s="480"/>
      <c r="AB454" s="482"/>
      <c r="AC454" s="479"/>
      <c r="AD454" s="479"/>
      <c r="AE454" s="480"/>
      <c r="AF454" s="480"/>
      <c r="AG454" s="479"/>
      <c r="AH454" s="480"/>
      <c r="AI454" s="479"/>
      <c r="AJ454" s="480"/>
      <c r="AK454" s="480"/>
      <c r="AL454" s="480"/>
      <c r="AM454" s="479"/>
      <c r="AN454" s="479"/>
      <c r="AO454" s="479"/>
      <c r="AP454" s="480"/>
      <c r="AQ454" s="481"/>
      <c r="AR454" s="479"/>
      <c r="AS454" s="479"/>
      <c r="AT454" s="479"/>
      <c r="AU454" s="480"/>
      <c r="AV454" s="479"/>
      <c r="AW454" s="480"/>
      <c r="AX454" s="480"/>
      <c r="AY454" s="480"/>
      <c r="AZ454" s="481"/>
      <c r="BA454" s="480"/>
      <c r="BB454" s="479"/>
      <c r="BC454" s="482"/>
      <c r="BD454" s="479"/>
      <c r="BE454" s="479"/>
      <c r="BF454" s="479"/>
      <c r="BG454" s="480"/>
      <c r="BH454" s="479"/>
      <c r="BI454" s="479"/>
      <c r="BJ454" s="479"/>
      <c r="BK454" s="480"/>
      <c r="BL454" s="480"/>
      <c r="BM454" s="480"/>
      <c r="BN454" s="479"/>
      <c r="BO454" s="480"/>
      <c r="BP454" s="480"/>
      <c r="BQ454" s="479"/>
      <c r="BR454" s="480"/>
      <c r="BS454" s="480"/>
      <c r="BT454" s="479"/>
      <c r="BU454" s="480"/>
      <c r="BV454" s="479"/>
    </row>
    <row r="455" spans="1:74" ht="12.75" customHeight="1">
      <c r="A455" s="478"/>
      <c r="B455" s="478"/>
      <c r="C455" s="478"/>
      <c r="D455" s="479"/>
      <c r="E455" s="480"/>
      <c r="F455" s="479"/>
      <c r="G455" s="480"/>
      <c r="H455" s="479"/>
      <c r="I455" s="480"/>
      <c r="J455" s="481"/>
      <c r="K455" s="480"/>
      <c r="L455" s="480"/>
      <c r="M455" s="480"/>
      <c r="N455" s="480"/>
      <c r="O455" s="480"/>
      <c r="P455" s="479"/>
      <c r="Q455" s="479"/>
      <c r="R455" s="479"/>
      <c r="S455" s="479"/>
      <c r="T455" s="480"/>
      <c r="U455" s="479"/>
      <c r="V455" s="479"/>
      <c r="W455" s="479"/>
      <c r="X455" s="480"/>
      <c r="Y455" s="479"/>
      <c r="Z455" s="479"/>
      <c r="AA455" s="480"/>
      <c r="AB455" s="482"/>
      <c r="AC455" s="479"/>
      <c r="AD455" s="479"/>
      <c r="AE455" s="480"/>
      <c r="AF455" s="480"/>
      <c r="AG455" s="479"/>
      <c r="AH455" s="480"/>
      <c r="AI455" s="479"/>
      <c r="AJ455" s="480"/>
      <c r="AK455" s="480"/>
      <c r="AL455" s="480"/>
      <c r="AM455" s="479"/>
      <c r="AN455" s="479"/>
      <c r="AO455" s="479"/>
      <c r="AP455" s="480"/>
      <c r="AQ455" s="481"/>
      <c r="AR455" s="479"/>
      <c r="AS455" s="479"/>
      <c r="AT455" s="479"/>
      <c r="AU455" s="480"/>
      <c r="AV455" s="479"/>
      <c r="AW455" s="480"/>
      <c r="AX455" s="480"/>
      <c r="AY455" s="480"/>
      <c r="AZ455" s="481"/>
      <c r="BA455" s="480"/>
      <c r="BB455" s="479"/>
      <c r="BC455" s="482"/>
      <c r="BD455" s="479"/>
      <c r="BE455" s="479"/>
      <c r="BF455" s="479"/>
      <c r="BG455" s="480"/>
      <c r="BH455" s="479"/>
      <c r="BI455" s="479"/>
      <c r="BJ455" s="479"/>
      <c r="BK455" s="480"/>
      <c r="BL455" s="480"/>
      <c r="BM455" s="480"/>
      <c r="BN455" s="479"/>
      <c r="BO455" s="480"/>
      <c r="BP455" s="480"/>
      <c r="BQ455" s="479"/>
      <c r="BR455" s="480"/>
      <c r="BS455" s="480"/>
      <c r="BT455" s="479"/>
      <c r="BU455" s="480"/>
      <c r="BV455" s="479"/>
    </row>
    <row r="456" spans="1:74" ht="12.75" customHeight="1">
      <c r="A456" s="478"/>
      <c r="B456" s="478"/>
      <c r="C456" s="478"/>
      <c r="D456" s="479"/>
      <c r="E456" s="480"/>
      <c r="F456" s="479"/>
      <c r="G456" s="480"/>
      <c r="H456" s="479"/>
      <c r="I456" s="480"/>
      <c r="J456" s="481"/>
      <c r="K456" s="480"/>
      <c r="L456" s="480"/>
      <c r="M456" s="480"/>
      <c r="N456" s="480"/>
      <c r="O456" s="480"/>
      <c r="P456" s="479"/>
      <c r="Q456" s="479"/>
      <c r="R456" s="479"/>
      <c r="S456" s="479"/>
      <c r="T456" s="480"/>
      <c r="U456" s="479"/>
      <c r="V456" s="479"/>
      <c r="W456" s="479"/>
      <c r="X456" s="480"/>
      <c r="Y456" s="479"/>
      <c r="Z456" s="479"/>
      <c r="AA456" s="480"/>
      <c r="AB456" s="482"/>
      <c r="AC456" s="479"/>
      <c r="AD456" s="479"/>
      <c r="AE456" s="480"/>
      <c r="AF456" s="480"/>
      <c r="AG456" s="479"/>
      <c r="AH456" s="480"/>
      <c r="AI456" s="479"/>
      <c r="AJ456" s="480"/>
      <c r="AK456" s="480"/>
      <c r="AL456" s="480"/>
      <c r="AM456" s="479"/>
      <c r="AN456" s="479"/>
      <c r="AO456" s="479"/>
      <c r="AP456" s="480"/>
      <c r="AQ456" s="481"/>
      <c r="AR456" s="479"/>
      <c r="AS456" s="479"/>
      <c r="AT456" s="479"/>
      <c r="AU456" s="480"/>
      <c r="AV456" s="479"/>
      <c r="AW456" s="480"/>
      <c r="AX456" s="480"/>
      <c r="AY456" s="480"/>
      <c r="AZ456" s="481"/>
      <c r="BA456" s="480"/>
      <c r="BB456" s="479"/>
      <c r="BC456" s="482"/>
      <c r="BD456" s="479"/>
      <c r="BE456" s="479"/>
      <c r="BF456" s="479"/>
      <c r="BG456" s="480"/>
      <c r="BH456" s="479"/>
      <c r="BI456" s="479"/>
      <c r="BJ456" s="479"/>
      <c r="BK456" s="480"/>
      <c r="BL456" s="480"/>
      <c r="BM456" s="480"/>
      <c r="BN456" s="479"/>
      <c r="BO456" s="480"/>
      <c r="BP456" s="480"/>
      <c r="BQ456" s="479"/>
      <c r="BR456" s="480"/>
      <c r="BS456" s="480"/>
      <c r="BT456" s="479"/>
      <c r="BU456" s="480"/>
      <c r="BV456" s="479"/>
    </row>
    <row r="457" spans="1:74" ht="12.75" customHeight="1">
      <c r="A457" s="484"/>
      <c r="B457" s="484"/>
      <c r="C457" s="484"/>
      <c r="D457" s="479"/>
      <c r="E457" s="480"/>
      <c r="F457" s="479"/>
      <c r="G457" s="480"/>
      <c r="H457" s="479"/>
      <c r="I457" s="480"/>
      <c r="J457" s="481"/>
      <c r="K457" s="480"/>
      <c r="L457" s="480"/>
      <c r="M457" s="480"/>
      <c r="N457" s="480"/>
      <c r="O457" s="480"/>
      <c r="P457" s="479"/>
      <c r="Q457" s="479"/>
      <c r="R457" s="479"/>
      <c r="S457" s="479"/>
      <c r="T457" s="480"/>
      <c r="U457" s="479"/>
      <c r="V457" s="479"/>
      <c r="W457" s="479"/>
      <c r="X457" s="480"/>
      <c r="Y457" s="479"/>
      <c r="Z457" s="479"/>
      <c r="AA457" s="480"/>
      <c r="AB457" s="482"/>
      <c r="AC457" s="479"/>
      <c r="AD457" s="479"/>
      <c r="AE457" s="480"/>
      <c r="AF457" s="480"/>
      <c r="AG457" s="479"/>
      <c r="AH457" s="480"/>
      <c r="AI457" s="479"/>
      <c r="AJ457" s="480"/>
      <c r="AK457" s="480"/>
      <c r="AL457" s="480"/>
      <c r="AM457" s="479"/>
      <c r="AN457" s="479"/>
      <c r="AO457" s="479"/>
      <c r="AP457" s="480"/>
      <c r="AQ457" s="481"/>
      <c r="AR457" s="479"/>
      <c r="AS457" s="479"/>
      <c r="AT457" s="479"/>
      <c r="AU457" s="480"/>
      <c r="AV457" s="479"/>
      <c r="AW457" s="480"/>
      <c r="AX457" s="480"/>
      <c r="AY457" s="480"/>
      <c r="AZ457" s="481"/>
      <c r="BA457" s="480"/>
      <c r="BB457" s="479"/>
      <c r="BC457" s="482"/>
      <c r="BD457" s="479"/>
      <c r="BE457" s="479"/>
      <c r="BF457" s="479"/>
      <c r="BG457" s="480"/>
      <c r="BH457" s="479"/>
      <c r="BI457" s="479"/>
      <c r="BJ457" s="479"/>
      <c r="BK457" s="480"/>
      <c r="BL457" s="480"/>
      <c r="BM457" s="480"/>
      <c r="BN457" s="479"/>
      <c r="BO457" s="480"/>
      <c r="BP457" s="480"/>
      <c r="BQ457" s="479"/>
      <c r="BR457" s="480"/>
      <c r="BS457" s="480"/>
      <c r="BT457" s="479"/>
      <c r="BU457" s="480"/>
      <c r="BV457" s="479"/>
    </row>
    <row r="458" spans="1:74" ht="12.75" customHeight="1">
      <c r="A458" s="484"/>
      <c r="B458" s="484"/>
      <c r="C458" s="484"/>
      <c r="D458" s="479"/>
      <c r="E458" s="480"/>
      <c r="F458" s="479"/>
      <c r="G458" s="480"/>
      <c r="H458" s="479"/>
      <c r="I458" s="480"/>
      <c r="J458" s="481"/>
      <c r="K458" s="480"/>
      <c r="L458" s="480"/>
      <c r="M458" s="480"/>
      <c r="N458" s="480"/>
      <c r="O458" s="480"/>
      <c r="P458" s="479"/>
      <c r="Q458" s="479"/>
      <c r="R458" s="479"/>
      <c r="S458" s="479"/>
      <c r="T458" s="480"/>
      <c r="U458" s="479"/>
      <c r="V458" s="479"/>
      <c r="W458" s="479"/>
      <c r="X458" s="480"/>
      <c r="Y458" s="479"/>
      <c r="Z458" s="479"/>
      <c r="AA458" s="480"/>
      <c r="AB458" s="482"/>
      <c r="AC458" s="479"/>
      <c r="AD458" s="479"/>
      <c r="AE458" s="480"/>
      <c r="AF458" s="480"/>
      <c r="AG458" s="479"/>
      <c r="AH458" s="480"/>
      <c r="AI458" s="479"/>
      <c r="AJ458" s="480"/>
      <c r="AK458" s="480"/>
      <c r="AL458" s="480"/>
      <c r="AM458" s="479"/>
      <c r="AN458" s="479"/>
      <c r="AO458" s="479"/>
      <c r="AP458" s="480"/>
      <c r="AQ458" s="481"/>
      <c r="AR458" s="479"/>
      <c r="AS458" s="479"/>
      <c r="AT458" s="479"/>
      <c r="AU458" s="480"/>
      <c r="AV458" s="479"/>
      <c r="AW458" s="480"/>
      <c r="AX458" s="480"/>
      <c r="AY458" s="480"/>
      <c r="AZ458" s="481"/>
      <c r="BA458" s="480"/>
      <c r="BB458" s="479"/>
      <c r="BC458" s="482"/>
      <c r="BD458" s="479"/>
      <c r="BE458" s="479"/>
      <c r="BF458" s="479"/>
      <c r="BG458" s="480"/>
      <c r="BH458" s="479"/>
      <c r="BI458" s="479"/>
      <c r="BJ458" s="479"/>
      <c r="BK458" s="480"/>
      <c r="BL458" s="480"/>
      <c r="BM458" s="480"/>
      <c r="BN458" s="479"/>
      <c r="BO458" s="480"/>
      <c r="BP458" s="480"/>
      <c r="BQ458" s="479"/>
      <c r="BR458" s="480"/>
      <c r="BS458" s="480"/>
      <c r="BT458" s="479"/>
      <c r="BU458" s="480"/>
      <c r="BV458" s="479"/>
    </row>
    <row r="459" spans="1:74" ht="12.75" customHeight="1">
      <c r="A459" s="478"/>
      <c r="B459" s="478"/>
      <c r="C459" s="478"/>
      <c r="D459" s="479"/>
      <c r="E459" s="480"/>
      <c r="F459" s="479"/>
      <c r="G459" s="480"/>
      <c r="H459" s="479"/>
      <c r="I459" s="480"/>
      <c r="J459" s="481"/>
      <c r="K459" s="480"/>
      <c r="L459" s="480"/>
      <c r="M459" s="480"/>
      <c r="N459" s="480"/>
      <c r="O459" s="480"/>
      <c r="P459" s="479"/>
      <c r="Q459" s="479"/>
      <c r="R459" s="479"/>
      <c r="S459" s="479"/>
      <c r="T459" s="480"/>
      <c r="U459" s="479"/>
      <c r="V459" s="479"/>
      <c r="W459" s="479"/>
      <c r="X459" s="480"/>
      <c r="Y459" s="479"/>
      <c r="Z459" s="479"/>
      <c r="AA459" s="480"/>
      <c r="AB459" s="482"/>
      <c r="AC459" s="479"/>
      <c r="AD459" s="479"/>
      <c r="AE459" s="480"/>
      <c r="AF459" s="480"/>
      <c r="AG459" s="479"/>
      <c r="AH459" s="480"/>
      <c r="AI459" s="479"/>
      <c r="AJ459" s="480"/>
      <c r="AK459" s="480"/>
      <c r="AL459" s="480"/>
      <c r="AM459" s="479"/>
      <c r="AN459" s="479"/>
      <c r="AO459" s="479"/>
      <c r="AP459" s="480"/>
      <c r="AQ459" s="481"/>
      <c r="AR459" s="479"/>
      <c r="AS459" s="479"/>
      <c r="AT459" s="479"/>
      <c r="AU459" s="480"/>
      <c r="AV459" s="479"/>
      <c r="AW459" s="480"/>
      <c r="AX459" s="480"/>
      <c r="AY459" s="480"/>
      <c r="AZ459" s="481"/>
      <c r="BA459" s="480"/>
      <c r="BB459" s="479"/>
      <c r="BC459" s="482"/>
      <c r="BD459" s="479"/>
      <c r="BE459" s="479"/>
      <c r="BF459" s="479"/>
      <c r="BG459" s="480"/>
      <c r="BH459" s="479"/>
      <c r="BI459" s="479"/>
      <c r="BJ459" s="479"/>
      <c r="BK459" s="480"/>
      <c r="BL459" s="480"/>
      <c r="BM459" s="480"/>
      <c r="BN459" s="479"/>
      <c r="BO459" s="480"/>
      <c r="BP459" s="480"/>
      <c r="BQ459" s="479"/>
      <c r="BR459" s="480"/>
      <c r="BS459" s="480"/>
      <c r="BT459" s="479"/>
      <c r="BU459" s="480"/>
      <c r="BV459" s="479"/>
    </row>
    <row r="460" spans="1:74" ht="12.75" customHeight="1">
      <c r="A460" s="478"/>
      <c r="B460" s="478"/>
      <c r="C460" s="478"/>
      <c r="D460" s="479"/>
      <c r="E460" s="480"/>
      <c r="F460" s="479"/>
      <c r="G460" s="480"/>
      <c r="H460" s="479"/>
      <c r="I460" s="480"/>
      <c r="J460" s="481"/>
      <c r="K460" s="480"/>
      <c r="L460" s="480"/>
      <c r="M460" s="480"/>
      <c r="N460" s="480"/>
      <c r="O460" s="480"/>
      <c r="P460" s="479"/>
      <c r="Q460" s="479"/>
      <c r="R460" s="479"/>
      <c r="S460" s="479"/>
      <c r="T460" s="480"/>
      <c r="U460" s="479"/>
      <c r="V460" s="479"/>
      <c r="W460" s="479"/>
      <c r="X460" s="480"/>
      <c r="Y460" s="479"/>
      <c r="Z460" s="479"/>
      <c r="AA460" s="480"/>
      <c r="AB460" s="482"/>
      <c r="AC460" s="479"/>
      <c r="AD460" s="479"/>
      <c r="AE460" s="480"/>
      <c r="AF460" s="480"/>
      <c r="AG460" s="479"/>
      <c r="AH460" s="480"/>
      <c r="AI460" s="479"/>
      <c r="AJ460" s="480"/>
      <c r="AK460" s="480"/>
      <c r="AL460" s="480"/>
      <c r="AM460" s="479"/>
      <c r="AN460" s="479"/>
      <c r="AO460" s="479"/>
      <c r="AP460" s="480"/>
      <c r="AQ460" s="481"/>
      <c r="AR460" s="479"/>
      <c r="AS460" s="479"/>
      <c r="AT460" s="479"/>
      <c r="AU460" s="480"/>
      <c r="AV460" s="479"/>
      <c r="AW460" s="480"/>
      <c r="AX460" s="480"/>
      <c r="AY460" s="480"/>
      <c r="AZ460" s="481"/>
      <c r="BA460" s="480"/>
      <c r="BB460" s="479"/>
      <c r="BC460" s="482"/>
      <c r="BD460" s="479"/>
      <c r="BE460" s="479"/>
      <c r="BF460" s="479"/>
      <c r="BG460" s="480"/>
      <c r="BH460" s="479"/>
      <c r="BI460" s="479"/>
      <c r="BJ460" s="479"/>
      <c r="BK460" s="480"/>
      <c r="BL460" s="480"/>
      <c r="BM460" s="480"/>
      <c r="BN460" s="479"/>
      <c r="BO460" s="480"/>
      <c r="BP460" s="480"/>
      <c r="BQ460" s="479"/>
      <c r="BR460" s="480"/>
      <c r="BS460" s="480"/>
      <c r="BT460" s="479"/>
      <c r="BU460" s="480"/>
      <c r="BV460" s="479"/>
    </row>
    <row r="461" spans="1:74" ht="12.75" customHeight="1">
      <c r="A461" s="478"/>
      <c r="B461" s="478"/>
      <c r="C461" s="478"/>
      <c r="D461" s="479"/>
      <c r="E461" s="480"/>
      <c r="F461" s="479"/>
      <c r="G461" s="480"/>
      <c r="H461" s="479"/>
      <c r="I461" s="480"/>
      <c r="J461" s="481"/>
      <c r="K461" s="480"/>
      <c r="L461" s="480"/>
      <c r="M461" s="480"/>
      <c r="N461" s="480"/>
      <c r="O461" s="480"/>
      <c r="P461" s="479"/>
      <c r="Q461" s="479"/>
      <c r="R461" s="479"/>
      <c r="S461" s="479"/>
      <c r="T461" s="480"/>
      <c r="U461" s="479"/>
      <c r="V461" s="479"/>
      <c r="W461" s="479"/>
      <c r="X461" s="480"/>
      <c r="Y461" s="479"/>
      <c r="Z461" s="479"/>
      <c r="AA461" s="480"/>
      <c r="AB461" s="482"/>
      <c r="AC461" s="479"/>
      <c r="AD461" s="479"/>
      <c r="AE461" s="480"/>
      <c r="AF461" s="480"/>
      <c r="AG461" s="479"/>
      <c r="AH461" s="480"/>
      <c r="AI461" s="479"/>
      <c r="AJ461" s="480"/>
      <c r="AK461" s="480"/>
      <c r="AL461" s="480"/>
      <c r="AM461" s="479"/>
      <c r="AN461" s="479"/>
      <c r="AO461" s="479"/>
      <c r="AP461" s="480"/>
      <c r="AQ461" s="481"/>
      <c r="AR461" s="479"/>
      <c r="AS461" s="479"/>
      <c r="AT461" s="479"/>
      <c r="AU461" s="480"/>
      <c r="AV461" s="479"/>
      <c r="AW461" s="480"/>
      <c r="AX461" s="480"/>
      <c r="AY461" s="480"/>
      <c r="AZ461" s="481"/>
      <c r="BA461" s="480"/>
      <c r="BB461" s="479"/>
      <c r="BC461" s="482"/>
      <c r="BD461" s="479"/>
      <c r="BE461" s="479"/>
      <c r="BF461" s="479"/>
      <c r="BG461" s="480"/>
      <c r="BH461" s="479"/>
      <c r="BI461" s="479"/>
      <c r="BJ461" s="479"/>
      <c r="BK461" s="480"/>
      <c r="BL461" s="480"/>
      <c r="BM461" s="480"/>
      <c r="BN461" s="479"/>
      <c r="BO461" s="480"/>
      <c r="BP461" s="480"/>
      <c r="BQ461" s="479"/>
      <c r="BR461" s="480"/>
      <c r="BS461" s="480"/>
      <c r="BT461" s="479"/>
      <c r="BU461" s="480"/>
      <c r="BV461" s="479"/>
    </row>
    <row r="462" spans="1:74" ht="12.75" customHeight="1">
      <c r="A462" s="478"/>
      <c r="B462" s="478"/>
      <c r="C462" s="478"/>
      <c r="D462" s="479"/>
      <c r="E462" s="480"/>
      <c r="F462" s="479"/>
      <c r="G462" s="480"/>
      <c r="H462" s="479"/>
      <c r="I462" s="480"/>
      <c r="J462" s="481"/>
      <c r="K462" s="480"/>
      <c r="L462" s="480"/>
      <c r="M462" s="480"/>
      <c r="N462" s="480"/>
      <c r="O462" s="480"/>
      <c r="P462" s="479"/>
      <c r="Q462" s="479"/>
      <c r="R462" s="479"/>
      <c r="S462" s="479"/>
      <c r="T462" s="480"/>
      <c r="U462" s="479"/>
      <c r="V462" s="479"/>
      <c r="W462" s="479"/>
      <c r="X462" s="480"/>
      <c r="Y462" s="479"/>
      <c r="Z462" s="479"/>
      <c r="AA462" s="480"/>
      <c r="AB462" s="482"/>
      <c r="AC462" s="479"/>
      <c r="AD462" s="479"/>
      <c r="AE462" s="480"/>
      <c r="AF462" s="480"/>
      <c r="AG462" s="479"/>
      <c r="AH462" s="480"/>
      <c r="AI462" s="479"/>
      <c r="AJ462" s="480"/>
      <c r="AK462" s="480"/>
      <c r="AL462" s="480"/>
      <c r="AM462" s="479"/>
      <c r="AN462" s="479"/>
      <c r="AO462" s="479"/>
      <c r="AP462" s="480"/>
      <c r="AQ462" s="481"/>
      <c r="AR462" s="479"/>
      <c r="AS462" s="479"/>
      <c r="AT462" s="479"/>
      <c r="AU462" s="480"/>
      <c r="AV462" s="479"/>
      <c r="AW462" s="480"/>
      <c r="AX462" s="480"/>
      <c r="AY462" s="480"/>
      <c r="AZ462" s="481"/>
      <c r="BA462" s="480"/>
      <c r="BB462" s="479"/>
      <c r="BC462" s="482"/>
      <c r="BD462" s="479"/>
      <c r="BE462" s="479"/>
      <c r="BF462" s="479"/>
      <c r="BG462" s="480"/>
      <c r="BH462" s="479"/>
      <c r="BI462" s="479"/>
      <c r="BJ462" s="479"/>
      <c r="BK462" s="480"/>
      <c r="BL462" s="480"/>
      <c r="BM462" s="480"/>
      <c r="BN462" s="479"/>
      <c r="BO462" s="480"/>
      <c r="BP462" s="480"/>
      <c r="BQ462" s="479"/>
      <c r="BR462" s="480"/>
      <c r="BS462" s="480"/>
      <c r="BT462" s="479"/>
      <c r="BU462" s="480"/>
      <c r="BV462" s="479"/>
    </row>
    <row r="463" spans="1:74" ht="12.75" customHeight="1">
      <c r="A463" s="478"/>
      <c r="B463" s="478"/>
      <c r="C463" s="478"/>
      <c r="D463" s="479"/>
      <c r="E463" s="480"/>
      <c r="F463" s="479"/>
      <c r="G463" s="480"/>
      <c r="H463" s="479"/>
      <c r="I463" s="480"/>
      <c r="J463" s="481"/>
      <c r="K463" s="480"/>
      <c r="L463" s="480"/>
      <c r="M463" s="480"/>
      <c r="N463" s="480"/>
      <c r="O463" s="480"/>
      <c r="P463" s="479"/>
      <c r="Q463" s="479"/>
      <c r="R463" s="479"/>
      <c r="S463" s="479"/>
      <c r="T463" s="480"/>
      <c r="U463" s="479"/>
      <c r="V463" s="479"/>
      <c r="W463" s="479"/>
      <c r="X463" s="480"/>
      <c r="Y463" s="479"/>
      <c r="Z463" s="479"/>
      <c r="AA463" s="480"/>
      <c r="AB463" s="482"/>
      <c r="AC463" s="479"/>
      <c r="AD463" s="479"/>
      <c r="AE463" s="480"/>
      <c r="AF463" s="480"/>
      <c r="AG463" s="479"/>
      <c r="AH463" s="480"/>
      <c r="AI463" s="479"/>
      <c r="AJ463" s="480"/>
      <c r="AK463" s="480"/>
      <c r="AL463" s="480"/>
      <c r="AM463" s="479"/>
      <c r="AN463" s="479"/>
      <c r="AO463" s="479"/>
      <c r="AP463" s="480"/>
      <c r="AQ463" s="481"/>
      <c r="AR463" s="479"/>
      <c r="AS463" s="479"/>
      <c r="AT463" s="479"/>
      <c r="AU463" s="480"/>
      <c r="AV463" s="479"/>
      <c r="AW463" s="480"/>
      <c r="AX463" s="480"/>
      <c r="AY463" s="480"/>
      <c r="AZ463" s="481"/>
      <c r="BA463" s="480"/>
      <c r="BB463" s="479"/>
      <c r="BC463" s="482"/>
      <c r="BD463" s="479"/>
      <c r="BE463" s="479"/>
      <c r="BF463" s="479"/>
      <c r="BG463" s="480"/>
      <c r="BH463" s="479"/>
      <c r="BI463" s="479"/>
      <c r="BJ463" s="479"/>
      <c r="BK463" s="480"/>
      <c r="BL463" s="480"/>
      <c r="BM463" s="480"/>
      <c r="BN463" s="479"/>
      <c r="BO463" s="480"/>
      <c r="BP463" s="480"/>
      <c r="BQ463" s="479"/>
      <c r="BR463" s="480"/>
      <c r="BS463" s="480"/>
      <c r="BT463" s="479"/>
      <c r="BU463" s="480"/>
      <c r="BV463" s="479"/>
    </row>
    <row r="464" spans="1:74" ht="12.75" customHeight="1">
      <c r="A464" s="478"/>
      <c r="B464" s="478"/>
      <c r="C464" s="478"/>
      <c r="D464" s="479"/>
      <c r="E464" s="480"/>
      <c r="F464" s="479"/>
      <c r="G464" s="480"/>
      <c r="H464" s="479"/>
      <c r="I464" s="480"/>
      <c r="J464" s="481"/>
      <c r="K464" s="480"/>
      <c r="L464" s="480"/>
      <c r="M464" s="480"/>
      <c r="N464" s="480"/>
      <c r="O464" s="480"/>
      <c r="P464" s="479"/>
      <c r="Q464" s="479"/>
      <c r="R464" s="479"/>
      <c r="S464" s="479"/>
      <c r="T464" s="480"/>
      <c r="U464" s="479"/>
      <c r="V464" s="479"/>
      <c r="W464" s="479"/>
      <c r="X464" s="480"/>
      <c r="Y464" s="479"/>
      <c r="Z464" s="479"/>
      <c r="AA464" s="480"/>
      <c r="AB464" s="482"/>
      <c r="AC464" s="479"/>
      <c r="AD464" s="479"/>
      <c r="AE464" s="480"/>
      <c r="AF464" s="480"/>
      <c r="AG464" s="479"/>
      <c r="AH464" s="480"/>
      <c r="AI464" s="479"/>
      <c r="AJ464" s="480"/>
      <c r="AK464" s="480"/>
      <c r="AL464" s="480"/>
      <c r="AM464" s="479"/>
      <c r="AN464" s="479"/>
      <c r="AO464" s="479"/>
      <c r="AP464" s="480"/>
      <c r="AQ464" s="481"/>
      <c r="AR464" s="479"/>
      <c r="AS464" s="479"/>
      <c r="AT464" s="479"/>
      <c r="AU464" s="480"/>
      <c r="AV464" s="479"/>
      <c r="AW464" s="480"/>
      <c r="AX464" s="480"/>
      <c r="AY464" s="480"/>
      <c r="AZ464" s="481"/>
      <c r="BA464" s="480"/>
      <c r="BB464" s="479"/>
      <c r="BC464" s="482"/>
      <c r="BD464" s="479"/>
      <c r="BE464" s="479"/>
      <c r="BF464" s="479"/>
      <c r="BG464" s="480"/>
      <c r="BH464" s="479"/>
      <c r="BI464" s="479"/>
      <c r="BJ464" s="479"/>
      <c r="BK464" s="480"/>
      <c r="BL464" s="480"/>
      <c r="BM464" s="480"/>
      <c r="BN464" s="479"/>
      <c r="BO464" s="480"/>
      <c r="BP464" s="480"/>
      <c r="BQ464" s="479"/>
      <c r="BR464" s="480"/>
      <c r="BS464" s="480"/>
      <c r="BT464" s="479"/>
      <c r="BU464" s="480"/>
      <c r="BV464" s="479"/>
    </row>
    <row r="465" spans="1:74" ht="12.75" customHeight="1">
      <c r="A465" s="478"/>
      <c r="B465" s="478"/>
      <c r="C465" s="478"/>
      <c r="D465" s="479"/>
      <c r="E465" s="480"/>
      <c r="F465" s="479"/>
      <c r="G465" s="480"/>
      <c r="H465" s="479"/>
      <c r="I465" s="480"/>
      <c r="J465" s="481"/>
      <c r="K465" s="480"/>
      <c r="L465" s="480"/>
      <c r="M465" s="480"/>
      <c r="N465" s="480"/>
      <c r="O465" s="480"/>
      <c r="P465" s="479"/>
      <c r="Q465" s="479"/>
      <c r="R465" s="479"/>
      <c r="S465" s="479"/>
      <c r="T465" s="480"/>
      <c r="U465" s="479"/>
      <c r="V465" s="479"/>
      <c r="W465" s="479"/>
      <c r="X465" s="480"/>
      <c r="Y465" s="479"/>
      <c r="Z465" s="479"/>
      <c r="AA465" s="480"/>
      <c r="AB465" s="482"/>
      <c r="AC465" s="479"/>
      <c r="AD465" s="479"/>
      <c r="AE465" s="480"/>
      <c r="AF465" s="480"/>
      <c r="AG465" s="479"/>
      <c r="AH465" s="480"/>
      <c r="AI465" s="479"/>
      <c r="AJ465" s="480"/>
      <c r="AK465" s="480"/>
      <c r="AL465" s="480"/>
      <c r="AM465" s="479"/>
      <c r="AN465" s="479"/>
      <c r="AO465" s="479"/>
      <c r="AP465" s="480"/>
      <c r="AQ465" s="481"/>
      <c r="AR465" s="479"/>
      <c r="AS465" s="479"/>
      <c r="AT465" s="479"/>
      <c r="AU465" s="480"/>
      <c r="AV465" s="479"/>
      <c r="AW465" s="480"/>
      <c r="AX465" s="480"/>
      <c r="AY465" s="480"/>
      <c r="AZ465" s="481"/>
      <c r="BA465" s="480"/>
      <c r="BB465" s="479"/>
      <c r="BC465" s="482"/>
      <c r="BD465" s="479"/>
      <c r="BE465" s="479"/>
      <c r="BF465" s="479"/>
      <c r="BG465" s="480"/>
      <c r="BH465" s="479"/>
      <c r="BI465" s="479"/>
      <c r="BJ465" s="479"/>
      <c r="BK465" s="480"/>
      <c r="BL465" s="480"/>
      <c r="BM465" s="480"/>
      <c r="BN465" s="479"/>
      <c r="BO465" s="480"/>
      <c r="BP465" s="480"/>
      <c r="BQ465" s="479"/>
      <c r="BR465" s="480"/>
      <c r="BS465" s="480"/>
      <c r="BT465" s="479"/>
      <c r="BU465" s="480"/>
      <c r="BV465" s="479"/>
    </row>
    <row r="466" spans="1:74" ht="12.75" customHeight="1">
      <c r="A466" s="484"/>
      <c r="B466" s="484"/>
      <c r="C466" s="484"/>
      <c r="D466" s="479"/>
      <c r="E466" s="480"/>
      <c r="F466" s="479"/>
      <c r="G466" s="480"/>
      <c r="H466" s="479"/>
      <c r="I466" s="480"/>
      <c r="J466" s="481"/>
      <c r="K466" s="480"/>
      <c r="L466" s="480"/>
      <c r="M466" s="480"/>
      <c r="N466" s="480"/>
      <c r="O466" s="480"/>
      <c r="P466" s="479"/>
      <c r="Q466" s="479"/>
      <c r="R466" s="479"/>
      <c r="S466" s="479"/>
      <c r="T466" s="480"/>
      <c r="U466" s="479"/>
      <c r="V466" s="479"/>
      <c r="W466" s="479"/>
      <c r="X466" s="480"/>
      <c r="Y466" s="479"/>
      <c r="Z466" s="479"/>
      <c r="AA466" s="480"/>
      <c r="AB466" s="482"/>
      <c r="AC466" s="479"/>
      <c r="AD466" s="479"/>
      <c r="AE466" s="480"/>
      <c r="AF466" s="480"/>
      <c r="AG466" s="479"/>
      <c r="AH466" s="480"/>
      <c r="AI466" s="479"/>
      <c r="AJ466" s="480"/>
      <c r="AK466" s="480"/>
      <c r="AL466" s="480"/>
      <c r="AM466" s="479"/>
      <c r="AN466" s="479"/>
      <c r="AO466" s="479"/>
      <c r="AP466" s="480"/>
      <c r="AQ466" s="481"/>
      <c r="AR466" s="479"/>
      <c r="AS466" s="479"/>
      <c r="AT466" s="479"/>
      <c r="AU466" s="480"/>
      <c r="AV466" s="479"/>
      <c r="AW466" s="480"/>
      <c r="AX466" s="480"/>
      <c r="AY466" s="480"/>
      <c r="AZ466" s="481"/>
      <c r="BA466" s="480"/>
      <c r="BB466" s="479"/>
      <c r="BC466" s="482"/>
      <c r="BD466" s="479"/>
      <c r="BE466" s="479"/>
      <c r="BF466" s="479"/>
      <c r="BG466" s="480"/>
      <c r="BH466" s="479"/>
      <c r="BI466" s="479"/>
      <c r="BJ466" s="479"/>
      <c r="BK466" s="480"/>
      <c r="BL466" s="480"/>
      <c r="BM466" s="480"/>
      <c r="BN466" s="479"/>
      <c r="BO466" s="480"/>
      <c r="BP466" s="480"/>
      <c r="BQ466" s="479"/>
      <c r="BR466" s="480"/>
      <c r="BS466" s="480"/>
      <c r="BT466" s="479"/>
      <c r="BU466" s="480"/>
      <c r="BV466" s="479"/>
    </row>
    <row r="467" spans="1:74" ht="12.75" customHeight="1">
      <c r="A467" s="484"/>
      <c r="B467" s="484"/>
      <c r="C467" s="484"/>
      <c r="D467" s="479"/>
      <c r="E467" s="480"/>
      <c r="F467" s="479"/>
      <c r="G467" s="480"/>
      <c r="H467" s="479"/>
      <c r="I467" s="480"/>
      <c r="J467" s="481"/>
      <c r="K467" s="480"/>
      <c r="L467" s="480"/>
      <c r="M467" s="480"/>
      <c r="N467" s="480"/>
      <c r="O467" s="480"/>
      <c r="P467" s="479"/>
      <c r="Q467" s="479"/>
      <c r="R467" s="479"/>
      <c r="S467" s="479"/>
      <c r="T467" s="480"/>
      <c r="U467" s="479"/>
      <c r="V467" s="479"/>
      <c r="W467" s="479"/>
      <c r="X467" s="480"/>
      <c r="Y467" s="479"/>
      <c r="Z467" s="479"/>
      <c r="AA467" s="480"/>
      <c r="AB467" s="482"/>
      <c r="AC467" s="479"/>
      <c r="AD467" s="479"/>
      <c r="AE467" s="480"/>
      <c r="AF467" s="480"/>
      <c r="AG467" s="479"/>
      <c r="AH467" s="480"/>
      <c r="AI467" s="479"/>
      <c r="AJ467" s="480"/>
      <c r="AK467" s="480"/>
      <c r="AL467" s="480"/>
      <c r="AM467" s="479"/>
      <c r="AN467" s="479"/>
      <c r="AO467" s="479"/>
      <c r="AP467" s="480"/>
      <c r="AQ467" s="481"/>
      <c r="AR467" s="479"/>
      <c r="AS467" s="479"/>
      <c r="AT467" s="479"/>
      <c r="AU467" s="480"/>
      <c r="AV467" s="479"/>
      <c r="AW467" s="480"/>
      <c r="AX467" s="480"/>
      <c r="AY467" s="480"/>
      <c r="AZ467" s="481"/>
      <c r="BA467" s="480"/>
      <c r="BB467" s="479"/>
      <c r="BC467" s="482"/>
      <c r="BD467" s="479"/>
      <c r="BE467" s="479"/>
      <c r="BF467" s="479"/>
      <c r="BG467" s="480"/>
      <c r="BH467" s="479"/>
      <c r="BI467" s="479"/>
      <c r="BJ467" s="479"/>
      <c r="BK467" s="480"/>
      <c r="BL467" s="480"/>
      <c r="BM467" s="480"/>
      <c r="BN467" s="479"/>
      <c r="BO467" s="480"/>
      <c r="BP467" s="480"/>
      <c r="BQ467" s="479"/>
      <c r="BR467" s="480"/>
      <c r="BS467" s="480"/>
      <c r="BT467" s="479"/>
      <c r="BU467" s="480"/>
      <c r="BV467" s="479"/>
    </row>
    <row r="468" spans="1:74" ht="12.75" customHeight="1">
      <c r="A468" s="478"/>
      <c r="B468" s="478"/>
      <c r="C468" s="478"/>
      <c r="D468" s="479"/>
      <c r="E468" s="480"/>
      <c r="F468" s="479"/>
      <c r="G468" s="480"/>
      <c r="H468" s="479"/>
      <c r="I468" s="480"/>
      <c r="J468" s="481"/>
      <c r="K468" s="480"/>
      <c r="L468" s="480"/>
      <c r="M468" s="480"/>
      <c r="N468" s="480"/>
      <c r="O468" s="480"/>
      <c r="P468" s="479"/>
      <c r="Q468" s="479"/>
      <c r="R468" s="479"/>
      <c r="S468" s="479"/>
      <c r="T468" s="480"/>
      <c r="U468" s="479"/>
      <c r="V468" s="479"/>
      <c r="W468" s="479"/>
      <c r="X468" s="480"/>
      <c r="Y468" s="479"/>
      <c r="Z468" s="479"/>
      <c r="AA468" s="480"/>
      <c r="AB468" s="482"/>
      <c r="AC468" s="479"/>
      <c r="AD468" s="479"/>
      <c r="AE468" s="480"/>
      <c r="AF468" s="480"/>
      <c r="AG468" s="479"/>
      <c r="AH468" s="480"/>
      <c r="AI468" s="479"/>
      <c r="AJ468" s="480"/>
      <c r="AK468" s="480"/>
      <c r="AL468" s="480"/>
      <c r="AM468" s="479"/>
      <c r="AN468" s="479"/>
      <c r="AO468" s="479"/>
      <c r="AP468" s="480"/>
      <c r="AQ468" s="481"/>
      <c r="AR468" s="479"/>
      <c r="AS468" s="479"/>
      <c r="AT468" s="479"/>
      <c r="AU468" s="480"/>
      <c r="AV468" s="479"/>
      <c r="AW468" s="480"/>
      <c r="AX468" s="480"/>
      <c r="AY468" s="480"/>
      <c r="AZ468" s="481"/>
      <c r="BA468" s="480"/>
      <c r="BB468" s="479"/>
      <c r="BC468" s="482"/>
      <c r="BD468" s="479"/>
      <c r="BE468" s="479"/>
      <c r="BF468" s="479"/>
      <c r="BG468" s="480"/>
      <c r="BH468" s="479"/>
      <c r="BI468" s="479"/>
      <c r="BJ468" s="479"/>
      <c r="BK468" s="480"/>
      <c r="BL468" s="480"/>
      <c r="BM468" s="480"/>
      <c r="BN468" s="479"/>
      <c r="BO468" s="480"/>
      <c r="BP468" s="480"/>
      <c r="BQ468" s="479"/>
      <c r="BR468" s="480"/>
      <c r="BS468" s="480"/>
      <c r="BT468" s="479"/>
      <c r="BU468" s="480"/>
      <c r="BV468" s="479"/>
    </row>
    <row r="469" spans="1:74" ht="12.75" customHeight="1">
      <c r="A469" s="478"/>
      <c r="B469" s="478"/>
      <c r="C469" s="478"/>
      <c r="D469" s="479"/>
      <c r="E469" s="480"/>
      <c r="F469" s="479"/>
      <c r="G469" s="480"/>
      <c r="H469" s="479"/>
      <c r="I469" s="480"/>
      <c r="J469" s="481"/>
      <c r="K469" s="480"/>
      <c r="L469" s="480"/>
      <c r="M469" s="480"/>
      <c r="N469" s="480"/>
      <c r="O469" s="480"/>
      <c r="P469" s="479"/>
      <c r="Q469" s="479"/>
      <c r="R469" s="479"/>
      <c r="S469" s="479"/>
      <c r="T469" s="480"/>
      <c r="U469" s="479"/>
      <c r="V469" s="479"/>
      <c r="W469" s="479"/>
      <c r="X469" s="480"/>
      <c r="Y469" s="479"/>
      <c r="Z469" s="479"/>
      <c r="AA469" s="480"/>
      <c r="AB469" s="482"/>
      <c r="AC469" s="479"/>
      <c r="AD469" s="479"/>
      <c r="AE469" s="480"/>
      <c r="AF469" s="480"/>
      <c r="AG469" s="479"/>
      <c r="AH469" s="480"/>
      <c r="AI469" s="479"/>
      <c r="AJ469" s="480"/>
      <c r="AK469" s="480"/>
      <c r="AL469" s="480"/>
      <c r="AM469" s="479"/>
      <c r="AN469" s="479"/>
      <c r="AO469" s="479"/>
      <c r="AP469" s="480"/>
      <c r="AQ469" s="481"/>
      <c r="AR469" s="479"/>
      <c r="AS469" s="479"/>
      <c r="AT469" s="479"/>
      <c r="AU469" s="480"/>
      <c r="AV469" s="479"/>
      <c r="AW469" s="480"/>
      <c r="AX469" s="480"/>
      <c r="AY469" s="480"/>
      <c r="AZ469" s="481"/>
      <c r="BA469" s="480"/>
      <c r="BB469" s="479"/>
      <c r="BC469" s="482"/>
      <c r="BD469" s="479"/>
      <c r="BE469" s="479"/>
      <c r="BF469" s="479"/>
      <c r="BG469" s="480"/>
      <c r="BH469" s="479"/>
      <c r="BI469" s="479"/>
      <c r="BJ469" s="479"/>
      <c r="BK469" s="480"/>
      <c r="BL469" s="480"/>
      <c r="BM469" s="480"/>
      <c r="BN469" s="479"/>
      <c r="BO469" s="480"/>
      <c r="BP469" s="480"/>
      <c r="BQ469" s="479"/>
      <c r="BR469" s="480"/>
      <c r="BS469" s="480"/>
      <c r="BT469" s="479"/>
      <c r="BU469" s="480"/>
      <c r="BV469" s="479"/>
    </row>
    <row r="470" spans="1:74" ht="12.75" customHeight="1">
      <c r="A470" s="478"/>
      <c r="B470" s="478"/>
      <c r="C470" s="478"/>
      <c r="D470" s="479"/>
      <c r="E470" s="480"/>
      <c r="F470" s="479"/>
      <c r="G470" s="480"/>
      <c r="H470" s="479"/>
      <c r="I470" s="480"/>
      <c r="J470" s="481"/>
      <c r="K470" s="480"/>
      <c r="L470" s="480"/>
      <c r="M470" s="480"/>
      <c r="N470" s="480"/>
      <c r="O470" s="480"/>
      <c r="P470" s="479"/>
      <c r="Q470" s="479"/>
      <c r="R470" s="479"/>
      <c r="S470" s="479"/>
      <c r="T470" s="480"/>
      <c r="U470" s="479"/>
      <c r="V470" s="479"/>
      <c r="W470" s="479"/>
      <c r="X470" s="480"/>
      <c r="Y470" s="479"/>
      <c r="Z470" s="479"/>
      <c r="AA470" s="480"/>
      <c r="AB470" s="482"/>
      <c r="AC470" s="479"/>
      <c r="AD470" s="479"/>
      <c r="AE470" s="480"/>
      <c r="AF470" s="480"/>
      <c r="AG470" s="479"/>
      <c r="AH470" s="480"/>
      <c r="AI470" s="479"/>
      <c r="AJ470" s="480"/>
      <c r="AK470" s="480"/>
      <c r="AL470" s="480"/>
      <c r="AM470" s="479"/>
      <c r="AN470" s="479"/>
      <c r="AO470" s="479"/>
      <c r="AP470" s="480"/>
      <c r="AQ470" s="481"/>
      <c r="AR470" s="479"/>
      <c r="AS470" s="479"/>
      <c r="AT470" s="479"/>
      <c r="AU470" s="480"/>
      <c r="AV470" s="479"/>
      <c r="AW470" s="480"/>
      <c r="AX470" s="480"/>
      <c r="AY470" s="480"/>
      <c r="AZ470" s="481"/>
      <c r="BA470" s="480"/>
      <c r="BB470" s="479"/>
      <c r="BC470" s="482"/>
      <c r="BD470" s="479"/>
      <c r="BE470" s="479"/>
      <c r="BF470" s="479"/>
      <c r="BG470" s="480"/>
      <c r="BH470" s="479"/>
      <c r="BI470" s="479"/>
      <c r="BJ470" s="479"/>
      <c r="BK470" s="480"/>
      <c r="BL470" s="480"/>
      <c r="BM470" s="480"/>
      <c r="BN470" s="479"/>
      <c r="BO470" s="480"/>
      <c r="BP470" s="480"/>
      <c r="BQ470" s="479"/>
      <c r="BR470" s="480"/>
      <c r="BS470" s="480"/>
      <c r="BT470" s="479"/>
      <c r="BU470" s="480"/>
      <c r="BV470" s="479"/>
    </row>
    <row r="471" spans="1:74" ht="12.75" customHeight="1">
      <c r="A471" s="478"/>
      <c r="B471" s="478"/>
      <c r="C471" s="478"/>
      <c r="D471" s="479"/>
      <c r="E471" s="480"/>
      <c r="F471" s="479"/>
      <c r="G471" s="480"/>
      <c r="H471" s="479"/>
      <c r="I471" s="480"/>
      <c r="J471" s="481"/>
      <c r="K471" s="480"/>
      <c r="L471" s="480"/>
      <c r="M471" s="480"/>
      <c r="N471" s="480"/>
      <c r="O471" s="480"/>
      <c r="P471" s="479"/>
      <c r="Q471" s="479"/>
      <c r="R471" s="479"/>
      <c r="S471" s="479"/>
      <c r="T471" s="480"/>
      <c r="U471" s="479"/>
      <c r="V471" s="479"/>
      <c r="W471" s="479"/>
      <c r="X471" s="480"/>
      <c r="Y471" s="479"/>
      <c r="Z471" s="479"/>
      <c r="AA471" s="480"/>
      <c r="AB471" s="482"/>
      <c r="AC471" s="479"/>
      <c r="AD471" s="479"/>
      <c r="AE471" s="480"/>
      <c r="AF471" s="480"/>
      <c r="AG471" s="479"/>
      <c r="AH471" s="480"/>
      <c r="AI471" s="479"/>
      <c r="AJ471" s="480"/>
      <c r="AK471" s="480"/>
      <c r="AL471" s="480"/>
      <c r="AM471" s="479"/>
      <c r="AN471" s="479"/>
      <c r="AO471" s="479"/>
      <c r="AP471" s="480"/>
      <c r="AQ471" s="481"/>
      <c r="AR471" s="479"/>
      <c r="AS471" s="479"/>
      <c r="AT471" s="479"/>
      <c r="AU471" s="480"/>
      <c r="AV471" s="479"/>
      <c r="AW471" s="480"/>
      <c r="AX471" s="480"/>
      <c r="AY471" s="480"/>
      <c r="AZ471" s="481"/>
      <c r="BA471" s="480"/>
      <c r="BB471" s="479"/>
      <c r="BC471" s="482"/>
      <c r="BD471" s="479"/>
      <c r="BE471" s="479"/>
      <c r="BF471" s="479"/>
      <c r="BG471" s="480"/>
      <c r="BH471" s="479"/>
      <c r="BI471" s="479"/>
      <c r="BJ471" s="479"/>
      <c r="BK471" s="480"/>
      <c r="BL471" s="480"/>
      <c r="BM471" s="480"/>
      <c r="BN471" s="479"/>
      <c r="BO471" s="480"/>
      <c r="BP471" s="480"/>
      <c r="BQ471" s="479"/>
      <c r="BR471" s="480"/>
      <c r="BS471" s="480"/>
      <c r="BT471" s="479"/>
      <c r="BU471" s="480"/>
      <c r="BV471" s="479"/>
    </row>
    <row r="472" spans="1:74" ht="12.75" customHeight="1">
      <c r="A472" s="478"/>
      <c r="B472" s="478"/>
      <c r="C472" s="478"/>
      <c r="D472" s="479"/>
      <c r="E472" s="480"/>
      <c r="F472" s="479"/>
      <c r="G472" s="480"/>
      <c r="H472" s="479"/>
      <c r="I472" s="480"/>
      <c r="J472" s="481"/>
      <c r="K472" s="480"/>
      <c r="L472" s="480"/>
      <c r="M472" s="480"/>
      <c r="N472" s="480"/>
      <c r="O472" s="480"/>
      <c r="P472" s="479"/>
      <c r="Q472" s="479"/>
      <c r="R472" s="479"/>
      <c r="S472" s="479"/>
      <c r="T472" s="480"/>
      <c r="U472" s="479"/>
      <c r="V472" s="479"/>
      <c r="W472" s="479"/>
      <c r="X472" s="480"/>
      <c r="Y472" s="479"/>
      <c r="Z472" s="479"/>
      <c r="AA472" s="480"/>
      <c r="AB472" s="482"/>
      <c r="AC472" s="479"/>
      <c r="AD472" s="479"/>
      <c r="AE472" s="480"/>
      <c r="AF472" s="480"/>
      <c r="AG472" s="479"/>
      <c r="AH472" s="480"/>
      <c r="AI472" s="479"/>
      <c r="AJ472" s="480"/>
      <c r="AK472" s="480"/>
      <c r="AL472" s="480"/>
      <c r="AM472" s="479"/>
      <c r="AN472" s="479"/>
      <c r="AO472" s="479"/>
      <c r="AP472" s="480"/>
      <c r="AQ472" s="481"/>
      <c r="AR472" s="479"/>
      <c r="AS472" s="479"/>
      <c r="AT472" s="479"/>
      <c r="AU472" s="480"/>
      <c r="AV472" s="479"/>
      <c r="AW472" s="480"/>
      <c r="AX472" s="480"/>
      <c r="AY472" s="480"/>
      <c r="AZ472" s="481"/>
      <c r="BA472" s="480"/>
      <c r="BB472" s="479"/>
      <c r="BC472" s="482"/>
      <c r="BD472" s="479"/>
      <c r="BE472" s="479"/>
      <c r="BF472" s="479"/>
      <c r="BG472" s="480"/>
      <c r="BH472" s="479"/>
      <c r="BI472" s="479"/>
      <c r="BJ472" s="479"/>
      <c r="BK472" s="480"/>
      <c r="BL472" s="480"/>
      <c r="BM472" s="480"/>
      <c r="BN472" s="479"/>
      <c r="BO472" s="480"/>
      <c r="BP472" s="480"/>
      <c r="BQ472" s="479"/>
      <c r="BR472" s="480"/>
      <c r="BS472" s="480"/>
      <c r="BT472" s="479"/>
      <c r="BU472" s="480"/>
      <c r="BV472" s="479"/>
    </row>
    <row r="473" spans="1:74" ht="12.75" customHeight="1">
      <c r="A473" s="478"/>
      <c r="B473" s="478"/>
      <c r="C473" s="478"/>
      <c r="D473" s="479"/>
      <c r="E473" s="480"/>
      <c r="F473" s="479"/>
      <c r="G473" s="480"/>
      <c r="H473" s="479"/>
      <c r="I473" s="480"/>
      <c r="J473" s="481"/>
      <c r="K473" s="480"/>
      <c r="L473" s="480"/>
      <c r="M473" s="480"/>
      <c r="N473" s="480"/>
      <c r="O473" s="480"/>
      <c r="P473" s="479"/>
      <c r="Q473" s="479"/>
      <c r="R473" s="479"/>
      <c r="S473" s="479"/>
      <c r="T473" s="480"/>
      <c r="U473" s="479"/>
      <c r="V473" s="479"/>
      <c r="W473" s="479"/>
      <c r="X473" s="480"/>
      <c r="Y473" s="479"/>
      <c r="Z473" s="479"/>
      <c r="AA473" s="480"/>
      <c r="AB473" s="482"/>
      <c r="AC473" s="479"/>
      <c r="AD473" s="479"/>
      <c r="AE473" s="480"/>
      <c r="AF473" s="480"/>
      <c r="AG473" s="479"/>
      <c r="AH473" s="480"/>
      <c r="AI473" s="479"/>
      <c r="AJ473" s="480"/>
      <c r="AK473" s="480"/>
      <c r="AL473" s="480"/>
      <c r="AM473" s="479"/>
      <c r="AN473" s="479"/>
      <c r="AO473" s="479"/>
      <c r="AP473" s="480"/>
      <c r="AQ473" s="481"/>
      <c r="AR473" s="479"/>
      <c r="AS473" s="479"/>
      <c r="AT473" s="479"/>
      <c r="AU473" s="480"/>
      <c r="AV473" s="479"/>
      <c r="AW473" s="480"/>
      <c r="AX473" s="480"/>
      <c r="AY473" s="480"/>
      <c r="AZ473" s="481"/>
      <c r="BA473" s="480"/>
      <c r="BB473" s="479"/>
      <c r="BC473" s="482"/>
      <c r="BD473" s="479"/>
      <c r="BE473" s="479"/>
      <c r="BF473" s="479"/>
      <c r="BG473" s="480"/>
      <c r="BH473" s="479"/>
      <c r="BI473" s="479"/>
      <c r="BJ473" s="479"/>
      <c r="BK473" s="480"/>
      <c r="BL473" s="480"/>
      <c r="BM473" s="480"/>
      <c r="BN473" s="479"/>
      <c r="BO473" s="480"/>
      <c r="BP473" s="480"/>
      <c r="BQ473" s="479"/>
      <c r="BR473" s="480"/>
      <c r="BS473" s="480"/>
      <c r="BT473" s="479"/>
      <c r="BU473" s="480"/>
      <c r="BV473" s="479"/>
    </row>
    <row r="474" spans="1:74" ht="12.75" customHeight="1">
      <c r="A474" s="478"/>
      <c r="B474" s="478"/>
      <c r="C474" s="478"/>
      <c r="D474" s="479"/>
      <c r="E474" s="480"/>
      <c r="F474" s="479"/>
      <c r="G474" s="480"/>
      <c r="H474" s="479"/>
      <c r="I474" s="480"/>
      <c r="J474" s="481"/>
      <c r="K474" s="480"/>
      <c r="L474" s="480"/>
      <c r="M474" s="480"/>
      <c r="N474" s="480"/>
      <c r="O474" s="480"/>
      <c r="P474" s="479"/>
      <c r="Q474" s="479"/>
      <c r="R474" s="479"/>
      <c r="S474" s="479"/>
      <c r="T474" s="480"/>
      <c r="U474" s="479"/>
      <c r="V474" s="479"/>
      <c r="W474" s="479"/>
      <c r="X474" s="480"/>
      <c r="Y474" s="479"/>
      <c r="Z474" s="479"/>
      <c r="AA474" s="480"/>
      <c r="AB474" s="482"/>
      <c r="AC474" s="479"/>
      <c r="AD474" s="479"/>
      <c r="AE474" s="480"/>
      <c r="AF474" s="480"/>
      <c r="AG474" s="479"/>
      <c r="AH474" s="480"/>
      <c r="AI474" s="479"/>
      <c r="AJ474" s="480"/>
      <c r="AK474" s="480"/>
      <c r="AL474" s="480"/>
      <c r="AM474" s="479"/>
      <c r="AN474" s="479"/>
      <c r="AO474" s="479"/>
      <c r="AP474" s="480"/>
      <c r="AQ474" s="481"/>
      <c r="AR474" s="479"/>
      <c r="AS474" s="479"/>
      <c r="AT474" s="479"/>
      <c r="AU474" s="480"/>
      <c r="AV474" s="479"/>
      <c r="AW474" s="480"/>
      <c r="AX474" s="480"/>
      <c r="AY474" s="480"/>
      <c r="AZ474" s="481"/>
      <c r="BA474" s="480"/>
      <c r="BB474" s="479"/>
      <c r="BC474" s="482"/>
      <c r="BD474" s="479"/>
      <c r="BE474" s="479"/>
      <c r="BF474" s="479"/>
      <c r="BG474" s="480"/>
      <c r="BH474" s="479"/>
      <c r="BI474" s="479"/>
      <c r="BJ474" s="479"/>
      <c r="BK474" s="480"/>
      <c r="BL474" s="480"/>
      <c r="BM474" s="480"/>
      <c r="BN474" s="479"/>
      <c r="BO474" s="480"/>
      <c r="BP474" s="480"/>
      <c r="BQ474" s="479"/>
      <c r="BR474" s="480"/>
      <c r="BS474" s="480"/>
      <c r="BT474" s="479"/>
      <c r="BU474" s="480"/>
      <c r="BV474" s="479"/>
    </row>
    <row r="475" spans="1:74" ht="12.75" customHeight="1">
      <c r="A475" s="478"/>
      <c r="B475" s="478"/>
      <c r="C475" s="478"/>
      <c r="D475" s="479"/>
      <c r="E475" s="480"/>
      <c r="F475" s="479"/>
      <c r="G475" s="480"/>
      <c r="H475" s="479"/>
      <c r="I475" s="480"/>
      <c r="J475" s="481"/>
      <c r="K475" s="480"/>
      <c r="L475" s="480"/>
      <c r="M475" s="480"/>
      <c r="N475" s="480"/>
      <c r="O475" s="480"/>
      <c r="P475" s="479"/>
      <c r="Q475" s="479"/>
      <c r="R475" s="479"/>
      <c r="S475" s="479"/>
      <c r="T475" s="480"/>
      <c r="U475" s="479"/>
      <c r="V475" s="479"/>
      <c r="W475" s="479"/>
      <c r="X475" s="480"/>
      <c r="Y475" s="479"/>
      <c r="Z475" s="479"/>
      <c r="AA475" s="480"/>
      <c r="AB475" s="482"/>
      <c r="AC475" s="479"/>
      <c r="AD475" s="479"/>
      <c r="AE475" s="480"/>
      <c r="AF475" s="480"/>
      <c r="AG475" s="479"/>
      <c r="AH475" s="480"/>
      <c r="AI475" s="479"/>
      <c r="AJ475" s="480"/>
      <c r="AK475" s="480"/>
      <c r="AL475" s="480"/>
      <c r="AM475" s="479"/>
      <c r="AN475" s="479"/>
      <c r="AO475" s="479"/>
      <c r="AP475" s="480"/>
      <c r="AQ475" s="481"/>
      <c r="AR475" s="479"/>
      <c r="AS475" s="479"/>
      <c r="AT475" s="479"/>
      <c r="AU475" s="480"/>
      <c r="AV475" s="479"/>
      <c r="AW475" s="480"/>
      <c r="AX475" s="480"/>
      <c r="AY475" s="500"/>
      <c r="AZ475" s="481"/>
      <c r="BA475" s="480"/>
      <c r="BB475" s="479"/>
      <c r="BC475" s="482"/>
      <c r="BD475" s="479"/>
      <c r="BE475" s="479"/>
      <c r="BF475" s="479"/>
      <c r="BG475" s="480"/>
      <c r="BH475" s="479"/>
      <c r="BI475" s="479"/>
      <c r="BJ475" s="479"/>
      <c r="BK475" s="480"/>
      <c r="BL475" s="480"/>
      <c r="BM475" s="480"/>
      <c r="BN475" s="479"/>
      <c r="BO475" s="480"/>
      <c r="BP475" s="480"/>
      <c r="BQ475" s="479"/>
      <c r="BR475" s="480"/>
      <c r="BS475" s="480"/>
      <c r="BT475" s="479"/>
      <c r="BU475" s="480"/>
      <c r="BV475" s="479"/>
    </row>
    <row r="476" spans="1:74" ht="12.75" customHeight="1">
      <c r="A476" s="484"/>
      <c r="B476" s="484"/>
      <c r="C476" s="484"/>
      <c r="D476" s="479"/>
      <c r="E476" s="480"/>
      <c r="F476" s="479"/>
      <c r="G476" s="480"/>
      <c r="H476" s="479"/>
      <c r="I476" s="480"/>
      <c r="J476" s="481"/>
      <c r="K476" s="480"/>
      <c r="L476" s="480"/>
      <c r="M476" s="480"/>
      <c r="N476" s="480"/>
      <c r="O476" s="480"/>
      <c r="P476" s="479"/>
      <c r="Q476" s="479"/>
      <c r="R476" s="479"/>
      <c r="S476" s="479"/>
      <c r="T476" s="480"/>
      <c r="U476" s="479"/>
      <c r="V476" s="479"/>
      <c r="W476" s="479"/>
      <c r="X476" s="480"/>
      <c r="Y476" s="479"/>
      <c r="Z476" s="479"/>
      <c r="AA476" s="480"/>
      <c r="AB476" s="482"/>
      <c r="AC476" s="479"/>
      <c r="AD476" s="479"/>
      <c r="AE476" s="480"/>
      <c r="AF476" s="480"/>
      <c r="AG476" s="479"/>
      <c r="AH476" s="480"/>
      <c r="AI476" s="479"/>
      <c r="AJ476" s="480"/>
      <c r="AK476" s="480"/>
      <c r="AL476" s="480"/>
      <c r="AM476" s="479"/>
      <c r="AN476" s="479"/>
      <c r="AO476" s="479"/>
      <c r="AP476" s="480"/>
      <c r="AQ476" s="481"/>
      <c r="AR476" s="479"/>
      <c r="AS476" s="479"/>
      <c r="AT476" s="479"/>
      <c r="AU476" s="480"/>
      <c r="AV476" s="479"/>
      <c r="AW476" s="480"/>
      <c r="AX476" s="480"/>
      <c r="AY476" s="480"/>
      <c r="AZ476" s="481"/>
      <c r="BA476" s="480"/>
      <c r="BB476" s="479"/>
      <c r="BC476" s="482"/>
      <c r="BD476" s="479"/>
      <c r="BE476" s="479"/>
      <c r="BF476" s="479"/>
      <c r="BG476" s="480"/>
      <c r="BH476" s="479"/>
      <c r="BI476" s="479"/>
      <c r="BJ476" s="479"/>
      <c r="BK476" s="480"/>
      <c r="BL476" s="480"/>
      <c r="BM476" s="480"/>
      <c r="BN476" s="479"/>
      <c r="BO476" s="480"/>
      <c r="BP476" s="480"/>
      <c r="BQ476" s="479"/>
      <c r="BR476" s="480"/>
      <c r="BS476" s="480"/>
      <c r="BT476" s="479"/>
      <c r="BU476" s="480"/>
      <c r="BV476" s="479"/>
    </row>
    <row r="477" spans="1:74" ht="12.75" customHeight="1">
      <c r="A477" s="478"/>
      <c r="B477" s="478"/>
      <c r="C477" s="478"/>
      <c r="D477" s="479"/>
      <c r="E477" s="480"/>
      <c r="F477" s="479"/>
      <c r="G477" s="480"/>
      <c r="H477" s="479"/>
      <c r="I477" s="480"/>
      <c r="J477" s="481"/>
      <c r="K477" s="480"/>
      <c r="L477" s="480"/>
      <c r="M477" s="480"/>
      <c r="N477" s="480"/>
      <c r="O477" s="480"/>
      <c r="P477" s="479"/>
      <c r="Q477" s="479"/>
      <c r="R477" s="479"/>
      <c r="S477" s="479"/>
      <c r="T477" s="480"/>
      <c r="U477" s="479"/>
      <c r="V477" s="479"/>
      <c r="W477" s="479"/>
      <c r="X477" s="480"/>
      <c r="Y477" s="479"/>
      <c r="Z477" s="479"/>
      <c r="AA477" s="480"/>
      <c r="AB477" s="482"/>
      <c r="AC477" s="479"/>
      <c r="AD477" s="479"/>
      <c r="AE477" s="480"/>
      <c r="AF477" s="480"/>
      <c r="AG477" s="479"/>
      <c r="AH477" s="480"/>
      <c r="AI477" s="479"/>
      <c r="AJ477" s="480"/>
      <c r="AK477" s="480"/>
      <c r="AL477" s="480"/>
      <c r="AM477" s="479"/>
      <c r="AN477" s="479"/>
      <c r="AO477" s="479"/>
      <c r="AP477" s="480"/>
      <c r="AQ477" s="481"/>
      <c r="AR477" s="479"/>
      <c r="AS477" s="479"/>
      <c r="AT477" s="479"/>
      <c r="AU477" s="480"/>
      <c r="AV477" s="479"/>
      <c r="AW477" s="480"/>
      <c r="AX477" s="480"/>
      <c r="AY477" s="480"/>
      <c r="AZ477" s="481"/>
      <c r="BA477" s="480"/>
      <c r="BB477" s="479"/>
      <c r="BC477" s="482"/>
      <c r="BD477" s="479"/>
      <c r="BE477" s="479"/>
      <c r="BF477" s="479"/>
      <c r="BG477" s="480"/>
      <c r="BH477" s="479"/>
      <c r="BI477" s="479"/>
      <c r="BJ477" s="479"/>
      <c r="BK477" s="480"/>
      <c r="BL477" s="480"/>
      <c r="BM477" s="480"/>
      <c r="BN477" s="479"/>
      <c r="BO477" s="480"/>
      <c r="BP477" s="480"/>
      <c r="BQ477" s="479"/>
      <c r="BR477" s="480"/>
      <c r="BS477" s="480"/>
      <c r="BT477" s="479"/>
      <c r="BU477" s="480"/>
      <c r="BV477" s="479"/>
    </row>
    <row r="478" spans="1:74" ht="12.75" customHeight="1">
      <c r="A478" s="484"/>
      <c r="B478" s="484"/>
      <c r="C478" s="484"/>
      <c r="D478" s="479"/>
      <c r="E478" s="480"/>
      <c r="F478" s="479"/>
      <c r="G478" s="480"/>
      <c r="H478" s="479"/>
      <c r="I478" s="480"/>
      <c r="J478" s="481"/>
      <c r="K478" s="480"/>
      <c r="L478" s="480"/>
      <c r="M478" s="480"/>
      <c r="N478" s="480"/>
      <c r="O478" s="480"/>
      <c r="P478" s="479"/>
      <c r="Q478" s="479"/>
      <c r="R478" s="479"/>
      <c r="S478" s="479"/>
      <c r="T478" s="480"/>
      <c r="U478" s="479"/>
      <c r="V478" s="479"/>
      <c r="W478" s="479"/>
      <c r="X478" s="480"/>
      <c r="Y478" s="479"/>
      <c r="Z478" s="479"/>
      <c r="AA478" s="480"/>
      <c r="AB478" s="482"/>
      <c r="AC478" s="479"/>
      <c r="AD478" s="479"/>
      <c r="AE478" s="480"/>
      <c r="AF478" s="480"/>
      <c r="AG478" s="479"/>
      <c r="AH478" s="480"/>
      <c r="AI478" s="479"/>
      <c r="AJ478" s="480"/>
      <c r="AK478" s="480"/>
      <c r="AL478" s="480"/>
      <c r="AM478" s="479"/>
      <c r="AN478" s="479"/>
      <c r="AO478" s="479"/>
      <c r="AP478" s="480"/>
      <c r="AQ478" s="481"/>
      <c r="AR478" s="479"/>
      <c r="AS478" s="479"/>
      <c r="AT478" s="479"/>
      <c r="AU478" s="480"/>
      <c r="AV478" s="479"/>
      <c r="AW478" s="480"/>
      <c r="AX478" s="480"/>
      <c r="AY478" s="480"/>
      <c r="AZ478" s="481"/>
      <c r="BA478" s="480"/>
      <c r="BB478" s="479"/>
      <c r="BC478" s="482"/>
      <c r="BD478" s="479"/>
      <c r="BE478" s="479"/>
      <c r="BF478" s="479"/>
      <c r="BG478" s="480"/>
      <c r="BH478" s="479"/>
      <c r="BI478" s="479"/>
      <c r="BJ478" s="479"/>
      <c r="BK478" s="480"/>
      <c r="BL478" s="480"/>
      <c r="BM478" s="480"/>
      <c r="BN478" s="479"/>
      <c r="BO478" s="480"/>
      <c r="BP478" s="480"/>
      <c r="BQ478" s="479"/>
      <c r="BR478" s="480"/>
      <c r="BS478" s="480"/>
      <c r="BT478" s="479"/>
      <c r="BU478" s="480"/>
      <c r="BV478" s="479"/>
    </row>
    <row r="479" spans="1:74" ht="12.75" customHeight="1">
      <c r="A479" s="478"/>
      <c r="B479" s="478"/>
      <c r="C479" s="478"/>
      <c r="D479" s="479"/>
      <c r="E479" s="480"/>
      <c r="F479" s="479"/>
      <c r="G479" s="480"/>
      <c r="H479" s="479"/>
      <c r="I479" s="480"/>
      <c r="J479" s="481"/>
      <c r="K479" s="480"/>
      <c r="L479" s="480"/>
      <c r="M479" s="480"/>
      <c r="N479" s="480"/>
      <c r="O479" s="480"/>
      <c r="P479" s="479"/>
      <c r="Q479" s="479"/>
      <c r="R479" s="479"/>
      <c r="S479" s="479"/>
      <c r="T479" s="480"/>
      <c r="U479" s="479"/>
      <c r="V479" s="479"/>
      <c r="W479" s="479"/>
      <c r="X479" s="480"/>
      <c r="Y479" s="479"/>
      <c r="Z479" s="479"/>
      <c r="AA479" s="480"/>
      <c r="AB479" s="482"/>
      <c r="AC479" s="479"/>
      <c r="AD479" s="479"/>
      <c r="AE479" s="480"/>
      <c r="AF479" s="480"/>
      <c r="AG479" s="479"/>
      <c r="AH479" s="480"/>
      <c r="AI479" s="479"/>
      <c r="AJ479" s="480"/>
      <c r="AK479" s="480"/>
      <c r="AL479" s="480"/>
      <c r="AM479" s="479"/>
      <c r="AN479" s="479"/>
      <c r="AO479" s="479"/>
      <c r="AP479" s="480"/>
      <c r="AQ479" s="481"/>
      <c r="AR479" s="479"/>
      <c r="AS479" s="479"/>
      <c r="AT479" s="479"/>
      <c r="AU479" s="480"/>
      <c r="AV479" s="479"/>
      <c r="AW479" s="480"/>
      <c r="AX479" s="480"/>
      <c r="AY479" s="480"/>
      <c r="AZ479" s="481"/>
      <c r="BA479" s="480"/>
      <c r="BB479" s="479"/>
      <c r="BC479" s="482"/>
      <c r="BD479" s="479"/>
      <c r="BE479" s="479"/>
      <c r="BF479" s="479"/>
      <c r="BG479" s="480"/>
      <c r="BH479" s="479"/>
      <c r="BI479" s="479"/>
      <c r="BJ479" s="479"/>
      <c r="BK479" s="480"/>
      <c r="BL479" s="480"/>
      <c r="BM479" s="480"/>
      <c r="BN479" s="479"/>
      <c r="BO479" s="480"/>
      <c r="BP479" s="480"/>
      <c r="BQ479" s="479"/>
      <c r="BR479" s="480"/>
      <c r="BS479" s="480"/>
      <c r="BT479" s="479"/>
      <c r="BU479" s="480"/>
      <c r="BV479" s="479"/>
    </row>
    <row r="480" spans="1:74" ht="12.75" customHeight="1">
      <c r="A480" s="478"/>
      <c r="B480" s="478"/>
      <c r="C480" s="478"/>
      <c r="D480" s="479"/>
      <c r="E480" s="480"/>
      <c r="F480" s="479"/>
      <c r="G480" s="480"/>
      <c r="H480" s="479"/>
      <c r="I480" s="480"/>
      <c r="J480" s="481"/>
      <c r="K480" s="480"/>
      <c r="L480" s="480"/>
      <c r="M480" s="480"/>
      <c r="N480" s="480"/>
      <c r="O480" s="480"/>
      <c r="P480" s="479"/>
      <c r="Q480" s="479"/>
      <c r="R480" s="479"/>
      <c r="S480" s="479"/>
      <c r="T480" s="480"/>
      <c r="U480" s="479"/>
      <c r="V480" s="479"/>
      <c r="W480" s="479"/>
      <c r="X480" s="480"/>
      <c r="Y480" s="479"/>
      <c r="Z480" s="479"/>
      <c r="AA480" s="480"/>
      <c r="AB480" s="482"/>
      <c r="AC480" s="479"/>
      <c r="AD480" s="479"/>
      <c r="AE480" s="480"/>
      <c r="AF480" s="480"/>
      <c r="AG480" s="479"/>
      <c r="AH480" s="480"/>
      <c r="AI480" s="479"/>
      <c r="AJ480" s="480"/>
      <c r="AK480" s="480"/>
      <c r="AL480" s="480"/>
      <c r="AM480" s="479"/>
      <c r="AN480" s="479"/>
      <c r="AO480" s="479"/>
      <c r="AP480" s="480"/>
      <c r="AQ480" s="481"/>
      <c r="AR480" s="479"/>
      <c r="AS480" s="479"/>
      <c r="AT480" s="479"/>
      <c r="AU480" s="480"/>
      <c r="AV480" s="479"/>
      <c r="AW480" s="480"/>
      <c r="AX480" s="480"/>
      <c r="AY480" s="480"/>
      <c r="AZ480" s="481"/>
      <c r="BA480" s="480"/>
      <c r="BB480" s="479"/>
      <c r="BC480" s="482"/>
      <c r="BD480" s="479"/>
      <c r="BE480" s="479"/>
      <c r="BF480" s="479"/>
      <c r="BG480" s="480"/>
      <c r="BH480" s="479"/>
      <c r="BI480" s="479"/>
      <c r="BJ480" s="479"/>
      <c r="BK480" s="480"/>
      <c r="BL480" s="480"/>
      <c r="BM480" s="480"/>
      <c r="BN480" s="479"/>
      <c r="BO480" s="480"/>
      <c r="BP480" s="480"/>
      <c r="BQ480" s="479"/>
      <c r="BR480" s="480"/>
      <c r="BS480" s="480"/>
      <c r="BT480" s="479"/>
      <c r="BU480" s="480"/>
      <c r="BV480" s="479"/>
    </row>
    <row r="481" spans="1:74" ht="12.75" customHeight="1">
      <c r="A481" s="478"/>
      <c r="B481" s="478"/>
      <c r="C481" s="478"/>
      <c r="D481" s="479"/>
      <c r="E481" s="480"/>
      <c r="F481" s="479"/>
      <c r="G481" s="480"/>
      <c r="H481" s="479"/>
      <c r="I481" s="480"/>
      <c r="J481" s="481"/>
      <c r="K481" s="480"/>
      <c r="L481" s="480"/>
      <c r="M481" s="480"/>
      <c r="N481" s="480"/>
      <c r="O481" s="480"/>
      <c r="P481" s="479"/>
      <c r="Q481" s="479"/>
      <c r="R481" s="479"/>
      <c r="S481" s="479"/>
      <c r="T481" s="480"/>
      <c r="U481" s="479"/>
      <c r="V481" s="479"/>
      <c r="W481" s="479"/>
      <c r="X481" s="480"/>
      <c r="Y481" s="479"/>
      <c r="Z481" s="479"/>
      <c r="AA481" s="480"/>
      <c r="AB481" s="482"/>
      <c r="AC481" s="479"/>
      <c r="AD481" s="479"/>
      <c r="AE481" s="480"/>
      <c r="AF481" s="480"/>
      <c r="AG481" s="479"/>
      <c r="AH481" s="480"/>
      <c r="AI481" s="479"/>
      <c r="AJ481" s="480"/>
      <c r="AK481" s="480"/>
      <c r="AL481" s="480"/>
      <c r="AM481" s="479"/>
      <c r="AN481" s="479"/>
      <c r="AO481" s="479"/>
      <c r="AP481" s="480"/>
      <c r="AQ481" s="481"/>
      <c r="AR481" s="479"/>
      <c r="AS481" s="479"/>
      <c r="AT481" s="479"/>
      <c r="AU481" s="480"/>
      <c r="AV481" s="479"/>
      <c r="AW481" s="480"/>
      <c r="AX481" s="480"/>
      <c r="AY481" s="480"/>
      <c r="AZ481" s="481"/>
      <c r="BA481" s="480"/>
      <c r="BB481" s="479"/>
      <c r="BC481" s="482"/>
      <c r="BD481" s="479"/>
      <c r="BE481" s="479"/>
      <c r="BF481" s="479"/>
      <c r="BG481" s="480"/>
      <c r="BH481" s="479"/>
      <c r="BI481" s="479"/>
      <c r="BJ481" s="479"/>
      <c r="BK481" s="480"/>
      <c r="BL481" s="480"/>
      <c r="BM481" s="480"/>
      <c r="BN481" s="479"/>
      <c r="BO481" s="480"/>
      <c r="BP481" s="480"/>
      <c r="BQ481" s="479"/>
      <c r="BR481" s="480"/>
      <c r="BS481" s="480"/>
      <c r="BT481" s="479"/>
      <c r="BU481" s="480"/>
      <c r="BV481" s="479"/>
    </row>
    <row r="482" spans="1:74" ht="12.75" customHeight="1">
      <c r="A482" s="478"/>
      <c r="B482" s="478"/>
      <c r="C482" s="478"/>
      <c r="D482" s="479"/>
      <c r="E482" s="480"/>
      <c r="F482" s="479"/>
      <c r="G482" s="480"/>
      <c r="H482" s="479"/>
      <c r="I482" s="480"/>
      <c r="J482" s="481"/>
      <c r="K482" s="480"/>
      <c r="L482" s="480"/>
      <c r="M482" s="480"/>
      <c r="N482" s="480"/>
      <c r="O482" s="480"/>
      <c r="P482" s="479"/>
      <c r="Q482" s="479"/>
      <c r="R482" s="479"/>
      <c r="S482" s="479"/>
      <c r="T482" s="480"/>
      <c r="U482" s="479"/>
      <c r="V482" s="479"/>
      <c r="W482" s="479"/>
      <c r="X482" s="480"/>
      <c r="Y482" s="479"/>
      <c r="Z482" s="479"/>
      <c r="AA482" s="480"/>
      <c r="AB482" s="482"/>
      <c r="AC482" s="479"/>
      <c r="AD482" s="479"/>
      <c r="AE482" s="480"/>
      <c r="AF482" s="480"/>
      <c r="AG482" s="479"/>
      <c r="AH482" s="480"/>
      <c r="AI482" s="479"/>
      <c r="AJ482" s="480"/>
      <c r="AK482" s="480"/>
      <c r="AL482" s="480"/>
      <c r="AM482" s="479"/>
      <c r="AN482" s="479"/>
      <c r="AO482" s="479"/>
      <c r="AP482" s="480"/>
      <c r="AQ482" s="481"/>
      <c r="AR482" s="479"/>
      <c r="AS482" s="479"/>
      <c r="AT482" s="479"/>
      <c r="AU482" s="480"/>
      <c r="AV482" s="479"/>
      <c r="AW482" s="480"/>
      <c r="AX482" s="480"/>
      <c r="AY482" s="480"/>
      <c r="AZ482" s="481"/>
      <c r="BA482" s="480"/>
      <c r="BB482" s="479"/>
      <c r="BC482" s="482"/>
      <c r="BD482" s="479"/>
      <c r="BE482" s="479"/>
      <c r="BF482" s="479"/>
      <c r="BG482" s="480"/>
      <c r="BH482" s="479"/>
      <c r="BI482" s="479"/>
      <c r="BJ482" s="479"/>
      <c r="BK482" s="480"/>
      <c r="BL482" s="480"/>
      <c r="BM482" s="480"/>
      <c r="BN482" s="479"/>
      <c r="BO482" s="480"/>
      <c r="BP482" s="480"/>
      <c r="BQ482" s="479"/>
      <c r="BR482" s="480"/>
      <c r="BS482" s="480"/>
      <c r="BT482" s="479"/>
      <c r="BU482" s="480"/>
      <c r="BV482" s="479"/>
    </row>
    <row r="483" spans="1:74" ht="12.75" customHeight="1">
      <c r="A483" s="478"/>
      <c r="B483" s="478"/>
      <c r="C483" s="478"/>
      <c r="D483" s="479"/>
      <c r="E483" s="480"/>
      <c r="F483" s="479"/>
      <c r="G483" s="480"/>
      <c r="H483" s="479"/>
      <c r="I483" s="480"/>
      <c r="J483" s="481"/>
      <c r="K483" s="480"/>
      <c r="L483" s="480"/>
      <c r="M483" s="480"/>
      <c r="N483" s="480"/>
      <c r="O483" s="480"/>
      <c r="P483" s="479"/>
      <c r="Q483" s="479"/>
      <c r="R483" s="479"/>
      <c r="S483" s="479"/>
      <c r="T483" s="480"/>
      <c r="U483" s="479"/>
      <c r="V483" s="479"/>
      <c r="W483" s="479"/>
      <c r="X483" s="480"/>
      <c r="Y483" s="479"/>
      <c r="Z483" s="479"/>
      <c r="AA483" s="480"/>
      <c r="AB483" s="482"/>
      <c r="AC483" s="479"/>
      <c r="AD483" s="479"/>
      <c r="AE483" s="480"/>
      <c r="AF483" s="480"/>
      <c r="AG483" s="479"/>
      <c r="AH483" s="480"/>
      <c r="AI483" s="479"/>
      <c r="AJ483" s="480"/>
      <c r="AK483" s="480"/>
      <c r="AL483" s="480"/>
      <c r="AM483" s="479"/>
      <c r="AN483" s="479"/>
      <c r="AO483" s="479"/>
      <c r="AP483" s="480"/>
      <c r="AQ483" s="481"/>
      <c r="AR483" s="479"/>
      <c r="AS483" s="479"/>
      <c r="AT483" s="479"/>
      <c r="AU483" s="480"/>
      <c r="AV483" s="479"/>
      <c r="AW483" s="480"/>
      <c r="AX483" s="480"/>
      <c r="AY483" s="480"/>
      <c r="AZ483" s="481"/>
      <c r="BA483" s="480"/>
      <c r="BB483" s="479"/>
      <c r="BC483" s="482"/>
      <c r="BD483" s="479"/>
      <c r="BE483" s="479"/>
      <c r="BF483" s="479"/>
      <c r="BG483" s="480"/>
      <c r="BH483" s="479"/>
      <c r="BI483" s="479"/>
      <c r="BJ483" s="479"/>
      <c r="BK483" s="480"/>
      <c r="BL483" s="480"/>
      <c r="BM483" s="480"/>
      <c r="BN483" s="479"/>
      <c r="BO483" s="480"/>
      <c r="BP483" s="480"/>
      <c r="BQ483" s="479"/>
      <c r="BR483" s="480"/>
      <c r="BS483" s="480"/>
      <c r="BT483" s="479"/>
      <c r="BU483" s="480"/>
      <c r="BV483" s="479"/>
    </row>
    <row r="484" spans="1:74" ht="12.75" customHeight="1">
      <c r="A484" s="484"/>
      <c r="B484" s="484"/>
      <c r="C484" s="484"/>
      <c r="D484" s="479"/>
      <c r="E484" s="480"/>
      <c r="F484" s="479"/>
      <c r="G484" s="480"/>
      <c r="H484" s="479"/>
      <c r="I484" s="480"/>
      <c r="J484" s="481"/>
      <c r="K484" s="480"/>
      <c r="L484" s="480"/>
      <c r="M484" s="480"/>
      <c r="N484" s="480"/>
      <c r="O484" s="480"/>
      <c r="P484" s="479"/>
      <c r="Q484" s="479"/>
      <c r="R484" s="479"/>
      <c r="S484" s="479"/>
      <c r="T484" s="480"/>
      <c r="U484" s="479"/>
      <c r="V484" s="479"/>
      <c r="W484" s="479"/>
      <c r="X484" s="480"/>
      <c r="Y484" s="479"/>
      <c r="Z484" s="479"/>
      <c r="AA484" s="480"/>
      <c r="AB484" s="482"/>
      <c r="AC484" s="479"/>
      <c r="AD484" s="479"/>
      <c r="AE484" s="480"/>
      <c r="AF484" s="480"/>
      <c r="AG484" s="479"/>
      <c r="AH484" s="480"/>
      <c r="AI484" s="479"/>
      <c r="AJ484" s="480"/>
      <c r="AK484" s="480"/>
      <c r="AL484" s="480"/>
      <c r="AM484" s="479"/>
      <c r="AN484" s="479"/>
      <c r="AO484" s="479"/>
      <c r="AP484" s="480"/>
      <c r="AQ484" s="481"/>
      <c r="AR484" s="479"/>
      <c r="AS484" s="479"/>
      <c r="AT484" s="479"/>
      <c r="AU484" s="480"/>
      <c r="AV484" s="479"/>
      <c r="AW484" s="480"/>
      <c r="AX484" s="480"/>
      <c r="AY484" s="480"/>
      <c r="AZ484" s="481"/>
      <c r="BA484" s="480"/>
      <c r="BB484" s="479"/>
      <c r="BC484" s="482"/>
      <c r="BD484" s="479"/>
      <c r="BE484" s="479"/>
      <c r="BF484" s="479"/>
      <c r="BG484" s="480"/>
      <c r="BH484" s="479"/>
      <c r="BI484" s="479"/>
      <c r="BJ484" s="479"/>
      <c r="BK484" s="480"/>
      <c r="BL484" s="480"/>
      <c r="BM484" s="480"/>
      <c r="BN484" s="479"/>
      <c r="BO484" s="480"/>
      <c r="BP484" s="480"/>
      <c r="BQ484" s="479"/>
      <c r="BR484" s="480"/>
      <c r="BS484" s="480"/>
      <c r="BT484" s="479"/>
      <c r="BU484" s="480"/>
      <c r="BV484" s="479"/>
    </row>
    <row r="485" spans="1:74" ht="12.75" customHeight="1">
      <c r="A485" s="484"/>
      <c r="B485" s="484"/>
      <c r="C485" s="484"/>
      <c r="D485" s="479"/>
      <c r="E485" s="480"/>
      <c r="F485" s="479"/>
      <c r="G485" s="480"/>
      <c r="H485" s="479"/>
      <c r="I485" s="480"/>
      <c r="J485" s="481"/>
      <c r="K485" s="480"/>
      <c r="L485" s="480"/>
      <c r="M485" s="480"/>
      <c r="N485" s="480"/>
      <c r="O485" s="480"/>
      <c r="P485" s="479"/>
      <c r="Q485" s="479"/>
      <c r="R485" s="479"/>
      <c r="S485" s="479"/>
      <c r="T485" s="480"/>
      <c r="U485" s="479"/>
      <c r="V485" s="479"/>
      <c r="W485" s="479"/>
      <c r="X485" s="480"/>
      <c r="Y485" s="479"/>
      <c r="Z485" s="479"/>
      <c r="AA485" s="480"/>
      <c r="AB485" s="482"/>
      <c r="AC485" s="479"/>
      <c r="AD485" s="479"/>
      <c r="AE485" s="480"/>
      <c r="AF485" s="480"/>
      <c r="AG485" s="479"/>
      <c r="AH485" s="480"/>
      <c r="AI485" s="479"/>
      <c r="AJ485" s="480"/>
      <c r="AK485" s="480"/>
      <c r="AL485" s="480"/>
      <c r="AM485" s="479"/>
      <c r="AN485" s="479"/>
      <c r="AO485" s="479"/>
      <c r="AP485" s="480"/>
      <c r="AQ485" s="481"/>
      <c r="AR485" s="479"/>
      <c r="AS485" s="479"/>
      <c r="AT485" s="479"/>
      <c r="AU485" s="480"/>
      <c r="AV485" s="479"/>
      <c r="AW485" s="480"/>
      <c r="AX485" s="480"/>
      <c r="AY485" s="480"/>
      <c r="AZ485" s="481"/>
      <c r="BA485" s="480"/>
      <c r="BB485" s="479"/>
      <c r="BC485" s="482"/>
      <c r="BD485" s="479"/>
      <c r="BE485" s="479"/>
      <c r="BF485" s="479"/>
      <c r="BG485" s="480"/>
      <c r="BH485" s="479"/>
      <c r="BI485" s="479"/>
      <c r="BJ485" s="479"/>
      <c r="BK485" s="480"/>
      <c r="BL485" s="480"/>
      <c r="BM485" s="480"/>
      <c r="BN485" s="479"/>
      <c r="BO485" s="480"/>
      <c r="BP485" s="480"/>
      <c r="BQ485" s="479"/>
      <c r="BR485" s="480"/>
      <c r="BS485" s="480"/>
      <c r="BT485" s="479"/>
      <c r="BU485" s="480"/>
      <c r="BV485" s="479"/>
    </row>
    <row r="486" spans="1:74" ht="12.75" customHeight="1">
      <c r="A486" s="478"/>
      <c r="B486" s="478"/>
      <c r="C486" s="478"/>
      <c r="D486" s="479"/>
      <c r="E486" s="480"/>
      <c r="F486" s="479"/>
      <c r="G486" s="480"/>
      <c r="H486" s="479"/>
      <c r="I486" s="480"/>
      <c r="J486" s="481"/>
      <c r="K486" s="480"/>
      <c r="L486" s="480"/>
      <c r="M486" s="480"/>
      <c r="N486" s="480"/>
      <c r="O486" s="480"/>
      <c r="P486" s="479"/>
      <c r="Q486" s="479"/>
      <c r="R486" s="479"/>
      <c r="S486" s="479"/>
      <c r="T486" s="480"/>
      <c r="U486" s="479"/>
      <c r="V486" s="479"/>
      <c r="W486" s="479"/>
      <c r="X486" s="480"/>
      <c r="Y486" s="479"/>
      <c r="Z486" s="479"/>
      <c r="AA486" s="480"/>
      <c r="AB486" s="482"/>
      <c r="AC486" s="479"/>
      <c r="AD486" s="479"/>
      <c r="AE486" s="480"/>
      <c r="AF486" s="480"/>
      <c r="AG486" s="479"/>
      <c r="AH486" s="480"/>
      <c r="AI486" s="479"/>
      <c r="AJ486" s="480"/>
      <c r="AK486" s="480"/>
      <c r="AL486" s="480"/>
      <c r="AM486" s="479"/>
      <c r="AN486" s="479"/>
      <c r="AO486" s="479"/>
      <c r="AP486" s="480"/>
      <c r="AQ486" s="481"/>
      <c r="AR486" s="479"/>
      <c r="AS486" s="479"/>
      <c r="AT486" s="479"/>
      <c r="AU486" s="480"/>
      <c r="AV486" s="479"/>
      <c r="AW486" s="480"/>
      <c r="AX486" s="480"/>
      <c r="AY486" s="480"/>
      <c r="AZ486" s="481"/>
      <c r="BA486" s="480"/>
      <c r="BB486" s="479"/>
      <c r="BC486" s="482"/>
      <c r="BD486" s="479"/>
      <c r="BE486" s="479"/>
      <c r="BF486" s="479"/>
      <c r="BG486" s="480"/>
      <c r="BH486" s="479"/>
      <c r="BI486" s="479"/>
      <c r="BJ486" s="479"/>
      <c r="BK486" s="480"/>
      <c r="BL486" s="480"/>
      <c r="BM486" s="480"/>
      <c r="BN486" s="479"/>
      <c r="BO486" s="480"/>
      <c r="BP486" s="480"/>
      <c r="BQ486" s="479"/>
      <c r="BR486" s="480"/>
      <c r="BS486" s="480"/>
      <c r="BT486" s="479"/>
      <c r="BU486" s="480"/>
      <c r="BV486" s="479"/>
    </row>
    <row r="487" spans="1:74" ht="12.75" customHeight="1">
      <c r="A487" s="478"/>
      <c r="B487" s="478"/>
      <c r="C487" s="478"/>
      <c r="D487" s="479"/>
      <c r="E487" s="480"/>
      <c r="F487" s="479"/>
      <c r="G487" s="480"/>
      <c r="H487" s="479"/>
      <c r="I487" s="480"/>
      <c r="J487" s="481"/>
      <c r="K487" s="480"/>
      <c r="L487" s="480"/>
      <c r="M487" s="480"/>
      <c r="N487" s="480"/>
      <c r="O487" s="480"/>
      <c r="P487" s="479"/>
      <c r="Q487" s="479"/>
      <c r="R487" s="479"/>
      <c r="S487" s="479"/>
      <c r="T487" s="480"/>
      <c r="U487" s="479"/>
      <c r="V487" s="479"/>
      <c r="W487" s="479"/>
      <c r="X487" s="480"/>
      <c r="Y487" s="479"/>
      <c r="Z487" s="479"/>
      <c r="AA487" s="480"/>
      <c r="AB487" s="482"/>
      <c r="AC487" s="479"/>
      <c r="AD487" s="479"/>
      <c r="AE487" s="480"/>
      <c r="AF487" s="480"/>
      <c r="AG487" s="479"/>
      <c r="AH487" s="480"/>
      <c r="AI487" s="479"/>
      <c r="AJ487" s="480"/>
      <c r="AK487" s="480"/>
      <c r="AL487" s="480"/>
      <c r="AM487" s="479"/>
      <c r="AN487" s="479"/>
      <c r="AO487" s="479"/>
      <c r="AP487" s="480"/>
      <c r="AQ487" s="481"/>
      <c r="AR487" s="479"/>
      <c r="AS487" s="479"/>
      <c r="AT487" s="479"/>
      <c r="AU487" s="480"/>
      <c r="AV487" s="479"/>
      <c r="AW487" s="480"/>
      <c r="AX487" s="480"/>
      <c r="AY487" s="480"/>
      <c r="AZ487" s="481"/>
      <c r="BA487" s="480"/>
      <c r="BB487" s="479"/>
      <c r="BC487" s="482"/>
      <c r="BD487" s="479"/>
      <c r="BE487" s="479"/>
      <c r="BF487" s="479"/>
      <c r="BG487" s="480"/>
      <c r="BH487" s="479"/>
      <c r="BI487" s="479"/>
      <c r="BJ487" s="479"/>
      <c r="BK487" s="480"/>
      <c r="BL487" s="480"/>
      <c r="BM487" s="480"/>
      <c r="BN487" s="479"/>
      <c r="BO487" s="480"/>
      <c r="BP487" s="480"/>
      <c r="BQ487" s="479"/>
      <c r="BR487" s="480"/>
      <c r="BS487" s="480"/>
      <c r="BT487" s="479"/>
      <c r="BU487" s="480"/>
      <c r="BV487" s="479"/>
    </row>
    <row r="488" spans="1:74" ht="12.75" customHeight="1">
      <c r="A488" s="478"/>
      <c r="B488" s="478"/>
      <c r="C488" s="478"/>
      <c r="D488" s="479"/>
      <c r="E488" s="480"/>
      <c r="F488" s="479"/>
      <c r="G488" s="480"/>
      <c r="H488" s="479"/>
      <c r="I488" s="480"/>
      <c r="J488" s="481"/>
      <c r="K488" s="480"/>
      <c r="L488" s="480"/>
      <c r="M488" s="480"/>
      <c r="N488" s="480"/>
      <c r="O488" s="480"/>
      <c r="P488" s="479"/>
      <c r="Q488" s="479"/>
      <c r="R488" s="479"/>
      <c r="S488" s="479"/>
      <c r="T488" s="480"/>
      <c r="U488" s="479"/>
      <c r="V488" s="479"/>
      <c r="W488" s="479"/>
      <c r="X488" s="480"/>
      <c r="Y488" s="479"/>
      <c r="Z488" s="479"/>
      <c r="AA488" s="480"/>
      <c r="AB488" s="482"/>
      <c r="AC488" s="479"/>
      <c r="AD488" s="479"/>
      <c r="AE488" s="480"/>
      <c r="AF488" s="480"/>
      <c r="AG488" s="479"/>
      <c r="AH488" s="480"/>
      <c r="AI488" s="479"/>
      <c r="AJ488" s="480"/>
      <c r="AK488" s="480"/>
      <c r="AL488" s="480"/>
      <c r="AM488" s="479"/>
      <c r="AN488" s="479"/>
      <c r="AO488" s="479"/>
      <c r="AP488" s="480"/>
      <c r="AQ488" s="481"/>
      <c r="AR488" s="479"/>
      <c r="AS488" s="479"/>
      <c r="AT488" s="479"/>
      <c r="AU488" s="480"/>
      <c r="AV488" s="479"/>
      <c r="AW488" s="480"/>
      <c r="AX488" s="480"/>
      <c r="AY488" s="480"/>
      <c r="AZ488" s="481"/>
      <c r="BA488" s="480"/>
      <c r="BB488" s="479"/>
      <c r="BC488" s="482"/>
      <c r="BD488" s="479"/>
      <c r="BE488" s="479"/>
      <c r="BF488" s="479"/>
      <c r="BG488" s="480"/>
      <c r="BH488" s="479"/>
      <c r="BI488" s="479"/>
      <c r="BJ488" s="479"/>
      <c r="BK488" s="480"/>
      <c r="BL488" s="480"/>
      <c r="BM488" s="480"/>
      <c r="BN488" s="479"/>
      <c r="BO488" s="480"/>
      <c r="BP488" s="480"/>
      <c r="BQ488" s="479"/>
      <c r="BR488" s="480"/>
      <c r="BS488" s="480"/>
      <c r="BT488" s="479"/>
      <c r="BU488" s="480"/>
      <c r="BV488" s="479"/>
    </row>
    <row r="489" spans="1:74" ht="12.75" customHeight="1">
      <c r="A489" s="478"/>
      <c r="B489" s="478"/>
      <c r="C489" s="478"/>
      <c r="D489" s="479"/>
      <c r="E489" s="480"/>
      <c r="F489" s="479"/>
      <c r="G489" s="480"/>
      <c r="H489" s="479"/>
      <c r="I489" s="480"/>
      <c r="J489" s="481"/>
      <c r="K489" s="480"/>
      <c r="L489" s="480"/>
      <c r="M489" s="480"/>
      <c r="N489" s="480"/>
      <c r="O489" s="480"/>
      <c r="P489" s="479"/>
      <c r="Q489" s="479"/>
      <c r="R489" s="479"/>
      <c r="S489" s="479"/>
      <c r="T489" s="480"/>
      <c r="U489" s="479"/>
      <c r="V489" s="479"/>
      <c r="W489" s="479"/>
      <c r="X489" s="480"/>
      <c r="Y489" s="479"/>
      <c r="Z489" s="479"/>
      <c r="AA489" s="480"/>
      <c r="AB489" s="482"/>
      <c r="AC489" s="479"/>
      <c r="AD489" s="479"/>
      <c r="AE489" s="480"/>
      <c r="AF489" s="480"/>
      <c r="AG489" s="479"/>
      <c r="AH489" s="480"/>
      <c r="AI489" s="479"/>
      <c r="AJ489" s="480"/>
      <c r="AK489" s="480"/>
      <c r="AL489" s="480"/>
      <c r="AM489" s="479"/>
      <c r="AN489" s="479"/>
      <c r="AO489" s="479"/>
      <c r="AP489" s="480"/>
      <c r="AQ489" s="481"/>
      <c r="AR489" s="479"/>
      <c r="AS489" s="479"/>
      <c r="AT489" s="479"/>
      <c r="AU489" s="480"/>
      <c r="AV489" s="479"/>
      <c r="AW489" s="480"/>
      <c r="AX489" s="480"/>
      <c r="AY489" s="480"/>
      <c r="AZ489" s="481"/>
      <c r="BA489" s="480"/>
      <c r="BB489" s="479"/>
      <c r="BC489" s="482"/>
      <c r="BD489" s="479"/>
      <c r="BE489" s="479"/>
      <c r="BF489" s="479"/>
      <c r="BG489" s="480"/>
      <c r="BH489" s="479"/>
      <c r="BI489" s="479"/>
      <c r="BJ489" s="479"/>
      <c r="BK489" s="480"/>
      <c r="BL489" s="480"/>
      <c r="BM489" s="480"/>
      <c r="BN489" s="479"/>
      <c r="BO489" s="480"/>
      <c r="BP489" s="480"/>
      <c r="BQ489" s="479"/>
      <c r="BR489" s="480"/>
      <c r="BS489" s="480"/>
      <c r="BT489" s="479"/>
      <c r="BU489" s="480"/>
      <c r="BV489" s="479"/>
    </row>
    <row r="490" spans="1:74" ht="12.75" customHeight="1">
      <c r="A490" s="478"/>
      <c r="B490" s="478"/>
      <c r="C490" s="478"/>
      <c r="D490" s="479"/>
      <c r="E490" s="480"/>
      <c r="F490" s="479"/>
      <c r="G490" s="480"/>
      <c r="H490" s="479"/>
      <c r="I490" s="480"/>
      <c r="J490" s="481"/>
      <c r="K490" s="480"/>
      <c r="L490" s="480"/>
      <c r="M490" s="480"/>
      <c r="N490" s="480"/>
      <c r="O490" s="480"/>
      <c r="P490" s="479"/>
      <c r="Q490" s="479"/>
      <c r="R490" s="479"/>
      <c r="S490" s="479"/>
      <c r="T490" s="480"/>
      <c r="U490" s="479"/>
      <c r="V490" s="479"/>
      <c r="W490" s="479"/>
      <c r="X490" s="480"/>
      <c r="Y490" s="479"/>
      <c r="Z490" s="479"/>
      <c r="AA490" s="480"/>
      <c r="AB490" s="482"/>
      <c r="AC490" s="479"/>
      <c r="AD490" s="479"/>
      <c r="AE490" s="480"/>
      <c r="AF490" s="480"/>
      <c r="AG490" s="479"/>
      <c r="AH490" s="480"/>
      <c r="AI490" s="479"/>
      <c r="AJ490" s="480"/>
      <c r="AK490" s="480"/>
      <c r="AL490" s="480"/>
      <c r="AM490" s="479"/>
      <c r="AN490" s="479"/>
      <c r="AO490" s="479"/>
      <c r="AP490" s="480"/>
      <c r="AQ490" s="481"/>
      <c r="AR490" s="479"/>
      <c r="AS490" s="479"/>
      <c r="AT490" s="479"/>
      <c r="AU490" s="480"/>
      <c r="AV490" s="479"/>
      <c r="AW490" s="480"/>
      <c r="AX490" s="480"/>
      <c r="AY490" s="480"/>
      <c r="AZ490" s="481"/>
      <c r="BA490" s="480"/>
      <c r="BB490" s="479"/>
      <c r="BC490" s="482"/>
      <c r="BD490" s="479"/>
      <c r="BE490" s="479"/>
      <c r="BF490" s="479"/>
      <c r="BG490" s="480"/>
      <c r="BH490" s="479"/>
      <c r="BI490" s="479"/>
      <c r="BJ490" s="479"/>
      <c r="BK490" s="480"/>
      <c r="BL490" s="480"/>
      <c r="BM490" s="480"/>
      <c r="BN490" s="479"/>
      <c r="BO490" s="480"/>
      <c r="BP490" s="480"/>
      <c r="BQ490" s="479"/>
      <c r="BR490" s="480"/>
      <c r="BS490" s="480"/>
      <c r="BT490" s="479"/>
      <c r="BU490" s="480"/>
      <c r="BV490" s="479"/>
    </row>
    <row r="491" spans="1:74" ht="12.75" customHeight="1">
      <c r="A491" s="478"/>
      <c r="B491" s="478"/>
      <c r="C491" s="478"/>
      <c r="D491" s="479"/>
      <c r="E491" s="480"/>
      <c r="F491" s="479"/>
      <c r="G491" s="480"/>
      <c r="H491" s="479"/>
      <c r="I491" s="480"/>
      <c r="J491" s="481"/>
      <c r="K491" s="480"/>
      <c r="L491" s="480"/>
      <c r="M491" s="480"/>
      <c r="N491" s="480"/>
      <c r="O491" s="480"/>
      <c r="P491" s="479"/>
      <c r="Q491" s="479"/>
      <c r="R491" s="479"/>
      <c r="S491" s="479"/>
      <c r="T491" s="480"/>
      <c r="U491" s="479"/>
      <c r="V491" s="479"/>
      <c r="W491" s="479"/>
      <c r="X491" s="480"/>
      <c r="Y491" s="479"/>
      <c r="Z491" s="479"/>
      <c r="AA491" s="480"/>
      <c r="AB491" s="482"/>
      <c r="AC491" s="479"/>
      <c r="AD491" s="479"/>
      <c r="AE491" s="480"/>
      <c r="AF491" s="480"/>
      <c r="AG491" s="479"/>
      <c r="AH491" s="480"/>
      <c r="AI491" s="479"/>
      <c r="AJ491" s="480"/>
      <c r="AK491" s="480"/>
      <c r="AL491" s="480"/>
      <c r="AM491" s="479"/>
      <c r="AN491" s="479"/>
      <c r="AO491" s="479"/>
      <c r="AP491" s="480"/>
      <c r="AQ491" s="481"/>
      <c r="AR491" s="479"/>
      <c r="AS491" s="479"/>
      <c r="AT491" s="479"/>
      <c r="AU491" s="480"/>
      <c r="AV491" s="479"/>
      <c r="AW491" s="480"/>
      <c r="AX491" s="480"/>
      <c r="AY491" s="480"/>
      <c r="AZ491" s="481"/>
      <c r="BA491" s="480"/>
      <c r="BB491" s="479"/>
      <c r="BC491" s="482"/>
      <c r="BD491" s="479"/>
      <c r="BE491" s="479"/>
      <c r="BF491" s="479"/>
      <c r="BG491" s="480"/>
      <c r="BH491" s="479"/>
      <c r="BI491" s="479"/>
      <c r="BJ491" s="479"/>
      <c r="BK491" s="480"/>
      <c r="BL491" s="480"/>
      <c r="BM491" s="480"/>
      <c r="BN491" s="479"/>
      <c r="BO491" s="480"/>
      <c r="BP491" s="480"/>
      <c r="BQ491" s="479"/>
      <c r="BR491" s="480"/>
      <c r="BS491" s="480"/>
      <c r="BT491" s="479"/>
      <c r="BU491" s="480"/>
      <c r="BV491" s="479"/>
    </row>
    <row r="492" spans="1:74" ht="12.75" customHeight="1">
      <c r="A492" s="478"/>
      <c r="B492" s="478"/>
      <c r="C492" s="478"/>
      <c r="D492" s="479"/>
      <c r="E492" s="480"/>
      <c r="F492" s="479"/>
      <c r="G492" s="480"/>
      <c r="H492" s="479"/>
      <c r="I492" s="480"/>
      <c r="J492" s="481"/>
      <c r="K492" s="480"/>
      <c r="L492" s="480"/>
      <c r="M492" s="480"/>
      <c r="N492" s="480"/>
      <c r="O492" s="480"/>
      <c r="P492" s="479"/>
      <c r="Q492" s="479"/>
      <c r="R492" s="479"/>
      <c r="S492" s="479"/>
      <c r="T492" s="480"/>
      <c r="U492" s="479"/>
      <c r="V492" s="479"/>
      <c r="W492" s="479"/>
      <c r="X492" s="480"/>
      <c r="Y492" s="479"/>
      <c r="Z492" s="479"/>
      <c r="AA492" s="480"/>
      <c r="AB492" s="482"/>
      <c r="AC492" s="479"/>
      <c r="AD492" s="479"/>
      <c r="AE492" s="480"/>
      <c r="AF492" s="480"/>
      <c r="AG492" s="479"/>
      <c r="AH492" s="480"/>
      <c r="AI492" s="479"/>
      <c r="AJ492" s="480"/>
      <c r="AK492" s="480"/>
      <c r="AL492" s="480"/>
      <c r="AM492" s="479"/>
      <c r="AN492" s="479"/>
      <c r="AO492" s="479"/>
      <c r="AP492" s="480"/>
      <c r="AQ492" s="481"/>
      <c r="AR492" s="479"/>
      <c r="AS492" s="479"/>
      <c r="AT492" s="479"/>
      <c r="AU492" s="480"/>
      <c r="AV492" s="479"/>
      <c r="AW492" s="480"/>
      <c r="AX492" s="480"/>
      <c r="AY492" s="480"/>
      <c r="AZ492" s="481"/>
      <c r="BA492" s="480"/>
      <c r="BB492" s="479"/>
      <c r="BC492" s="482"/>
      <c r="BD492" s="479"/>
      <c r="BE492" s="479"/>
      <c r="BF492" s="479"/>
      <c r="BG492" s="480"/>
      <c r="BH492" s="479"/>
      <c r="BI492" s="479"/>
      <c r="BJ492" s="479"/>
      <c r="BK492" s="480"/>
      <c r="BL492" s="480"/>
      <c r="BM492" s="480"/>
      <c r="BN492" s="479"/>
      <c r="BO492" s="480"/>
      <c r="BP492" s="480"/>
      <c r="BQ492" s="479"/>
      <c r="BR492" s="480"/>
      <c r="BS492" s="480"/>
      <c r="BT492" s="479"/>
      <c r="BU492" s="480"/>
      <c r="BV492" s="479"/>
    </row>
    <row r="493" spans="1:74" ht="12.75" customHeight="1">
      <c r="A493" s="478"/>
      <c r="B493" s="478"/>
      <c r="C493" s="478"/>
      <c r="D493" s="479"/>
      <c r="E493" s="480"/>
      <c r="F493" s="479"/>
      <c r="G493" s="480"/>
      <c r="H493" s="479"/>
      <c r="I493" s="480"/>
      <c r="J493" s="481"/>
      <c r="K493" s="480"/>
      <c r="L493" s="480"/>
      <c r="M493" s="480"/>
      <c r="N493" s="480"/>
      <c r="O493" s="480"/>
      <c r="P493" s="479"/>
      <c r="Q493" s="479"/>
      <c r="R493" s="479"/>
      <c r="S493" s="479"/>
      <c r="T493" s="480"/>
      <c r="U493" s="479"/>
      <c r="V493" s="479"/>
      <c r="W493" s="479"/>
      <c r="X493" s="480"/>
      <c r="Y493" s="479"/>
      <c r="Z493" s="479"/>
      <c r="AA493" s="480"/>
      <c r="AB493" s="482"/>
      <c r="AC493" s="479"/>
      <c r="AD493" s="479"/>
      <c r="AE493" s="480"/>
      <c r="AF493" s="480"/>
      <c r="AG493" s="479"/>
      <c r="AH493" s="480"/>
      <c r="AI493" s="479"/>
      <c r="AJ493" s="480"/>
      <c r="AK493" s="480"/>
      <c r="AL493" s="480"/>
      <c r="AM493" s="479"/>
      <c r="AN493" s="479"/>
      <c r="AO493" s="479"/>
      <c r="AP493" s="480"/>
      <c r="AQ493" s="481"/>
      <c r="AR493" s="479"/>
      <c r="AS493" s="479"/>
      <c r="AT493" s="479"/>
      <c r="AU493" s="480"/>
      <c r="AV493" s="479"/>
      <c r="AW493" s="480"/>
      <c r="AX493" s="480"/>
      <c r="AY493" s="480"/>
      <c r="AZ493" s="481"/>
      <c r="BA493" s="480"/>
      <c r="BB493" s="479"/>
      <c r="BC493" s="482"/>
      <c r="BD493" s="479"/>
      <c r="BE493" s="479"/>
      <c r="BF493" s="479"/>
      <c r="BG493" s="480"/>
      <c r="BH493" s="479"/>
      <c r="BI493" s="479"/>
      <c r="BJ493" s="479"/>
      <c r="BK493" s="480"/>
      <c r="BL493" s="480"/>
      <c r="BM493" s="480"/>
      <c r="BN493" s="479"/>
      <c r="BO493" s="480"/>
      <c r="BP493" s="480"/>
      <c r="BQ493" s="479"/>
      <c r="BR493" s="480"/>
      <c r="BS493" s="480"/>
      <c r="BT493" s="479"/>
      <c r="BU493" s="480"/>
      <c r="BV493" s="479"/>
    </row>
    <row r="494" spans="1:74" ht="12.75" customHeight="1">
      <c r="A494" s="478"/>
      <c r="B494" s="478"/>
      <c r="C494" s="478"/>
      <c r="D494" s="479"/>
      <c r="E494" s="480"/>
      <c r="F494" s="479"/>
      <c r="G494" s="480"/>
      <c r="H494" s="479"/>
      <c r="I494" s="480"/>
      <c r="J494" s="481"/>
      <c r="K494" s="480"/>
      <c r="L494" s="480"/>
      <c r="M494" s="480"/>
      <c r="N494" s="480"/>
      <c r="O494" s="480"/>
      <c r="P494" s="479"/>
      <c r="Q494" s="479"/>
      <c r="R494" s="479"/>
      <c r="S494" s="479"/>
      <c r="T494" s="480"/>
      <c r="U494" s="479"/>
      <c r="V494" s="479"/>
      <c r="W494" s="479"/>
      <c r="X494" s="480"/>
      <c r="Y494" s="479"/>
      <c r="Z494" s="479"/>
      <c r="AA494" s="480"/>
      <c r="AB494" s="482"/>
      <c r="AC494" s="479"/>
      <c r="AD494" s="479"/>
      <c r="AE494" s="480"/>
      <c r="AF494" s="480"/>
      <c r="AG494" s="479"/>
      <c r="AH494" s="480"/>
      <c r="AI494" s="479"/>
      <c r="AJ494" s="480"/>
      <c r="AK494" s="480"/>
      <c r="AL494" s="480"/>
      <c r="AM494" s="479"/>
      <c r="AN494" s="479"/>
      <c r="AO494" s="479"/>
      <c r="AP494" s="480"/>
      <c r="AQ494" s="481"/>
      <c r="AR494" s="479"/>
      <c r="AS494" s="479"/>
      <c r="AT494" s="479"/>
      <c r="AU494" s="480"/>
      <c r="AV494" s="479"/>
      <c r="AW494" s="480"/>
      <c r="AX494" s="480"/>
      <c r="AY494" s="480"/>
      <c r="AZ494" s="481"/>
      <c r="BA494" s="480"/>
      <c r="BB494" s="479"/>
      <c r="BC494" s="482"/>
      <c r="BD494" s="479"/>
      <c r="BE494" s="479"/>
      <c r="BF494" s="479"/>
      <c r="BG494" s="480"/>
      <c r="BH494" s="479"/>
      <c r="BI494" s="479"/>
      <c r="BJ494" s="479"/>
      <c r="BK494" s="480"/>
      <c r="BL494" s="480"/>
      <c r="BM494" s="480"/>
      <c r="BN494" s="479"/>
      <c r="BO494" s="480"/>
      <c r="BP494" s="480"/>
      <c r="BQ494" s="479"/>
      <c r="BR494" s="480"/>
      <c r="BS494" s="480"/>
      <c r="BT494" s="479"/>
      <c r="BU494" s="480"/>
      <c r="BV494" s="479"/>
    </row>
    <row r="495" spans="1:74" ht="12.75" customHeight="1">
      <c r="A495" s="478"/>
      <c r="B495" s="484"/>
      <c r="C495" s="478"/>
      <c r="D495" s="479"/>
      <c r="E495" s="480"/>
      <c r="F495" s="479"/>
      <c r="G495" s="480"/>
      <c r="H495" s="479"/>
      <c r="I495" s="480"/>
      <c r="J495" s="481"/>
      <c r="K495" s="480"/>
      <c r="L495" s="480"/>
      <c r="M495" s="480"/>
      <c r="N495" s="480"/>
      <c r="O495" s="480"/>
      <c r="P495" s="479"/>
      <c r="Q495" s="479"/>
      <c r="R495" s="479"/>
      <c r="S495" s="479"/>
      <c r="T495" s="480"/>
      <c r="U495" s="479"/>
      <c r="V495" s="479"/>
      <c r="W495" s="479"/>
      <c r="X495" s="480"/>
      <c r="Y495" s="479"/>
      <c r="Z495" s="479"/>
      <c r="AA495" s="480"/>
      <c r="AB495" s="482"/>
      <c r="AC495" s="479"/>
      <c r="AD495" s="479"/>
      <c r="AE495" s="480"/>
      <c r="AF495" s="480"/>
      <c r="AG495" s="479"/>
      <c r="AH495" s="480"/>
      <c r="AI495" s="479"/>
      <c r="AJ495" s="480"/>
      <c r="AK495" s="480"/>
      <c r="AL495" s="480"/>
      <c r="AM495" s="479"/>
      <c r="AN495" s="479"/>
      <c r="AO495" s="479"/>
      <c r="AP495" s="480"/>
      <c r="AQ495" s="481"/>
      <c r="AR495" s="479"/>
      <c r="AS495" s="479"/>
      <c r="AT495" s="479"/>
      <c r="AU495" s="480"/>
      <c r="AV495" s="479"/>
      <c r="AW495" s="480"/>
      <c r="AX495" s="480"/>
      <c r="AY495" s="480"/>
      <c r="AZ495" s="481"/>
      <c r="BA495" s="480"/>
      <c r="BB495" s="479"/>
      <c r="BC495" s="482"/>
      <c r="BD495" s="479"/>
      <c r="BE495" s="479"/>
      <c r="BF495" s="479"/>
      <c r="BG495" s="480"/>
      <c r="BH495" s="479"/>
      <c r="BI495" s="479"/>
      <c r="BJ495" s="479"/>
      <c r="BK495" s="480"/>
      <c r="BL495" s="480"/>
      <c r="BM495" s="480"/>
      <c r="BN495" s="479"/>
      <c r="BO495" s="480"/>
      <c r="BP495" s="480"/>
      <c r="BQ495" s="479"/>
      <c r="BR495" s="480"/>
      <c r="BS495" s="480"/>
      <c r="BT495" s="479"/>
      <c r="BU495" s="480"/>
      <c r="BV495" s="479"/>
    </row>
    <row r="496" spans="1:74" ht="12.75" customHeight="1">
      <c r="A496" s="478"/>
      <c r="B496" s="478"/>
      <c r="C496" s="478"/>
      <c r="D496" s="479"/>
      <c r="E496" s="480"/>
      <c r="F496" s="479"/>
      <c r="G496" s="480"/>
      <c r="H496" s="479"/>
      <c r="I496" s="480"/>
      <c r="J496" s="481"/>
      <c r="K496" s="480"/>
      <c r="L496" s="480"/>
      <c r="M496" s="480"/>
      <c r="N496" s="480"/>
      <c r="O496" s="480"/>
      <c r="P496" s="479"/>
      <c r="Q496" s="479"/>
      <c r="R496" s="479"/>
      <c r="S496" s="479"/>
      <c r="T496" s="480"/>
      <c r="U496" s="479"/>
      <c r="V496" s="479"/>
      <c r="W496" s="479"/>
      <c r="X496" s="480"/>
      <c r="Y496" s="479"/>
      <c r="Z496" s="479"/>
      <c r="AA496" s="480"/>
      <c r="AB496" s="482"/>
      <c r="AC496" s="479"/>
      <c r="AD496" s="479"/>
      <c r="AE496" s="480"/>
      <c r="AF496" s="480"/>
      <c r="AG496" s="479"/>
      <c r="AH496" s="480"/>
      <c r="AI496" s="479"/>
      <c r="AJ496" s="480"/>
      <c r="AK496" s="480"/>
      <c r="AL496" s="480"/>
      <c r="AM496" s="479"/>
      <c r="AN496" s="479"/>
      <c r="AO496" s="479"/>
      <c r="AP496" s="480"/>
      <c r="AQ496" s="481"/>
      <c r="AR496" s="479"/>
      <c r="AS496" s="479"/>
      <c r="AT496" s="479"/>
      <c r="AU496" s="480"/>
      <c r="AV496" s="479"/>
      <c r="AW496" s="480"/>
      <c r="AX496" s="480"/>
      <c r="AY496" s="480"/>
      <c r="AZ496" s="481"/>
      <c r="BA496" s="480"/>
      <c r="BB496" s="479"/>
      <c r="BC496" s="482"/>
      <c r="BD496" s="479"/>
      <c r="BE496" s="479"/>
      <c r="BF496" s="479"/>
      <c r="BG496" s="480"/>
      <c r="BH496" s="479"/>
      <c r="BI496" s="479"/>
      <c r="BJ496" s="479"/>
      <c r="BK496" s="480"/>
      <c r="BL496" s="480"/>
      <c r="BM496" s="480"/>
      <c r="BN496" s="479"/>
      <c r="BO496" s="480"/>
      <c r="BP496" s="480"/>
      <c r="BQ496" s="479"/>
      <c r="BR496" s="480"/>
      <c r="BS496" s="480"/>
      <c r="BT496" s="479"/>
      <c r="BU496" s="480"/>
      <c r="BV496" s="479"/>
    </row>
    <row r="497" spans="1:74" ht="12.75" customHeight="1">
      <c r="A497" s="478"/>
      <c r="B497" s="478"/>
      <c r="C497" s="478"/>
      <c r="D497" s="479"/>
      <c r="E497" s="480"/>
      <c r="F497" s="479"/>
      <c r="G497" s="480"/>
      <c r="H497" s="479"/>
      <c r="I497" s="480"/>
      <c r="J497" s="481"/>
      <c r="K497" s="480"/>
      <c r="L497" s="480"/>
      <c r="M497" s="480"/>
      <c r="N497" s="480"/>
      <c r="O497" s="480"/>
      <c r="P497" s="479"/>
      <c r="Q497" s="479"/>
      <c r="R497" s="479"/>
      <c r="S497" s="479"/>
      <c r="T497" s="480"/>
      <c r="U497" s="479"/>
      <c r="V497" s="479"/>
      <c r="W497" s="479"/>
      <c r="X497" s="480"/>
      <c r="Y497" s="479"/>
      <c r="Z497" s="479"/>
      <c r="AA497" s="480"/>
      <c r="AB497" s="482"/>
      <c r="AC497" s="479"/>
      <c r="AD497" s="479"/>
      <c r="AE497" s="480"/>
      <c r="AF497" s="480"/>
      <c r="AG497" s="479"/>
      <c r="AH497" s="480"/>
      <c r="AI497" s="479"/>
      <c r="AJ497" s="480"/>
      <c r="AK497" s="480"/>
      <c r="AL497" s="480"/>
      <c r="AM497" s="479"/>
      <c r="AN497" s="479"/>
      <c r="AO497" s="479"/>
      <c r="AP497" s="480"/>
      <c r="AQ497" s="481"/>
      <c r="AR497" s="479"/>
      <c r="AS497" s="479"/>
      <c r="AT497" s="479"/>
      <c r="AU497" s="480"/>
      <c r="AV497" s="479"/>
      <c r="AW497" s="480"/>
      <c r="AX497" s="480"/>
      <c r="AY497" s="480"/>
      <c r="AZ497" s="481"/>
      <c r="BA497" s="480"/>
      <c r="BB497" s="479"/>
      <c r="BC497" s="482"/>
      <c r="BD497" s="479"/>
      <c r="BE497" s="479"/>
      <c r="BF497" s="479"/>
      <c r="BG497" s="480"/>
      <c r="BH497" s="479"/>
      <c r="BI497" s="479"/>
      <c r="BJ497" s="479"/>
      <c r="BK497" s="480"/>
      <c r="BL497" s="480"/>
      <c r="BM497" s="480"/>
      <c r="BN497" s="479"/>
      <c r="BO497" s="480"/>
      <c r="BP497" s="480"/>
      <c r="BQ497" s="479"/>
      <c r="BR497" s="480"/>
      <c r="BS497" s="480"/>
      <c r="BT497" s="479"/>
      <c r="BU497" s="480"/>
      <c r="BV497" s="479"/>
    </row>
    <row r="498" spans="1:74" ht="12.75" customHeight="1">
      <c r="A498" s="478"/>
      <c r="B498" s="478"/>
      <c r="C498" s="478"/>
      <c r="D498" s="479"/>
      <c r="E498" s="480"/>
      <c r="F498" s="479"/>
      <c r="G498" s="480"/>
      <c r="H498" s="479"/>
      <c r="I498" s="480"/>
      <c r="J498" s="481"/>
      <c r="K498" s="480"/>
      <c r="L498" s="480"/>
      <c r="M498" s="480"/>
      <c r="N498" s="480"/>
      <c r="O498" s="480"/>
      <c r="P498" s="479"/>
      <c r="Q498" s="479"/>
      <c r="R498" s="479"/>
      <c r="S498" s="479"/>
      <c r="T498" s="480"/>
      <c r="U498" s="479"/>
      <c r="V498" s="479"/>
      <c r="W498" s="479"/>
      <c r="X498" s="480"/>
      <c r="Y498" s="479"/>
      <c r="Z498" s="479"/>
      <c r="AA498" s="480"/>
      <c r="AB498" s="482"/>
      <c r="AC498" s="479"/>
      <c r="AD498" s="479"/>
      <c r="AE498" s="480"/>
      <c r="AF498" s="480"/>
      <c r="AG498" s="479"/>
      <c r="AH498" s="480"/>
      <c r="AI498" s="479"/>
      <c r="AJ498" s="480"/>
      <c r="AK498" s="480"/>
      <c r="AL498" s="480"/>
      <c r="AM498" s="479"/>
      <c r="AN498" s="479"/>
      <c r="AO498" s="479"/>
      <c r="AP498" s="480"/>
      <c r="AQ498" s="481"/>
      <c r="AR498" s="479"/>
      <c r="AS498" s="479"/>
      <c r="AT498" s="479"/>
      <c r="AU498" s="480"/>
      <c r="AV498" s="479"/>
      <c r="AW498" s="480"/>
      <c r="AX498" s="480"/>
      <c r="AY498" s="480"/>
      <c r="AZ498" s="481"/>
      <c r="BA498" s="480"/>
      <c r="BB498" s="479"/>
      <c r="BC498" s="482"/>
      <c r="BD498" s="479"/>
      <c r="BE498" s="479"/>
      <c r="BF498" s="479"/>
      <c r="BG498" s="480"/>
      <c r="BH498" s="479"/>
      <c r="BI498" s="479"/>
      <c r="BJ498" s="479"/>
      <c r="BK498" s="480"/>
      <c r="BL498" s="480"/>
      <c r="BM498" s="480"/>
      <c r="BN498" s="479"/>
      <c r="BO498" s="480"/>
      <c r="BP498" s="480"/>
      <c r="BQ498" s="479"/>
      <c r="BR498" s="480"/>
      <c r="BS498" s="480"/>
      <c r="BT498" s="479"/>
      <c r="BU498" s="480"/>
      <c r="BV498" s="479"/>
    </row>
    <row r="499" spans="1:74" ht="12.75" customHeight="1">
      <c r="A499" s="478"/>
      <c r="B499" s="478"/>
      <c r="C499" s="478"/>
      <c r="D499" s="479"/>
      <c r="E499" s="480"/>
      <c r="F499" s="479"/>
      <c r="G499" s="480"/>
      <c r="H499" s="479"/>
      <c r="I499" s="480"/>
      <c r="J499" s="481"/>
      <c r="K499" s="480"/>
      <c r="L499" s="480"/>
      <c r="M499" s="480"/>
      <c r="N499" s="480"/>
      <c r="O499" s="480"/>
      <c r="P499" s="479"/>
      <c r="Q499" s="479"/>
      <c r="R499" s="479"/>
      <c r="S499" s="479"/>
      <c r="T499" s="480"/>
      <c r="U499" s="479"/>
      <c r="V499" s="479"/>
      <c r="W499" s="479"/>
      <c r="X499" s="480"/>
      <c r="Y499" s="479"/>
      <c r="Z499" s="479"/>
      <c r="AA499" s="480"/>
      <c r="AB499" s="482"/>
      <c r="AC499" s="479"/>
      <c r="AD499" s="479"/>
      <c r="AE499" s="480"/>
      <c r="AF499" s="480"/>
      <c r="AG499" s="479"/>
      <c r="AH499" s="480"/>
      <c r="AI499" s="479"/>
      <c r="AJ499" s="480"/>
      <c r="AK499" s="480"/>
      <c r="AL499" s="480"/>
      <c r="AM499" s="479"/>
      <c r="AN499" s="479"/>
      <c r="AO499" s="479"/>
      <c r="AP499" s="480"/>
      <c r="AQ499" s="481"/>
      <c r="AR499" s="479"/>
      <c r="AS499" s="479"/>
      <c r="AT499" s="479"/>
      <c r="AU499" s="480"/>
      <c r="AV499" s="479"/>
      <c r="AW499" s="480"/>
      <c r="AX499" s="480"/>
      <c r="AY499" s="480"/>
      <c r="AZ499" s="481"/>
      <c r="BA499" s="480"/>
      <c r="BB499" s="479"/>
      <c r="BC499" s="482"/>
      <c r="BD499" s="479"/>
      <c r="BE499" s="479"/>
      <c r="BF499" s="479"/>
      <c r="BG499" s="480"/>
      <c r="BH499" s="479"/>
      <c r="BI499" s="479"/>
      <c r="BJ499" s="479"/>
      <c r="BK499" s="480"/>
      <c r="BL499" s="480"/>
      <c r="BM499" s="480"/>
      <c r="BN499" s="479"/>
      <c r="BO499" s="480"/>
      <c r="BP499" s="480"/>
      <c r="BQ499" s="479"/>
      <c r="BR499" s="480"/>
      <c r="BS499" s="480"/>
      <c r="BT499" s="479"/>
      <c r="BU499" s="480"/>
      <c r="BV499" s="479"/>
    </row>
    <row r="500" spans="1:74" ht="12.75" customHeight="1">
      <c r="A500" s="478"/>
      <c r="B500" s="478"/>
      <c r="C500" s="478"/>
      <c r="D500" s="479"/>
      <c r="E500" s="480"/>
      <c r="F500" s="479"/>
      <c r="G500" s="480"/>
      <c r="H500" s="479"/>
      <c r="I500" s="480"/>
      <c r="J500" s="481"/>
      <c r="K500" s="480"/>
      <c r="L500" s="480"/>
      <c r="M500" s="480"/>
      <c r="N500" s="480"/>
      <c r="O500" s="480"/>
      <c r="P500" s="479"/>
      <c r="Q500" s="479"/>
      <c r="R500" s="479"/>
      <c r="S500" s="479"/>
      <c r="T500" s="480"/>
      <c r="U500" s="479"/>
      <c r="V500" s="479"/>
      <c r="W500" s="479"/>
      <c r="X500" s="480"/>
      <c r="Y500" s="479"/>
      <c r="Z500" s="479"/>
      <c r="AA500" s="480"/>
      <c r="AB500" s="482"/>
      <c r="AC500" s="479"/>
      <c r="AD500" s="479"/>
      <c r="AE500" s="480"/>
      <c r="AF500" s="480"/>
      <c r="AG500" s="479"/>
      <c r="AH500" s="480"/>
      <c r="AI500" s="479"/>
      <c r="AJ500" s="480"/>
      <c r="AK500" s="480"/>
      <c r="AL500" s="480"/>
      <c r="AM500" s="479"/>
      <c r="AN500" s="479"/>
      <c r="AO500" s="479"/>
      <c r="AP500" s="480"/>
      <c r="AQ500" s="481"/>
      <c r="AR500" s="479"/>
      <c r="AS500" s="479"/>
      <c r="AT500" s="479"/>
      <c r="AU500" s="480"/>
      <c r="AV500" s="479"/>
      <c r="AW500" s="480"/>
      <c r="AX500" s="480"/>
      <c r="AY500" s="480"/>
      <c r="AZ500" s="481"/>
      <c r="BA500" s="480"/>
      <c r="BB500" s="479"/>
      <c r="BC500" s="482"/>
      <c r="BD500" s="479"/>
      <c r="BE500" s="479"/>
      <c r="BF500" s="479"/>
      <c r="BG500" s="480"/>
      <c r="BH500" s="479"/>
      <c r="BI500" s="479"/>
      <c r="BJ500" s="479"/>
      <c r="BK500" s="480"/>
      <c r="BL500" s="480"/>
      <c r="BM500" s="480"/>
      <c r="BN500" s="479"/>
      <c r="BO500" s="480"/>
      <c r="BP500" s="480"/>
      <c r="BQ500" s="479"/>
      <c r="BR500" s="480"/>
      <c r="BS500" s="480"/>
      <c r="BT500" s="479"/>
      <c r="BU500" s="480"/>
      <c r="BV500" s="479"/>
    </row>
    <row r="501" spans="1:74" ht="12.75" customHeight="1">
      <c r="A501" s="478"/>
      <c r="B501" s="478"/>
      <c r="C501" s="478"/>
      <c r="D501" s="479"/>
      <c r="E501" s="480"/>
      <c r="F501" s="479"/>
      <c r="G501" s="480"/>
      <c r="H501" s="479"/>
      <c r="I501" s="480"/>
      <c r="J501" s="481"/>
      <c r="K501" s="480"/>
      <c r="L501" s="480"/>
      <c r="M501" s="480"/>
      <c r="N501" s="480"/>
      <c r="O501" s="480"/>
      <c r="P501" s="479"/>
      <c r="Q501" s="479"/>
      <c r="R501" s="479"/>
      <c r="S501" s="479"/>
      <c r="T501" s="480"/>
      <c r="U501" s="479"/>
      <c r="V501" s="479"/>
      <c r="W501" s="479"/>
      <c r="X501" s="480"/>
      <c r="Y501" s="479"/>
      <c r="Z501" s="479"/>
      <c r="AA501" s="480"/>
      <c r="AB501" s="482"/>
      <c r="AC501" s="479"/>
      <c r="AD501" s="479"/>
      <c r="AE501" s="480"/>
      <c r="AF501" s="480"/>
      <c r="AG501" s="479"/>
      <c r="AH501" s="480"/>
      <c r="AI501" s="479"/>
      <c r="AJ501" s="480"/>
      <c r="AK501" s="480"/>
      <c r="AL501" s="480"/>
      <c r="AM501" s="479"/>
      <c r="AN501" s="479"/>
      <c r="AO501" s="479"/>
      <c r="AP501" s="480"/>
      <c r="AQ501" s="481"/>
      <c r="AR501" s="479"/>
      <c r="AS501" s="479"/>
      <c r="AT501" s="479"/>
      <c r="AU501" s="480"/>
      <c r="AV501" s="479"/>
      <c r="AW501" s="480"/>
      <c r="AX501" s="480"/>
      <c r="AY501" s="480"/>
      <c r="AZ501" s="481"/>
      <c r="BA501" s="480"/>
      <c r="BB501" s="479"/>
      <c r="BC501" s="482"/>
      <c r="BD501" s="479"/>
      <c r="BE501" s="479"/>
      <c r="BF501" s="479"/>
      <c r="BG501" s="480"/>
      <c r="BH501" s="479"/>
      <c r="BI501" s="479"/>
      <c r="BJ501" s="479"/>
      <c r="BK501" s="480"/>
      <c r="BL501" s="480"/>
      <c r="BM501" s="480"/>
      <c r="BN501" s="479"/>
      <c r="BO501" s="480"/>
      <c r="BP501" s="480"/>
      <c r="BQ501" s="479"/>
      <c r="BR501" s="480"/>
      <c r="BS501" s="480"/>
      <c r="BT501" s="479"/>
      <c r="BU501" s="480"/>
      <c r="BV501" s="479"/>
    </row>
    <row r="502" spans="1:74" ht="12.75" customHeight="1">
      <c r="A502" s="478"/>
      <c r="B502" s="478"/>
      <c r="C502" s="478"/>
      <c r="D502" s="479"/>
      <c r="E502" s="480"/>
      <c r="F502" s="479"/>
      <c r="G502" s="480"/>
      <c r="H502" s="479"/>
      <c r="I502" s="480"/>
      <c r="J502" s="481"/>
      <c r="K502" s="480"/>
      <c r="L502" s="480"/>
      <c r="M502" s="480"/>
      <c r="N502" s="480"/>
      <c r="O502" s="480"/>
      <c r="P502" s="479"/>
      <c r="Q502" s="479"/>
      <c r="R502" s="479"/>
      <c r="S502" s="479"/>
      <c r="T502" s="480"/>
      <c r="U502" s="479"/>
      <c r="V502" s="479"/>
      <c r="W502" s="479"/>
      <c r="X502" s="480"/>
      <c r="Y502" s="479"/>
      <c r="Z502" s="479"/>
      <c r="AA502" s="480"/>
      <c r="AB502" s="482"/>
      <c r="AC502" s="479"/>
      <c r="AD502" s="479"/>
      <c r="AE502" s="480"/>
      <c r="AF502" s="480"/>
      <c r="AG502" s="479"/>
      <c r="AH502" s="480"/>
      <c r="AI502" s="479"/>
      <c r="AJ502" s="480"/>
      <c r="AK502" s="480"/>
      <c r="AL502" s="480"/>
      <c r="AM502" s="479"/>
      <c r="AN502" s="479"/>
      <c r="AO502" s="479"/>
      <c r="AP502" s="480"/>
      <c r="AQ502" s="481"/>
      <c r="AR502" s="479"/>
      <c r="AS502" s="479"/>
      <c r="AT502" s="479"/>
      <c r="AU502" s="480"/>
      <c r="AV502" s="479"/>
      <c r="AW502" s="480"/>
      <c r="AX502" s="480"/>
      <c r="AY502" s="480"/>
      <c r="AZ502" s="481"/>
      <c r="BA502" s="480"/>
      <c r="BB502" s="479"/>
      <c r="BC502" s="482"/>
      <c r="BD502" s="479"/>
      <c r="BE502" s="479"/>
      <c r="BF502" s="479"/>
      <c r="BG502" s="480"/>
      <c r="BH502" s="479"/>
      <c r="BI502" s="479"/>
      <c r="BJ502" s="479"/>
      <c r="BK502" s="480"/>
      <c r="BL502" s="480"/>
      <c r="BM502" s="480"/>
      <c r="BN502" s="479"/>
      <c r="BO502" s="480"/>
      <c r="BP502" s="480"/>
      <c r="BQ502" s="479"/>
      <c r="BR502" s="480"/>
      <c r="BS502" s="480"/>
      <c r="BT502" s="479"/>
      <c r="BU502" s="480"/>
      <c r="BV502" s="479"/>
    </row>
    <row r="503" spans="1:74" ht="12.75" customHeight="1">
      <c r="A503" s="478"/>
      <c r="B503" s="478"/>
      <c r="C503" s="478"/>
      <c r="D503" s="479"/>
      <c r="E503" s="480"/>
      <c r="F503" s="479"/>
      <c r="G503" s="480"/>
      <c r="H503" s="479"/>
      <c r="I503" s="480"/>
      <c r="J503" s="481"/>
      <c r="K503" s="480"/>
      <c r="L503" s="480"/>
      <c r="M503" s="480"/>
      <c r="N503" s="480"/>
      <c r="O503" s="480"/>
      <c r="P503" s="479"/>
      <c r="Q503" s="479"/>
      <c r="R503" s="479"/>
      <c r="S503" s="479"/>
      <c r="T503" s="480"/>
      <c r="U503" s="479"/>
      <c r="V503" s="479"/>
      <c r="W503" s="479"/>
      <c r="X503" s="480"/>
      <c r="Y503" s="479"/>
      <c r="Z503" s="479"/>
      <c r="AA503" s="480"/>
      <c r="AB503" s="482"/>
      <c r="AC503" s="479"/>
      <c r="AD503" s="479"/>
      <c r="AE503" s="480"/>
      <c r="AF503" s="480"/>
      <c r="AG503" s="479"/>
      <c r="AH503" s="480"/>
      <c r="AI503" s="479"/>
      <c r="AJ503" s="480"/>
      <c r="AK503" s="480"/>
      <c r="AL503" s="480"/>
      <c r="AM503" s="479"/>
      <c r="AN503" s="479"/>
      <c r="AO503" s="479"/>
      <c r="AP503" s="480"/>
      <c r="AQ503" s="481"/>
      <c r="AR503" s="479"/>
      <c r="AS503" s="479"/>
      <c r="AT503" s="479"/>
      <c r="AU503" s="480"/>
      <c r="AV503" s="479"/>
      <c r="AW503" s="480"/>
      <c r="AX503" s="480"/>
      <c r="AY503" s="480"/>
      <c r="AZ503" s="481"/>
      <c r="BA503" s="480"/>
      <c r="BB503" s="479"/>
      <c r="BC503" s="482"/>
      <c r="BD503" s="479"/>
      <c r="BE503" s="479"/>
      <c r="BF503" s="479"/>
      <c r="BG503" s="480"/>
      <c r="BH503" s="479"/>
      <c r="BI503" s="479"/>
      <c r="BJ503" s="479"/>
      <c r="BK503" s="480"/>
      <c r="BL503" s="480"/>
      <c r="BM503" s="480"/>
      <c r="BN503" s="479"/>
      <c r="BO503" s="480"/>
      <c r="BP503" s="480"/>
      <c r="BQ503" s="479"/>
      <c r="BR503" s="480"/>
      <c r="BS503" s="480"/>
      <c r="BT503" s="479"/>
      <c r="BU503" s="480"/>
      <c r="BV503" s="479"/>
    </row>
    <row r="504" spans="1:74" ht="12.75" customHeight="1">
      <c r="A504" s="478"/>
      <c r="B504" s="478"/>
      <c r="C504" s="478"/>
      <c r="D504" s="479"/>
      <c r="E504" s="480"/>
      <c r="F504" s="479"/>
      <c r="G504" s="480"/>
      <c r="H504" s="479"/>
      <c r="I504" s="480"/>
      <c r="J504" s="481"/>
      <c r="K504" s="480"/>
      <c r="L504" s="480"/>
      <c r="M504" s="480"/>
      <c r="N504" s="480"/>
      <c r="O504" s="480"/>
      <c r="P504" s="479"/>
      <c r="Q504" s="479"/>
      <c r="R504" s="479"/>
      <c r="S504" s="479"/>
      <c r="T504" s="480"/>
      <c r="U504" s="479"/>
      <c r="V504" s="479"/>
      <c r="W504" s="479"/>
      <c r="X504" s="480"/>
      <c r="Y504" s="479"/>
      <c r="Z504" s="479"/>
      <c r="AA504" s="480"/>
      <c r="AB504" s="482"/>
      <c r="AC504" s="479"/>
      <c r="AD504" s="479"/>
      <c r="AE504" s="480"/>
      <c r="AF504" s="480"/>
      <c r="AG504" s="479"/>
      <c r="AH504" s="480"/>
      <c r="AI504" s="479"/>
      <c r="AJ504" s="480"/>
      <c r="AK504" s="480"/>
      <c r="AL504" s="480"/>
      <c r="AM504" s="479"/>
      <c r="AN504" s="479"/>
      <c r="AO504" s="479"/>
      <c r="AP504" s="480"/>
      <c r="AQ504" s="481"/>
      <c r="AR504" s="479"/>
      <c r="AS504" s="479"/>
      <c r="AT504" s="479"/>
      <c r="AU504" s="480"/>
      <c r="AV504" s="479"/>
      <c r="AW504" s="480"/>
      <c r="AX504" s="480"/>
      <c r="AY504" s="480"/>
      <c r="AZ504" s="481"/>
      <c r="BA504" s="480"/>
      <c r="BB504" s="479"/>
      <c r="BC504" s="482"/>
      <c r="BD504" s="479"/>
      <c r="BE504" s="479"/>
      <c r="BF504" s="479"/>
      <c r="BG504" s="480"/>
      <c r="BH504" s="479"/>
      <c r="BI504" s="479"/>
      <c r="BJ504" s="479"/>
      <c r="BK504" s="480"/>
      <c r="BL504" s="480"/>
      <c r="BM504" s="480"/>
      <c r="BN504" s="479"/>
      <c r="BO504" s="480"/>
      <c r="BP504" s="480"/>
      <c r="BQ504" s="479"/>
      <c r="BR504" s="480"/>
      <c r="BS504" s="480"/>
      <c r="BT504" s="479"/>
      <c r="BU504" s="480"/>
      <c r="BV504" s="479"/>
    </row>
    <row r="505" spans="1:74" ht="12.75" customHeight="1">
      <c r="A505" s="478"/>
      <c r="B505" s="478"/>
      <c r="C505" s="478"/>
      <c r="D505" s="479"/>
      <c r="E505" s="480"/>
      <c r="F505" s="479"/>
      <c r="G505" s="480"/>
      <c r="H505" s="479"/>
      <c r="I505" s="480"/>
      <c r="J505" s="481"/>
      <c r="K505" s="480"/>
      <c r="L505" s="480"/>
      <c r="M505" s="480"/>
      <c r="N505" s="480"/>
      <c r="O505" s="480"/>
      <c r="P505" s="479"/>
      <c r="Q505" s="479"/>
      <c r="R505" s="479"/>
      <c r="S505" s="479"/>
      <c r="T505" s="480"/>
      <c r="U505" s="479"/>
      <c r="V505" s="479"/>
      <c r="W505" s="479"/>
      <c r="X505" s="480"/>
      <c r="Y505" s="479"/>
      <c r="Z505" s="479"/>
      <c r="AA505" s="480"/>
      <c r="AB505" s="482"/>
      <c r="AC505" s="479"/>
      <c r="AD505" s="479"/>
      <c r="AE505" s="480"/>
      <c r="AF505" s="480"/>
      <c r="AG505" s="479"/>
      <c r="AH505" s="480"/>
      <c r="AI505" s="479"/>
      <c r="AJ505" s="480"/>
      <c r="AK505" s="480"/>
      <c r="AL505" s="480"/>
      <c r="AM505" s="479"/>
      <c r="AN505" s="479"/>
      <c r="AO505" s="479"/>
      <c r="AP505" s="480"/>
      <c r="AQ505" s="481"/>
      <c r="AR505" s="479"/>
      <c r="AS505" s="479"/>
      <c r="AT505" s="479"/>
      <c r="AU505" s="480"/>
      <c r="AV505" s="479"/>
      <c r="AW505" s="480"/>
      <c r="AX505" s="480"/>
      <c r="AY505" s="480"/>
      <c r="AZ505" s="481"/>
      <c r="BA505" s="480"/>
      <c r="BB505" s="479"/>
      <c r="BC505" s="482"/>
      <c r="BD505" s="479"/>
      <c r="BE505" s="479"/>
      <c r="BF505" s="479"/>
      <c r="BG505" s="480"/>
      <c r="BH505" s="479"/>
      <c r="BI505" s="479"/>
      <c r="BJ505" s="479"/>
      <c r="BK505" s="480"/>
      <c r="BL505" s="480"/>
      <c r="BM505" s="480"/>
      <c r="BN505" s="479"/>
      <c r="BO505" s="480"/>
      <c r="BP505" s="480"/>
      <c r="BQ505" s="479"/>
      <c r="BR505" s="480"/>
      <c r="BS505" s="480"/>
      <c r="BT505" s="479"/>
      <c r="BU505" s="480"/>
      <c r="BV505" s="479"/>
    </row>
    <row r="506" spans="1:74" ht="12.75" customHeight="1">
      <c r="A506" s="478"/>
      <c r="B506" s="478"/>
      <c r="C506" s="478"/>
      <c r="D506" s="479"/>
      <c r="E506" s="480"/>
      <c r="F506" s="479"/>
      <c r="G506" s="480"/>
      <c r="H506" s="479"/>
      <c r="I506" s="480"/>
      <c r="J506" s="481"/>
      <c r="K506" s="480"/>
      <c r="L506" s="480"/>
      <c r="M506" s="480"/>
      <c r="N506" s="480"/>
      <c r="O506" s="480"/>
      <c r="P506" s="479"/>
      <c r="Q506" s="479"/>
      <c r="R506" s="479"/>
      <c r="S506" s="479"/>
      <c r="T506" s="480"/>
      <c r="U506" s="479"/>
      <c r="V506" s="479"/>
      <c r="W506" s="479"/>
      <c r="X506" s="480"/>
      <c r="Y506" s="479"/>
      <c r="Z506" s="479"/>
      <c r="AA506" s="480"/>
      <c r="AB506" s="482"/>
      <c r="AC506" s="479"/>
      <c r="AD506" s="479"/>
      <c r="AE506" s="480"/>
      <c r="AF506" s="480"/>
      <c r="AG506" s="479"/>
      <c r="AH506" s="480"/>
      <c r="AI506" s="479"/>
      <c r="AJ506" s="480"/>
      <c r="AK506" s="480"/>
      <c r="AL506" s="480"/>
      <c r="AM506" s="479"/>
      <c r="AN506" s="479"/>
      <c r="AO506" s="479"/>
      <c r="AP506" s="480"/>
      <c r="AQ506" s="481"/>
      <c r="AR506" s="479"/>
      <c r="AS506" s="479"/>
      <c r="AT506" s="479"/>
      <c r="AU506" s="480"/>
      <c r="AV506" s="479"/>
      <c r="AW506" s="480"/>
      <c r="AX506" s="480"/>
      <c r="AY506" s="480"/>
      <c r="AZ506" s="481"/>
      <c r="BA506" s="480"/>
      <c r="BB506" s="479"/>
      <c r="BC506" s="482"/>
      <c r="BD506" s="479"/>
      <c r="BE506" s="479"/>
      <c r="BF506" s="479"/>
      <c r="BG506" s="480"/>
      <c r="BH506" s="479"/>
      <c r="BI506" s="479"/>
      <c r="BJ506" s="479"/>
      <c r="BK506" s="480"/>
      <c r="BL506" s="480"/>
      <c r="BM506" s="480"/>
      <c r="BN506" s="479"/>
      <c r="BO506" s="480"/>
      <c r="BP506" s="480"/>
      <c r="BQ506" s="479"/>
      <c r="BR506" s="480"/>
      <c r="BS506" s="480"/>
      <c r="BT506" s="479"/>
      <c r="BU506" s="480"/>
      <c r="BV506" s="479"/>
    </row>
    <row r="507" spans="1:74" ht="12.75" customHeight="1">
      <c r="A507" s="478"/>
      <c r="B507" s="478"/>
      <c r="C507" s="478"/>
      <c r="D507" s="479"/>
      <c r="E507" s="480"/>
      <c r="F507" s="479"/>
      <c r="G507" s="480"/>
      <c r="H507" s="479"/>
      <c r="I507" s="480"/>
      <c r="J507" s="481"/>
      <c r="K507" s="480"/>
      <c r="L507" s="480"/>
      <c r="M507" s="480"/>
      <c r="N507" s="480"/>
      <c r="O507" s="480"/>
      <c r="P507" s="479"/>
      <c r="Q507" s="479"/>
      <c r="R507" s="479"/>
      <c r="S507" s="479"/>
      <c r="T507" s="480"/>
      <c r="U507" s="479"/>
      <c r="V507" s="479"/>
      <c r="W507" s="479"/>
      <c r="X507" s="480"/>
      <c r="Y507" s="479"/>
      <c r="Z507" s="479"/>
      <c r="AA507" s="480"/>
      <c r="AB507" s="482"/>
      <c r="AC507" s="479"/>
      <c r="AD507" s="479"/>
      <c r="AE507" s="480"/>
      <c r="AF507" s="480"/>
      <c r="AG507" s="479"/>
      <c r="AH507" s="480"/>
      <c r="AI507" s="479"/>
      <c r="AJ507" s="480"/>
      <c r="AK507" s="480"/>
      <c r="AL507" s="480"/>
      <c r="AM507" s="479"/>
      <c r="AN507" s="479"/>
      <c r="AO507" s="479"/>
      <c r="AP507" s="480"/>
      <c r="AQ507" s="481"/>
      <c r="AR507" s="479"/>
      <c r="AS507" s="479"/>
      <c r="AT507" s="479"/>
      <c r="AU507" s="480"/>
      <c r="AV507" s="479"/>
      <c r="AW507" s="480"/>
      <c r="AX507" s="480"/>
      <c r="AY507" s="480"/>
      <c r="AZ507" s="481"/>
      <c r="BA507" s="480"/>
      <c r="BB507" s="479"/>
      <c r="BC507" s="482"/>
      <c r="BD507" s="479"/>
      <c r="BE507" s="479"/>
      <c r="BF507" s="479"/>
      <c r="BG507" s="480"/>
      <c r="BH507" s="479"/>
      <c r="BI507" s="479"/>
      <c r="BJ507" s="479"/>
      <c r="BK507" s="480"/>
      <c r="BL507" s="480"/>
      <c r="BM507" s="480"/>
      <c r="BN507" s="479"/>
      <c r="BO507" s="480"/>
      <c r="BP507" s="480"/>
      <c r="BQ507" s="479"/>
      <c r="BR507" s="480"/>
      <c r="BS507" s="480"/>
      <c r="BT507" s="479"/>
      <c r="BU507" s="480"/>
      <c r="BV507" s="479"/>
    </row>
    <row r="508" spans="1:74" ht="12.75" customHeight="1">
      <c r="A508" s="478"/>
      <c r="B508" s="478"/>
      <c r="C508" s="478"/>
      <c r="D508" s="479"/>
      <c r="E508" s="480"/>
      <c r="F508" s="479"/>
      <c r="G508" s="480"/>
      <c r="H508" s="479"/>
      <c r="I508" s="480"/>
      <c r="J508" s="481"/>
      <c r="K508" s="480"/>
      <c r="L508" s="480"/>
      <c r="M508" s="480"/>
      <c r="N508" s="480"/>
      <c r="O508" s="480"/>
      <c r="P508" s="479"/>
      <c r="Q508" s="479"/>
      <c r="R508" s="479"/>
      <c r="S508" s="479"/>
      <c r="T508" s="480"/>
      <c r="U508" s="479"/>
      <c r="V508" s="479"/>
      <c r="W508" s="479"/>
      <c r="X508" s="480"/>
      <c r="Y508" s="479"/>
      <c r="Z508" s="479"/>
      <c r="AA508" s="480"/>
      <c r="AB508" s="482"/>
      <c r="AC508" s="479"/>
      <c r="AD508" s="479"/>
      <c r="AE508" s="480"/>
      <c r="AF508" s="480"/>
      <c r="AG508" s="479"/>
      <c r="AH508" s="480"/>
      <c r="AI508" s="479"/>
      <c r="AJ508" s="480"/>
      <c r="AK508" s="480"/>
      <c r="AL508" s="480"/>
      <c r="AM508" s="479"/>
      <c r="AN508" s="479"/>
      <c r="AO508" s="479"/>
      <c r="AP508" s="480"/>
      <c r="AQ508" s="481"/>
      <c r="AR508" s="479"/>
      <c r="AS508" s="479"/>
      <c r="AT508" s="479"/>
      <c r="AU508" s="480"/>
      <c r="AV508" s="479"/>
      <c r="AW508" s="480"/>
      <c r="AX508" s="480"/>
      <c r="AY508" s="480"/>
      <c r="AZ508" s="481"/>
      <c r="BA508" s="480"/>
      <c r="BB508" s="479"/>
      <c r="BC508" s="482"/>
      <c r="BD508" s="479"/>
      <c r="BE508" s="479"/>
      <c r="BF508" s="479"/>
      <c r="BG508" s="480"/>
      <c r="BH508" s="479"/>
      <c r="BI508" s="479"/>
      <c r="BJ508" s="479"/>
      <c r="BK508" s="480"/>
      <c r="BL508" s="480"/>
      <c r="BM508" s="480"/>
      <c r="BN508" s="479"/>
      <c r="BO508" s="480"/>
      <c r="BP508" s="480"/>
      <c r="BQ508" s="479"/>
      <c r="BR508" s="480"/>
      <c r="BS508" s="480"/>
      <c r="BT508" s="479"/>
      <c r="BU508" s="480"/>
      <c r="BV508" s="479"/>
    </row>
    <row r="509" spans="1:74" ht="12.75" customHeight="1">
      <c r="A509" s="478"/>
      <c r="B509" s="478"/>
      <c r="C509" s="478"/>
      <c r="D509" s="479"/>
      <c r="E509" s="480"/>
      <c r="F509" s="479"/>
      <c r="G509" s="480"/>
      <c r="H509" s="479"/>
      <c r="I509" s="480"/>
      <c r="J509" s="481"/>
      <c r="K509" s="480"/>
      <c r="L509" s="480"/>
      <c r="M509" s="480"/>
      <c r="N509" s="480"/>
      <c r="O509" s="480"/>
      <c r="P509" s="479"/>
      <c r="Q509" s="479"/>
      <c r="R509" s="479"/>
      <c r="S509" s="479"/>
      <c r="T509" s="480"/>
      <c r="U509" s="479"/>
      <c r="V509" s="479"/>
      <c r="W509" s="479"/>
      <c r="X509" s="480"/>
      <c r="Y509" s="479"/>
      <c r="Z509" s="479"/>
      <c r="AA509" s="480"/>
      <c r="AB509" s="482"/>
      <c r="AC509" s="479"/>
      <c r="AD509" s="479"/>
      <c r="AE509" s="480"/>
      <c r="AF509" s="480"/>
      <c r="AG509" s="479"/>
      <c r="AH509" s="480"/>
      <c r="AI509" s="479"/>
      <c r="AJ509" s="480"/>
      <c r="AK509" s="480"/>
      <c r="AL509" s="480"/>
      <c r="AM509" s="479"/>
      <c r="AN509" s="479"/>
      <c r="AO509" s="479"/>
      <c r="AP509" s="480"/>
      <c r="AQ509" s="481"/>
      <c r="AR509" s="479"/>
      <c r="AS509" s="479"/>
      <c r="AT509" s="479"/>
      <c r="AU509" s="480"/>
      <c r="AV509" s="479"/>
      <c r="AW509" s="480"/>
      <c r="AX509" s="480"/>
      <c r="AY509" s="480"/>
      <c r="AZ509" s="481"/>
      <c r="BA509" s="480"/>
      <c r="BB509" s="479"/>
      <c r="BC509" s="482"/>
      <c r="BD509" s="479"/>
      <c r="BE509" s="479"/>
      <c r="BF509" s="479"/>
      <c r="BG509" s="480"/>
      <c r="BH509" s="479"/>
      <c r="BI509" s="479"/>
      <c r="BJ509" s="479"/>
      <c r="BK509" s="480"/>
      <c r="BL509" s="480"/>
      <c r="BM509" s="480"/>
      <c r="BN509" s="479"/>
      <c r="BO509" s="480"/>
      <c r="BP509" s="480"/>
      <c r="BQ509" s="479"/>
      <c r="BR509" s="480"/>
      <c r="BS509" s="480"/>
      <c r="BT509" s="479"/>
      <c r="BU509" s="480"/>
      <c r="BV509" s="479"/>
    </row>
    <row r="510" spans="1:74" ht="12.75" customHeight="1">
      <c r="A510" s="478"/>
      <c r="B510" s="478"/>
      <c r="C510" s="478"/>
      <c r="D510" s="479"/>
      <c r="E510" s="480"/>
      <c r="F510" s="479"/>
      <c r="G510" s="480"/>
      <c r="H510" s="479"/>
      <c r="I510" s="480"/>
      <c r="J510" s="481"/>
      <c r="K510" s="480"/>
      <c r="L510" s="480"/>
      <c r="M510" s="480"/>
      <c r="N510" s="480"/>
      <c r="O510" s="480"/>
      <c r="P510" s="479"/>
      <c r="Q510" s="479"/>
      <c r="R510" s="479"/>
      <c r="S510" s="479"/>
      <c r="T510" s="480"/>
      <c r="U510" s="479"/>
      <c r="V510" s="479"/>
      <c r="W510" s="479"/>
      <c r="X510" s="480"/>
      <c r="Y510" s="479"/>
      <c r="Z510" s="479"/>
      <c r="AA510" s="480"/>
      <c r="AB510" s="482"/>
      <c r="AC510" s="479"/>
      <c r="AD510" s="479"/>
      <c r="AE510" s="480"/>
      <c r="AF510" s="480"/>
      <c r="AG510" s="479"/>
      <c r="AH510" s="480"/>
      <c r="AI510" s="479"/>
      <c r="AJ510" s="480"/>
      <c r="AK510" s="480"/>
      <c r="AL510" s="480"/>
      <c r="AM510" s="479"/>
      <c r="AN510" s="479"/>
      <c r="AO510" s="479"/>
      <c r="AP510" s="480"/>
      <c r="AQ510" s="481"/>
      <c r="AR510" s="479"/>
      <c r="AS510" s="479"/>
      <c r="AT510" s="479"/>
      <c r="AU510" s="480"/>
      <c r="AV510" s="479"/>
      <c r="AW510" s="480"/>
      <c r="AX510" s="480"/>
      <c r="AY510" s="480"/>
      <c r="AZ510" s="481"/>
      <c r="BA510" s="480"/>
      <c r="BB510" s="479"/>
      <c r="BC510" s="482"/>
      <c r="BD510" s="479"/>
      <c r="BE510" s="479"/>
      <c r="BF510" s="479"/>
      <c r="BG510" s="480"/>
      <c r="BH510" s="479"/>
      <c r="BI510" s="479"/>
      <c r="BJ510" s="479"/>
      <c r="BK510" s="480"/>
      <c r="BL510" s="480"/>
      <c r="BM510" s="480"/>
      <c r="BN510" s="479"/>
      <c r="BO510" s="480"/>
      <c r="BP510" s="480"/>
      <c r="BQ510" s="479"/>
      <c r="BR510" s="480"/>
      <c r="BS510" s="480"/>
      <c r="BT510" s="479"/>
      <c r="BU510" s="480"/>
      <c r="BV510" s="479"/>
    </row>
    <row r="511" spans="1:74" ht="12.75" customHeight="1">
      <c r="A511" s="478"/>
      <c r="B511" s="478"/>
      <c r="C511" s="478"/>
      <c r="D511" s="479"/>
      <c r="E511" s="480"/>
      <c r="F511" s="479"/>
      <c r="G511" s="480"/>
      <c r="H511" s="479"/>
      <c r="I511" s="480"/>
      <c r="J511" s="481"/>
      <c r="K511" s="480"/>
      <c r="L511" s="480"/>
      <c r="M511" s="480"/>
      <c r="N511" s="480"/>
      <c r="O511" s="480"/>
      <c r="P511" s="479"/>
      <c r="Q511" s="479"/>
      <c r="R511" s="479"/>
      <c r="S511" s="479"/>
      <c r="T511" s="480"/>
      <c r="U511" s="479"/>
      <c r="V511" s="479"/>
      <c r="W511" s="479"/>
      <c r="X511" s="480"/>
      <c r="Y511" s="479"/>
      <c r="Z511" s="479"/>
      <c r="AA511" s="480"/>
      <c r="AB511" s="482"/>
      <c r="AC511" s="479"/>
      <c r="AD511" s="479"/>
      <c r="AE511" s="480"/>
      <c r="AF511" s="480"/>
      <c r="AG511" s="479"/>
      <c r="AH511" s="480"/>
      <c r="AI511" s="479"/>
      <c r="AJ511" s="480"/>
      <c r="AK511" s="480"/>
      <c r="AL511" s="480"/>
      <c r="AM511" s="479"/>
      <c r="AN511" s="479"/>
      <c r="AO511" s="479"/>
      <c r="AP511" s="480"/>
      <c r="AQ511" s="481"/>
      <c r="AR511" s="479"/>
      <c r="AS511" s="479"/>
      <c r="AT511" s="479"/>
      <c r="AU511" s="480"/>
      <c r="AV511" s="479"/>
      <c r="AW511" s="480"/>
      <c r="AX511" s="480"/>
      <c r="AY511" s="480"/>
      <c r="AZ511" s="481"/>
      <c r="BA511" s="480"/>
      <c r="BB511" s="479"/>
      <c r="BC511" s="482"/>
      <c r="BD511" s="479"/>
      <c r="BE511" s="479"/>
      <c r="BF511" s="479"/>
      <c r="BG511" s="480"/>
      <c r="BH511" s="479"/>
      <c r="BI511" s="479"/>
      <c r="BJ511" s="479"/>
      <c r="BK511" s="480"/>
      <c r="BL511" s="480"/>
      <c r="BM511" s="480"/>
      <c r="BN511" s="479"/>
      <c r="BO511" s="480"/>
      <c r="BP511" s="480"/>
      <c r="BQ511" s="479"/>
      <c r="BR511" s="480"/>
      <c r="BS511" s="480"/>
      <c r="BT511" s="479"/>
      <c r="BU511" s="480"/>
      <c r="BV511" s="479"/>
    </row>
    <row r="512" spans="1:74" ht="12.75" customHeight="1">
      <c r="A512" s="478"/>
      <c r="B512" s="478"/>
      <c r="C512" s="478"/>
      <c r="D512" s="479"/>
      <c r="E512" s="480"/>
      <c r="F512" s="479"/>
      <c r="G512" s="480"/>
      <c r="H512" s="479"/>
      <c r="I512" s="480"/>
      <c r="J512" s="481"/>
      <c r="K512" s="480"/>
      <c r="L512" s="480"/>
      <c r="M512" s="480"/>
      <c r="N512" s="480"/>
      <c r="O512" s="480"/>
      <c r="P512" s="479"/>
      <c r="Q512" s="479"/>
      <c r="R512" s="479"/>
      <c r="S512" s="479"/>
      <c r="T512" s="480"/>
      <c r="U512" s="479"/>
      <c r="V512" s="479"/>
      <c r="W512" s="479"/>
      <c r="X512" s="480"/>
      <c r="Y512" s="479"/>
      <c r="Z512" s="479"/>
      <c r="AA512" s="480"/>
      <c r="AB512" s="482"/>
      <c r="AC512" s="479"/>
      <c r="AD512" s="479"/>
      <c r="AE512" s="480"/>
      <c r="AF512" s="480"/>
      <c r="AG512" s="479"/>
      <c r="AH512" s="480"/>
      <c r="AI512" s="479"/>
      <c r="AJ512" s="480"/>
      <c r="AK512" s="480"/>
      <c r="AL512" s="480"/>
      <c r="AM512" s="479"/>
      <c r="AN512" s="479"/>
      <c r="AO512" s="479"/>
      <c r="AP512" s="480"/>
      <c r="AQ512" s="481"/>
      <c r="AR512" s="479"/>
      <c r="AS512" s="479"/>
      <c r="AT512" s="479"/>
      <c r="AU512" s="480"/>
      <c r="AV512" s="479"/>
      <c r="AW512" s="480"/>
      <c r="AX512" s="480"/>
      <c r="AY512" s="480"/>
      <c r="AZ512" s="481"/>
      <c r="BA512" s="480"/>
      <c r="BB512" s="479"/>
      <c r="BC512" s="482"/>
      <c r="BD512" s="479"/>
      <c r="BE512" s="479"/>
      <c r="BF512" s="479"/>
      <c r="BG512" s="480"/>
      <c r="BH512" s="479"/>
      <c r="BI512" s="479"/>
      <c r="BJ512" s="479"/>
      <c r="BK512" s="480"/>
      <c r="BL512" s="480"/>
      <c r="BM512" s="480"/>
      <c r="BN512" s="479"/>
      <c r="BO512" s="480"/>
      <c r="BP512" s="480"/>
      <c r="BQ512" s="479"/>
      <c r="BR512" s="480"/>
      <c r="BS512" s="480"/>
      <c r="BT512" s="479"/>
      <c r="BU512" s="480"/>
      <c r="BV512" s="479"/>
    </row>
    <row r="513" spans="1:74" ht="12.75" customHeight="1">
      <c r="A513" s="478"/>
      <c r="B513" s="478"/>
      <c r="C513" s="478"/>
      <c r="D513" s="479"/>
      <c r="E513" s="480"/>
      <c r="F513" s="479"/>
      <c r="G513" s="480"/>
      <c r="H513" s="479"/>
      <c r="I513" s="480"/>
      <c r="J513" s="481"/>
      <c r="K513" s="480"/>
      <c r="L513" s="480"/>
      <c r="M513" s="480"/>
      <c r="N513" s="480"/>
      <c r="O513" s="480"/>
      <c r="P513" s="479"/>
      <c r="Q513" s="479"/>
      <c r="R513" s="479"/>
      <c r="S513" s="479"/>
      <c r="T513" s="480"/>
      <c r="U513" s="479"/>
      <c r="V513" s="479"/>
      <c r="W513" s="479"/>
      <c r="X513" s="480"/>
      <c r="Y513" s="479"/>
      <c r="Z513" s="479"/>
      <c r="AA513" s="480"/>
      <c r="AB513" s="482"/>
      <c r="AC513" s="479"/>
      <c r="AD513" s="479"/>
      <c r="AE513" s="480"/>
      <c r="AF513" s="480"/>
      <c r="AG513" s="479"/>
      <c r="AH513" s="480"/>
      <c r="AI513" s="479"/>
      <c r="AJ513" s="480"/>
      <c r="AK513" s="480"/>
      <c r="AL513" s="480"/>
      <c r="AM513" s="479"/>
      <c r="AN513" s="479"/>
      <c r="AO513" s="479"/>
      <c r="AP513" s="480"/>
      <c r="AQ513" s="481"/>
      <c r="AR513" s="479"/>
      <c r="AS513" s="479"/>
      <c r="AT513" s="479"/>
      <c r="AU513" s="480"/>
      <c r="AV513" s="479"/>
      <c r="AW513" s="480"/>
      <c r="AX513" s="480"/>
      <c r="AY513" s="480"/>
      <c r="AZ513" s="481"/>
      <c r="BA513" s="480"/>
      <c r="BB513" s="479"/>
      <c r="BC513" s="482"/>
      <c r="BD513" s="479"/>
      <c r="BE513" s="479"/>
      <c r="BF513" s="479"/>
      <c r="BG513" s="480"/>
      <c r="BH513" s="479"/>
      <c r="BI513" s="479"/>
      <c r="BJ513" s="479"/>
      <c r="BK513" s="480"/>
      <c r="BL513" s="480"/>
      <c r="BM513" s="480"/>
      <c r="BN513" s="479"/>
      <c r="BO513" s="480"/>
      <c r="BP513" s="480"/>
      <c r="BQ513" s="479"/>
      <c r="BR513" s="480"/>
      <c r="BS513" s="480"/>
      <c r="BT513" s="479"/>
      <c r="BU513" s="480"/>
      <c r="BV513" s="479"/>
    </row>
    <row r="514" spans="1:74" ht="12.75" customHeight="1">
      <c r="A514" s="478"/>
      <c r="B514" s="478"/>
      <c r="C514" s="478"/>
      <c r="D514" s="479"/>
      <c r="E514" s="480"/>
      <c r="F514" s="479"/>
      <c r="G514" s="480"/>
      <c r="H514" s="479"/>
      <c r="I514" s="480"/>
      <c r="J514" s="481"/>
      <c r="K514" s="480"/>
      <c r="L514" s="480"/>
      <c r="M514" s="480"/>
      <c r="N514" s="480"/>
      <c r="O514" s="480"/>
      <c r="P514" s="479"/>
      <c r="Q514" s="479"/>
      <c r="R514" s="479"/>
      <c r="S514" s="479"/>
      <c r="T514" s="480"/>
      <c r="U514" s="479"/>
      <c r="V514" s="479"/>
      <c r="W514" s="479"/>
      <c r="X514" s="480"/>
      <c r="Y514" s="479"/>
      <c r="Z514" s="479"/>
      <c r="AA514" s="480"/>
      <c r="AB514" s="482"/>
      <c r="AC514" s="479"/>
      <c r="AD514" s="479"/>
      <c r="AE514" s="480"/>
      <c r="AF514" s="480"/>
      <c r="AG514" s="479"/>
      <c r="AH514" s="480"/>
      <c r="AI514" s="479"/>
      <c r="AJ514" s="480"/>
      <c r="AK514" s="480"/>
      <c r="AL514" s="480"/>
      <c r="AM514" s="479"/>
      <c r="AN514" s="479"/>
      <c r="AO514" s="479"/>
      <c r="AP514" s="480"/>
      <c r="AQ514" s="481"/>
      <c r="AR514" s="479"/>
      <c r="AS514" s="479"/>
      <c r="AT514" s="479"/>
      <c r="AU514" s="480"/>
      <c r="AV514" s="479"/>
      <c r="AW514" s="480"/>
      <c r="AX514" s="480"/>
      <c r="AY514" s="480"/>
      <c r="AZ514" s="481"/>
      <c r="BA514" s="480"/>
      <c r="BB514" s="479"/>
      <c r="BC514" s="482"/>
      <c r="BD514" s="479"/>
      <c r="BE514" s="479"/>
      <c r="BF514" s="479"/>
      <c r="BG514" s="480"/>
      <c r="BH514" s="479"/>
      <c r="BI514" s="479"/>
      <c r="BJ514" s="479"/>
      <c r="BK514" s="480"/>
      <c r="BL514" s="480"/>
      <c r="BM514" s="480"/>
      <c r="BN514" s="479"/>
      <c r="BO514" s="480"/>
      <c r="BP514" s="480"/>
      <c r="BQ514" s="479"/>
      <c r="BR514" s="480"/>
      <c r="BS514" s="480"/>
      <c r="BT514" s="479"/>
      <c r="BU514" s="480"/>
      <c r="BV514" s="479"/>
    </row>
    <row r="515" spans="1:74" ht="12.75" customHeight="1">
      <c r="A515" s="478"/>
      <c r="B515" s="478"/>
      <c r="C515" s="478"/>
      <c r="D515" s="479"/>
      <c r="E515" s="480"/>
      <c r="F515" s="479"/>
      <c r="G515" s="480"/>
      <c r="H515" s="479"/>
      <c r="I515" s="480"/>
      <c r="J515" s="481"/>
      <c r="K515" s="480"/>
      <c r="L515" s="480"/>
      <c r="M515" s="480"/>
      <c r="N515" s="480"/>
      <c r="O515" s="480"/>
      <c r="P515" s="479"/>
      <c r="Q515" s="479"/>
      <c r="R515" s="479"/>
      <c r="S515" s="479"/>
      <c r="T515" s="480"/>
      <c r="U515" s="479"/>
      <c r="V515" s="479"/>
      <c r="W515" s="479"/>
      <c r="X515" s="480"/>
      <c r="Y515" s="479"/>
      <c r="Z515" s="479"/>
      <c r="AA515" s="480"/>
      <c r="AB515" s="482"/>
      <c r="AC515" s="479"/>
      <c r="AD515" s="479"/>
      <c r="AE515" s="480"/>
      <c r="AF515" s="480"/>
      <c r="AG515" s="479"/>
      <c r="AH515" s="480"/>
      <c r="AI515" s="479"/>
      <c r="AJ515" s="480"/>
      <c r="AK515" s="480"/>
      <c r="AL515" s="480"/>
      <c r="AM515" s="479"/>
      <c r="AN515" s="479"/>
      <c r="AO515" s="479"/>
      <c r="AP515" s="480"/>
      <c r="AQ515" s="481"/>
      <c r="AR515" s="479"/>
      <c r="AS515" s="479"/>
      <c r="AT515" s="479"/>
      <c r="AU515" s="480"/>
      <c r="AV515" s="479"/>
      <c r="AW515" s="480"/>
      <c r="AX515" s="480"/>
      <c r="AY515" s="480"/>
      <c r="AZ515" s="481"/>
      <c r="BA515" s="480"/>
      <c r="BB515" s="479"/>
      <c r="BC515" s="482"/>
      <c r="BD515" s="479"/>
      <c r="BE515" s="479"/>
      <c r="BF515" s="479"/>
      <c r="BG515" s="480"/>
      <c r="BH515" s="479"/>
      <c r="BI515" s="479"/>
      <c r="BJ515" s="479"/>
      <c r="BK515" s="480"/>
      <c r="BL515" s="480"/>
      <c r="BM515" s="480"/>
      <c r="BN515" s="479"/>
      <c r="BO515" s="480"/>
      <c r="BP515" s="480"/>
      <c r="BQ515" s="479"/>
      <c r="BR515" s="480"/>
      <c r="BS515" s="480"/>
      <c r="BT515" s="479"/>
      <c r="BU515" s="480"/>
      <c r="BV515" s="479"/>
    </row>
    <row r="516" spans="1:74" ht="12.75" customHeight="1">
      <c r="A516" s="478"/>
      <c r="B516" s="478"/>
      <c r="C516" s="478"/>
      <c r="D516" s="479"/>
      <c r="E516" s="480"/>
      <c r="F516" s="479"/>
      <c r="G516" s="480"/>
      <c r="H516" s="479"/>
      <c r="I516" s="480"/>
      <c r="J516" s="481"/>
      <c r="K516" s="480"/>
      <c r="L516" s="480"/>
      <c r="M516" s="480"/>
      <c r="N516" s="480"/>
      <c r="O516" s="480"/>
      <c r="P516" s="479"/>
      <c r="Q516" s="479"/>
      <c r="R516" s="479"/>
      <c r="S516" s="479"/>
      <c r="T516" s="480"/>
      <c r="U516" s="479"/>
      <c r="V516" s="479"/>
      <c r="W516" s="479"/>
      <c r="X516" s="480"/>
      <c r="Y516" s="479"/>
      <c r="Z516" s="479"/>
      <c r="AA516" s="480"/>
      <c r="AB516" s="482"/>
      <c r="AC516" s="479"/>
      <c r="AD516" s="479"/>
      <c r="AE516" s="480"/>
      <c r="AF516" s="480"/>
      <c r="AG516" s="479"/>
      <c r="AH516" s="480"/>
      <c r="AI516" s="479"/>
      <c r="AJ516" s="480"/>
      <c r="AK516" s="480"/>
      <c r="AL516" s="480"/>
      <c r="AM516" s="479"/>
      <c r="AN516" s="479"/>
      <c r="AO516" s="479"/>
      <c r="AP516" s="480"/>
      <c r="AQ516" s="481"/>
      <c r="AR516" s="479"/>
      <c r="AS516" s="479"/>
      <c r="AT516" s="479"/>
      <c r="AU516" s="480"/>
      <c r="AV516" s="479"/>
      <c r="AW516" s="480"/>
      <c r="AX516" s="480"/>
      <c r="AY516" s="480"/>
      <c r="AZ516" s="481"/>
      <c r="BA516" s="480"/>
      <c r="BB516" s="479"/>
      <c r="BC516" s="482"/>
      <c r="BD516" s="479"/>
      <c r="BE516" s="479"/>
      <c r="BF516" s="479"/>
      <c r="BG516" s="480"/>
      <c r="BH516" s="479"/>
      <c r="BI516" s="479"/>
      <c r="BJ516" s="479"/>
      <c r="BK516" s="480"/>
      <c r="BL516" s="480"/>
      <c r="BM516" s="480"/>
      <c r="BN516" s="479"/>
      <c r="BO516" s="480"/>
      <c r="BP516" s="480"/>
      <c r="BQ516" s="479"/>
      <c r="BR516" s="480"/>
      <c r="BS516" s="480"/>
      <c r="BT516" s="479"/>
      <c r="BU516" s="480"/>
      <c r="BV516" s="479"/>
    </row>
    <row r="517" spans="1:74" ht="12.75" customHeight="1">
      <c r="A517" s="484"/>
      <c r="B517" s="484"/>
      <c r="C517" s="484"/>
      <c r="D517" s="479"/>
      <c r="E517" s="480"/>
      <c r="F517" s="479"/>
      <c r="G517" s="480"/>
      <c r="H517" s="479"/>
      <c r="I517" s="480"/>
      <c r="J517" s="481"/>
      <c r="K517" s="480"/>
      <c r="L517" s="480"/>
      <c r="M517" s="480"/>
      <c r="N517" s="480"/>
      <c r="O517" s="480"/>
      <c r="P517" s="479"/>
      <c r="Q517" s="479"/>
      <c r="R517" s="479"/>
      <c r="S517" s="479"/>
      <c r="T517" s="480"/>
      <c r="U517" s="479"/>
      <c r="V517" s="479"/>
      <c r="W517" s="479"/>
      <c r="X517" s="480"/>
      <c r="Y517" s="479"/>
      <c r="Z517" s="479"/>
      <c r="AA517" s="480"/>
      <c r="AB517" s="482"/>
      <c r="AC517" s="479"/>
      <c r="AD517" s="479"/>
      <c r="AE517" s="480"/>
      <c r="AF517" s="480"/>
      <c r="AG517" s="479"/>
      <c r="AH517" s="480"/>
      <c r="AI517" s="479"/>
      <c r="AJ517" s="480"/>
      <c r="AK517" s="480"/>
      <c r="AL517" s="480"/>
      <c r="AM517" s="479"/>
      <c r="AN517" s="479"/>
      <c r="AO517" s="479"/>
      <c r="AP517" s="480"/>
      <c r="AQ517" s="481"/>
      <c r="AR517" s="479"/>
      <c r="AS517" s="479"/>
      <c r="AT517" s="479"/>
      <c r="AU517" s="480"/>
      <c r="AV517" s="479"/>
      <c r="AW517" s="480"/>
      <c r="AX517" s="480"/>
      <c r="AY517" s="480"/>
      <c r="AZ517" s="481"/>
      <c r="BA517" s="480"/>
      <c r="BB517" s="479"/>
      <c r="BC517" s="482"/>
      <c r="BD517" s="479"/>
      <c r="BE517" s="479"/>
      <c r="BF517" s="479"/>
      <c r="BG517" s="480"/>
      <c r="BH517" s="479"/>
      <c r="BI517" s="479"/>
      <c r="BJ517" s="479"/>
      <c r="BK517" s="480"/>
      <c r="BL517" s="480"/>
      <c r="BM517" s="480"/>
      <c r="BN517" s="479"/>
      <c r="BO517" s="480"/>
      <c r="BP517" s="480"/>
      <c r="BQ517" s="479"/>
      <c r="BR517" s="480"/>
      <c r="BS517" s="480"/>
      <c r="BT517" s="479"/>
      <c r="BU517" s="480"/>
      <c r="BV517" s="479"/>
    </row>
    <row r="518" spans="1:74" ht="12.75" customHeight="1">
      <c r="A518" s="484"/>
      <c r="B518" s="484"/>
      <c r="C518" s="484"/>
      <c r="D518" s="479"/>
      <c r="E518" s="480"/>
      <c r="F518" s="479"/>
      <c r="G518" s="480"/>
      <c r="H518" s="479"/>
      <c r="I518" s="480"/>
      <c r="J518" s="481"/>
      <c r="K518" s="480"/>
      <c r="L518" s="480"/>
      <c r="M518" s="480"/>
      <c r="N518" s="480"/>
      <c r="O518" s="480"/>
      <c r="P518" s="479"/>
      <c r="Q518" s="479"/>
      <c r="R518" s="479"/>
      <c r="S518" s="479"/>
      <c r="T518" s="480"/>
      <c r="U518" s="479"/>
      <c r="V518" s="479"/>
      <c r="W518" s="479"/>
      <c r="X518" s="480"/>
      <c r="Y518" s="479"/>
      <c r="Z518" s="479"/>
      <c r="AA518" s="480"/>
      <c r="AB518" s="482"/>
      <c r="AC518" s="479"/>
      <c r="AD518" s="479"/>
      <c r="AE518" s="480"/>
      <c r="AF518" s="480"/>
      <c r="AG518" s="479"/>
      <c r="AH518" s="480"/>
      <c r="AI518" s="479"/>
      <c r="AJ518" s="480"/>
      <c r="AK518" s="480"/>
      <c r="AL518" s="480"/>
      <c r="AM518" s="479"/>
      <c r="AN518" s="479"/>
      <c r="AO518" s="479"/>
      <c r="AP518" s="480"/>
      <c r="AQ518" s="481"/>
      <c r="AR518" s="479"/>
      <c r="AS518" s="479"/>
      <c r="AT518" s="479"/>
      <c r="AU518" s="480"/>
      <c r="AV518" s="479"/>
      <c r="AW518" s="480"/>
      <c r="AX518" s="480"/>
      <c r="AY518" s="480"/>
      <c r="AZ518" s="481"/>
      <c r="BA518" s="480"/>
      <c r="BB518" s="479"/>
      <c r="BC518" s="482"/>
      <c r="BD518" s="479"/>
      <c r="BE518" s="479"/>
      <c r="BF518" s="479"/>
      <c r="BG518" s="480"/>
      <c r="BH518" s="479"/>
      <c r="BI518" s="479"/>
      <c r="BJ518" s="479"/>
      <c r="BK518" s="480"/>
      <c r="BL518" s="480"/>
      <c r="BM518" s="480"/>
      <c r="BN518" s="479"/>
      <c r="BO518" s="480"/>
      <c r="BP518" s="480"/>
      <c r="BQ518" s="479"/>
      <c r="BR518" s="480"/>
      <c r="BS518" s="480"/>
      <c r="BT518" s="479"/>
      <c r="BU518" s="480"/>
      <c r="BV518" s="479"/>
    </row>
    <row r="519" spans="1:74" ht="12.75" customHeight="1">
      <c r="A519" s="484"/>
      <c r="B519" s="484"/>
      <c r="C519" s="484"/>
      <c r="D519" s="479"/>
      <c r="E519" s="480"/>
      <c r="F519" s="479"/>
      <c r="G519" s="480"/>
      <c r="H519" s="479"/>
      <c r="I519" s="480"/>
      <c r="J519" s="481"/>
      <c r="K519" s="480"/>
      <c r="L519" s="480"/>
      <c r="M519" s="480"/>
      <c r="N519" s="480"/>
      <c r="O519" s="480"/>
      <c r="P519" s="479"/>
      <c r="Q519" s="479"/>
      <c r="R519" s="479"/>
      <c r="S519" s="479"/>
      <c r="T519" s="480"/>
      <c r="U519" s="479"/>
      <c r="V519" s="479"/>
      <c r="W519" s="479"/>
      <c r="X519" s="480"/>
      <c r="Y519" s="479"/>
      <c r="Z519" s="479"/>
      <c r="AA519" s="480"/>
      <c r="AB519" s="482"/>
      <c r="AC519" s="479"/>
      <c r="AD519" s="479"/>
      <c r="AE519" s="480"/>
      <c r="AF519" s="480"/>
      <c r="AG519" s="479"/>
      <c r="AH519" s="480"/>
      <c r="AI519" s="479"/>
      <c r="AJ519" s="480"/>
      <c r="AK519" s="480"/>
      <c r="AL519" s="480"/>
      <c r="AM519" s="479"/>
      <c r="AN519" s="479"/>
      <c r="AO519" s="479"/>
      <c r="AP519" s="480"/>
      <c r="AQ519" s="481"/>
      <c r="AR519" s="479"/>
      <c r="AS519" s="479"/>
      <c r="AT519" s="479"/>
      <c r="AU519" s="480"/>
      <c r="AV519" s="479"/>
      <c r="AW519" s="480"/>
      <c r="AX519" s="480"/>
      <c r="AY519" s="480"/>
      <c r="AZ519" s="481"/>
      <c r="BA519" s="480"/>
      <c r="BB519" s="479"/>
      <c r="BC519" s="482"/>
      <c r="BD519" s="479"/>
      <c r="BE519" s="479"/>
      <c r="BF519" s="479"/>
      <c r="BG519" s="480"/>
      <c r="BH519" s="479"/>
      <c r="BI519" s="479"/>
      <c r="BJ519" s="479"/>
      <c r="BK519" s="480"/>
      <c r="BL519" s="480"/>
      <c r="BM519" s="480"/>
      <c r="BN519" s="479"/>
      <c r="BO519" s="480"/>
      <c r="BP519" s="480"/>
      <c r="BQ519" s="479"/>
      <c r="BR519" s="480"/>
      <c r="BS519" s="480"/>
      <c r="BT519" s="479"/>
      <c r="BU519" s="480"/>
      <c r="BV519" s="479"/>
    </row>
  </sheetData>
  <pageMargins left="0.39374999999999999" right="0.39374999999999999" top="0.39374999999999999" bottom="0.39374999999999999" header="0" footer="0"/>
  <pageSetup paperSize="9" orientation="landscape" cellComments="atEnd"/>
  <headerFooter>
    <oddHeader>&amp;C&amp;A</oddHeader>
    <oddFooter>&amp;CSida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666666"/>
  </sheetPr>
  <dimension ref="A1:CR1000"/>
  <sheetViews>
    <sheetView workbookViewId="0">
      <pane xSplit="1" topLeftCell="B1" activePane="topRight" state="frozen"/>
      <selection pane="topRight" activeCell="C2" sqref="C2"/>
    </sheetView>
  </sheetViews>
  <sheetFormatPr defaultColWidth="14.42578125" defaultRowHeight="15" customHeight="1"/>
  <cols>
    <col min="1" max="1" width="20.42578125" customWidth="1"/>
    <col min="2" max="6" width="4.85546875" customWidth="1"/>
    <col min="7" max="7" width="3.42578125" hidden="1" customWidth="1"/>
    <col min="8" max="8" width="4.85546875" customWidth="1"/>
    <col min="9" max="9" width="3.42578125" hidden="1" customWidth="1"/>
    <col min="10" max="17" width="4.85546875" customWidth="1"/>
    <col min="18" max="18" width="3.42578125" hidden="1" customWidth="1"/>
    <col min="19" max="20" width="4.85546875" customWidth="1"/>
    <col min="21" max="21" width="3.42578125" hidden="1" customWidth="1"/>
    <col min="22" max="22" width="4.85546875" customWidth="1"/>
    <col min="23" max="23" width="3.42578125" hidden="1" customWidth="1"/>
    <col min="24" max="26" width="4.85546875" customWidth="1"/>
    <col min="27" max="27" width="3.7109375" hidden="1" customWidth="1"/>
    <col min="28" max="28" width="4.85546875" customWidth="1"/>
    <col min="29" max="31" width="3.42578125" hidden="1" customWidth="1"/>
    <col min="32" max="36" width="4.85546875" customWidth="1"/>
    <col min="37" max="37" width="4.7109375" customWidth="1"/>
    <col min="38" max="39" width="4.85546875" customWidth="1"/>
    <col min="40" max="40" width="3.42578125" hidden="1" customWidth="1"/>
    <col min="41" max="56" width="4.85546875" customWidth="1"/>
    <col min="57" max="57" width="3.42578125" hidden="1" customWidth="1"/>
    <col min="58" max="65" width="4.85546875" customWidth="1"/>
    <col min="66" max="66" width="3.42578125" hidden="1" customWidth="1"/>
    <col min="67" max="72" width="4.85546875" customWidth="1"/>
    <col min="73" max="73" width="3.42578125" hidden="1" customWidth="1"/>
    <col min="74" max="84" width="4.85546875" customWidth="1"/>
    <col min="85" max="85" width="3.42578125" hidden="1" customWidth="1"/>
    <col min="86" max="96" width="4.85546875" customWidth="1"/>
  </cols>
  <sheetData>
    <row r="1" spans="1:96" ht="12.75" customHeight="1">
      <c r="A1" s="506" t="s">
        <v>1888</v>
      </c>
      <c r="B1" s="477" t="s">
        <v>37</v>
      </c>
      <c r="C1" s="507" t="s">
        <v>1889</v>
      </c>
      <c r="D1" s="508" t="s">
        <v>1751</v>
      </c>
      <c r="E1" s="477" t="s">
        <v>1756</v>
      </c>
      <c r="F1" s="507" t="s">
        <v>1890</v>
      </c>
      <c r="G1" s="509" t="s">
        <v>1891</v>
      </c>
      <c r="H1" s="508" t="s">
        <v>1760</v>
      </c>
      <c r="I1" s="510" t="s">
        <v>1892</v>
      </c>
      <c r="J1" s="477" t="s">
        <v>1765</v>
      </c>
      <c r="K1" s="508" t="s">
        <v>1769</v>
      </c>
      <c r="L1" s="508" t="s">
        <v>1772</v>
      </c>
      <c r="M1" s="508" t="s">
        <v>1777</v>
      </c>
      <c r="N1" s="508" t="s">
        <v>1780</v>
      </c>
      <c r="O1" s="508" t="s">
        <v>1784</v>
      </c>
      <c r="P1" s="508" t="s">
        <v>1788</v>
      </c>
      <c r="Q1" s="508" t="s">
        <v>1791</v>
      </c>
      <c r="R1" s="510" t="s">
        <v>1893</v>
      </c>
      <c r="S1" s="477" t="s">
        <v>1794</v>
      </c>
      <c r="T1" s="477" t="s">
        <v>1797</v>
      </c>
      <c r="U1" s="510" t="s">
        <v>1894</v>
      </c>
      <c r="V1" s="477" t="s">
        <v>1801</v>
      </c>
      <c r="W1" s="510" t="s">
        <v>1895</v>
      </c>
      <c r="X1" s="477" t="s">
        <v>1804</v>
      </c>
      <c r="Y1" s="508" t="s">
        <v>1805</v>
      </c>
      <c r="Z1" s="477" t="s">
        <v>1806</v>
      </c>
      <c r="AA1" s="510" t="s">
        <v>1896</v>
      </c>
      <c r="AB1" s="477" t="s">
        <v>1807</v>
      </c>
      <c r="AC1" s="510" t="s">
        <v>1897</v>
      </c>
      <c r="AD1" s="510" t="s">
        <v>1898</v>
      </c>
      <c r="AE1" s="510" t="s">
        <v>1899</v>
      </c>
      <c r="AF1" s="508" t="s">
        <v>1809</v>
      </c>
      <c r="AG1" s="508" t="s">
        <v>1810</v>
      </c>
      <c r="AH1" s="507" t="s">
        <v>1900</v>
      </c>
      <c r="AI1" s="507" t="s">
        <v>1811</v>
      </c>
      <c r="AJ1" s="477" t="s">
        <v>1812</v>
      </c>
      <c r="AK1" s="477" t="s">
        <v>1813</v>
      </c>
      <c r="AL1" s="508" t="s">
        <v>1816</v>
      </c>
      <c r="AM1" s="511" t="s">
        <v>1817</v>
      </c>
      <c r="AN1" s="510" t="s">
        <v>1901</v>
      </c>
      <c r="AO1" s="507" t="s">
        <v>1902</v>
      </c>
      <c r="AP1" s="477" t="s">
        <v>1819</v>
      </c>
      <c r="AQ1" s="508" t="s">
        <v>1821</v>
      </c>
      <c r="AR1" s="508" t="s">
        <v>1824</v>
      </c>
      <c r="AS1" s="477" t="s">
        <v>1828</v>
      </c>
      <c r="AT1" s="508" t="s">
        <v>1831</v>
      </c>
      <c r="AU1" s="477" t="s">
        <v>1833</v>
      </c>
      <c r="AV1" s="508" t="s">
        <v>1834</v>
      </c>
      <c r="AW1" s="508" t="s">
        <v>1838</v>
      </c>
      <c r="AX1" s="507" t="s">
        <v>1903</v>
      </c>
      <c r="AY1" s="508" t="s">
        <v>1839</v>
      </c>
      <c r="AZ1" s="507" t="s">
        <v>1840</v>
      </c>
      <c r="BA1" s="477" t="s">
        <v>1841</v>
      </c>
      <c r="BB1" s="507" t="s">
        <v>1904</v>
      </c>
      <c r="BC1" s="507" t="s">
        <v>1905</v>
      </c>
      <c r="BD1" s="507" t="s">
        <v>1906</v>
      </c>
      <c r="BE1" s="510" t="s">
        <v>1907</v>
      </c>
      <c r="BF1" s="477" t="s">
        <v>1842</v>
      </c>
      <c r="BG1" s="508" t="s">
        <v>1843</v>
      </c>
      <c r="BH1" s="508" t="s">
        <v>1844</v>
      </c>
      <c r="BI1" s="477" t="s">
        <v>1845</v>
      </c>
      <c r="BJ1" s="477" t="s">
        <v>1846</v>
      </c>
      <c r="BK1" s="477" t="s">
        <v>1847</v>
      </c>
      <c r="BL1" s="508" t="s">
        <v>1848</v>
      </c>
      <c r="BM1" s="477" t="s">
        <v>1849</v>
      </c>
      <c r="BN1" s="510" t="s">
        <v>1908</v>
      </c>
      <c r="BO1" s="508" t="s">
        <v>1850</v>
      </c>
      <c r="BP1" s="508" t="s">
        <v>1851</v>
      </c>
      <c r="BQ1" s="507" t="s">
        <v>1909</v>
      </c>
      <c r="BR1" s="512" t="s">
        <v>1852</v>
      </c>
      <c r="BS1" s="508" t="s">
        <v>1853</v>
      </c>
      <c r="BT1" s="477" t="s">
        <v>1854</v>
      </c>
      <c r="BU1" s="510" t="s">
        <v>1910</v>
      </c>
      <c r="BV1" s="477" t="s">
        <v>1855</v>
      </c>
      <c r="BW1" s="508" t="s">
        <v>1856</v>
      </c>
      <c r="BX1" s="477" t="s">
        <v>1857</v>
      </c>
      <c r="BY1" s="507" t="s">
        <v>1911</v>
      </c>
      <c r="BZ1" s="477" t="s">
        <v>1858</v>
      </c>
      <c r="CA1" s="477" t="s">
        <v>1859</v>
      </c>
      <c r="CB1" s="508" t="s">
        <v>1861</v>
      </c>
      <c r="CC1" s="507" t="s">
        <v>1862</v>
      </c>
      <c r="CD1" s="477" t="s">
        <v>1863</v>
      </c>
      <c r="CE1" s="477" t="s">
        <v>1864</v>
      </c>
      <c r="CF1" s="508" t="s">
        <v>1865</v>
      </c>
      <c r="CG1" s="510" t="s">
        <v>1912</v>
      </c>
      <c r="CH1" s="508" t="s">
        <v>1866</v>
      </c>
      <c r="CI1" s="508" t="s">
        <v>1867</v>
      </c>
      <c r="CJ1" s="477" t="s">
        <v>1868</v>
      </c>
      <c r="CK1" s="508" t="s">
        <v>1869</v>
      </c>
      <c r="CL1" s="508" t="s">
        <v>1871</v>
      </c>
      <c r="CM1" s="477" t="s">
        <v>1873</v>
      </c>
      <c r="CN1" s="508" t="s">
        <v>1875</v>
      </c>
      <c r="CO1" s="508" t="s">
        <v>1877</v>
      </c>
      <c r="CP1" s="477" t="s">
        <v>1879</v>
      </c>
      <c r="CQ1" s="508" t="s">
        <v>1881</v>
      </c>
      <c r="CR1" s="477" t="s">
        <v>1883</v>
      </c>
    </row>
    <row r="2" spans="1:96" ht="12.75" customHeight="1">
      <c r="A2" s="506" t="s">
        <v>244</v>
      </c>
      <c r="B2" s="513">
        <v>38</v>
      </c>
      <c r="C2" s="514">
        <v>25</v>
      </c>
      <c r="D2" s="513">
        <v>16</v>
      </c>
      <c r="E2" s="513">
        <v>38</v>
      </c>
      <c r="F2" s="514">
        <f t="shared" ref="F2:G2" si="0">SUM(ROUND((F17),0))</f>
        <v>32</v>
      </c>
      <c r="G2" s="513">
        <f t="shared" si="0"/>
        <v>9</v>
      </c>
      <c r="H2" s="513">
        <v>16</v>
      </c>
      <c r="I2" s="513">
        <f>SUM(ROUND((I17),0))</f>
        <v>29</v>
      </c>
      <c r="J2" s="513">
        <v>38</v>
      </c>
      <c r="K2" s="513">
        <v>10</v>
      </c>
      <c r="L2" s="513">
        <v>25</v>
      </c>
      <c r="M2" s="513">
        <f>SUM(ROUND((M17),0))</f>
        <v>6</v>
      </c>
      <c r="N2" s="513">
        <v>16</v>
      </c>
      <c r="O2" s="513">
        <v>16</v>
      </c>
      <c r="P2" s="513">
        <v>16</v>
      </c>
      <c r="Q2" s="513">
        <v>20</v>
      </c>
      <c r="R2" s="513">
        <f>SUM(ROUND((R17),0))</f>
        <v>12</v>
      </c>
      <c r="S2" s="513">
        <v>32</v>
      </c>
      <c r="T2" s="513">
        <v>38</v>
      </c>
      <c r="U2" s="513">
        <f>SUM(ROUND((U17),0))</f>
        <v>26</v>
      </c>
      <c r="V2" s="513">
        <v>26</v>
      </c>
      <c r="W2" s="513">
        <f>SUM(ROUND((W17),0))</f>
        <v>25</v>
      </c>
      <c r="X2" s="513">
        <v>28</v>
      </c>
      <c r="Y2" s="513">
        <v>24</v>
      </c>
      <c r="Z2" s="513">
        <v>20</v>
      </c>
      <c r="AA2" s="513">
        <f>SUM(ROUND((AA17),0))</f>
        <v>23</v>
      </c>
      <c r="AB2" s="513">
        <v>18</v>
      </c>
      <c r="AC2" s="513">
        <f t="shared" ref="AC2:AE2" si="1">SUM(ROUND((AC17),0))</f>
        <v>13</v>
      </c>
      <c r="AD2" s="513">
        <f t="shared" si="1"/>
        <v>18</v>
      </c>
      <c r="AE2" s="513">
        <f t="shared" si="1"/>
        <v>18</v>
      </c>
      <c r="AF2" s="513">
        <v>24</v>
      </c>
      <c r="AG2" s="513">
        <v>21</v>
      </c>
      <c r="AH2" s="514">
        <f t="shared" ref="AH2:AI2" si="2">SUM(ROUND((AH17),0))</f>
        <v>22</v>
      </c>
      <c r="AI2" s="514">
        <f t="shared" si="2"/>
        <v>22</v>
      </c>
      <c r="AJ2" s="513">
        <v>16</v>
      </c>
      <c r="AK2" s="513">
        <v>19</v>
      </c>
      <c r="AL2" s="513">
        <v>16</v>
      </c>
      <c r="AM2" s="513">
        <v>36</v>
      </c>
      <c r="AN2" s="513">
        <f>SUM(ROUND((AN17),0))</f>
        <v>33</v>
      </c>
      <c r="AO2" s="514">
        <v>20</v>
      </c>
      <c r="AP2" s="513">
        <v>30</v>
      </c>
      <c r="AQ2" s="513">
        <v>16</v>
      </c>
      <c r="AR2" s="513">
        <v>16</v>
      </c>
      <c r="AS2" s="513">
        <v>18</v>
      </c>
      <c r="AT2" s="513">
        <v>16</v>
      </c>
      <c r="AU2" s="513">
        <v>36</v>
      </c>
      <c r="AV2" s="513">
        <v>12</v>
      </c>
      <c r="AW2" s="513">
        <v>16</v>
      </c>
      <c r="AX2" s="514">
        <f>SUM(ROUND((AX17),0))</f>
        <v>22</v>
      </c>
      <c r="AY2" s="513">
        <v>22</v>
      </c>
      <c r="AZ2" s="514">
        <f>SUM(ROUND((AZ17),0))</f>
        <v>30</v>
      </c>
      <c r="BA2" s="513">
        <v>38</v>
      </c>
      <c r="BB2" s="514">
        <f t="shared" ref="BB2:BF2" si="3">SUM(ROUND((BB17),0))</f>
        <v>30</v>
      </c>
      <c r="BC2" s="514">
        <f t="shared" si="3"/>
        <v>30</v>
      </c>
      <c r="BD2" s="514">
        <f t="shared" si="3"/>
        <v>30</v>
      </c>
      <c r="BE2" s="513">
        <f t="shared" si="3"/>
        <v>25</v>
      </c>
      <c r="BF2" s="513">
        <f t="shared" si="3"/>
        <v>30</v>
      </c>
      <c r="BG2" s="513">
        <v>22</v>
      </c>
      <c r="BH2" s="513">
        <v>22</v>
      </c>
      <c r="BI2" s="513">
        <v>32</v>
      </c>
      <c r="BJ2" s="513">
        <v>38</v>
      </c>
      <c r="BK2" s="513">
        <v>34</v>
      </c>
      <c r="BL2" s="513">
        <v>16</v>
      </c>
      <c r="BM2" s="513">
        <v>22</v>
      </c>
      <c r="BN2" s="513">
        <f>SUM(ROUND((BN17),0))</f>
        <v>9</v>
      </c>
      <c r="BO2" s="513">
        <v>16</v>
      </c>
      <c r="BP2" s="513">
        <v>20</v>
      </c>
      <c r="BQ2" s="514">
        <f>SUM(ROUND((BQ17),0))</f>
        <v>12</v>
      </c>
      <c r="BR2" s="513">
        <v>18</v>
      </c>
      <c r="BS2" s="513">
        <v>18</v>
      </c>
      <c r="BT2" s="513">
        <v>18</v>
      </c>
      <c r="BU2" s="513">
        <f>SUM(ROUND((BU17),0))</f>
        <v>24</v>
      </c>
      <c r="BV2" s="513">
        <v>44</v>
      </c>
      <c r="BW2" s="513">
        <v>16</v>
      </c>
      <c r="BX2" s="513">
        <v>50</v>
      </c>
      <c r="BY2" s="514">
        <f>SUM(ROUND((BY17),0))</f>
        <v>32</v>
      </c>
      <c r="BZ2" s="513">
        <v>34</v>
      </c>
      <c r="CA2" s="513">
        <v>34</v>
      </c>
      <c r="CB2" s="513">
        <v>16</v>
      </c>
      <c r="CC2" s="514">
        <f t="shared" ref="CC2:CC3" si="4">SUM(ROUND((CC17),0))</f>
        <v>22</v>
      </c>
      <c r="CD2" s="513">
        <v>22</v>
      </c>
      <c r="CE2" s="513">
        <v>33</v>
      </c>
      <c r="CF2" s="513">
        <v>16</v>
      </c>
      <c r="CG2" s="513">
        <f>SUM(ROUND((CG17),0))</f>
        <v>17</v>
      </c>
      <c r="CH2" s="513">
        <v>26</v>
      </c>
      <c r="CI2" s="513">
        <v>16</v>
      </c>
      <c r="CJ2" s="513">
        <v>20</v>
      </c>
      <c r="CK2" s="513">
        <v>12</v>
      </c>
      <c r="CL2" s="513">
        <v>18</v>
      </c>
      <c r="CM2" s="513">
        <v>33</v>
      </c>
      <c r="CN2" s="513">
        <v>10</v>
      </c>
      <c r="CO2" s="513">
        <v>26</v>
      </c>
      <c r="CP2" s="513">
        <v>29</v>
      </c>
      <c r="CQ2" s="513">
        <v>18</v>
      </c>
      <c r="CR2" s="513">
        <v>34</v>
      </c>
    </row>
    <row r="3" spans="1:96" ht="12.75" customHeight="1">
      <c r="A3" s="506" t="s">
        <v>277</v>
      </c>
      <c r="B3" s="513">
        <v>0</v>
      </c>
      <c r="C3" s="514">
        <v>16</v>
      </c>
      <c r="D3" s="513">
        <f t="shared" ref="D3:J3" si="5">SUM(ROUND((D18),0))</f>
        <v>13</v>
      </c>
      <c r="E3" s="513">
        <f t="shared" si="5"/>
        <v>2</v>
      </c>
      <c r="F3" s="514">
        <f t="shared" si="5"/>
        <v>2</v>
      </c>
      <c r="G3" s="513">
        <f t="shared" si="5"/>
        <v>2</v>
      </c>
      <c r="H3" s="513">
        <f t="shared" si="5"/>
        <v>7</v>
      </c>
      <c r="I3" s="513">
        <f t="shared" si="5"/>
        <v>0</v>
      </c>
      <c r="J3" s="513">
        <f t="shared" si="5"/>
        <v>3</v>
      </c>
      <c r="K3" s="513">
        <v>18</v>
      </c>
      <c r="L3" s="513">
        <v>2</v>
      </c>
      <c r="M3" s="513">
        <v>4</v>
      </c>
      <c r="N3" s="513">
        <v>14</v>
      </c>
      <c r="O3" s="513">
        <v>12</v>
      </c>
      <c r="P3" s="513">
        <f t="shared" ref="P3:BG3" si="6">SUM(ROUND((P18),0))</f>
        <v>7</v>
      </c>
      <c r="Q3" s="513">
        <f t="shared" si="6"/>
        <v>5</v>
      </c>
      <c r="R3" s="513">
        <f t="shared" si="6"/>
        <v>0</v>
      </c>
      <c r="S3" s="513">
        <f t="shared" si="6"/>
        <v>2</v>
      </c>
      <c r="T3" s="513">
        <f t="shared" si="6"/>
        <v>0</v>
      </c>
      <c r="U3" s="513">
        <f t="shared" si="6"/>
        <v>0</v>
      </c>
      <c r="V3" s="513">
        <f t="shared" si="6"/>
        <v>7</v>
      </c>
      <c r="W3" s="513">
        <f t="shared" si="6"/>
        <v>0</v>
      </c>
      <c r="X3" s="513">
        <f t="shared" si="6"/>
        <v>6</v>
      </c>
      <c r="Y3" s="513">
        <f t="shared" si="6"/>
        <v>0</v>
      </c>
      <c r="Z3" s="513">
        <f t="shared" si="6"/>
        <v>2</v>
      </c>
      <c r="AA3" s="513">
        <f t="shared" si="6"/>
        <v>3</v>
      </c>
      <c r="AB3" s="513">
        <f t="shared" si="6"/>
        <v>1</v>
      </c>
      <c r="AC3" s="513">
        <f t="shared" si="6"/>
        <v>3</v>
      </c>
      <c r="AD3" s="513">
        <f t="shared" si="6"/>
        <v>0</v>
      </c>
      <c r="AE3" s="513">
        <f t="shared" si="6"/>
        <v>0</v>
      </c>
      <c r="AF3" s="513">
        <f t="shared" si="6"/>
        <v>16</v>
      </c>
      <c r="AG3" s="513">
        <f t="shared" si="6"/>
        <v>5</v>
      </c>
      <c r="AH3" s="514">
        <f t="shared" si="6"/>
        <v>3</v>
      </c>
      <c r="AI3" s="514">
        <f t="shared" si="6"/>
        <v>1</v>
      </c>
      <c r="AJ3" s="513">
        <f t="shared" si="6"/>
        <v>19</v>
      </c>
      <c r="AK3" s="513">
        <f t="shared" si="6"/>
        <v>5</v>
      </c>
      <c r="AL3" s="513">
        <f t="shared" si="6"/>
        <v>11</v>
      </c>
      <c r="AM3" s="513">
        <f t="shared" si="6"/>
        <v>3</v>
      </c>
      <c r="AN3" s="513">
        <f t="shared" si="6"/>
        <v>2</v>
      </c>
      <c r="AO3" s="514">
        <f t="shared" si="6"/>
        <v>8</v>
      </c>
      <c r="AP3" s="513">
        <f t="shared" si="6"/>
        <v>4</v>
      </c>
      <c r="AQ3" s="513">
        <f t="shared" si="6"/>
        <v>2</v>
      </c>
      <c r="AR3" s="513">
        <f t="shared" si="6"/>
        <v>16</v>
      </c>
      <c r="AS3" s="513">
        <f t="shared" si="6"/>
        <v>2</v>
      </c>
      <c r="AT3" s="513">
        <f t="shared" si="6"/>
        <v>15</v>
      </c>
      <c r="AU3" s="513">
        <f t="shared" si="6"/>
        <v>3</v>
      </c>
      <c r="AV3" s="513">
        <f t="shared" si="6"/>
        <v>5</v>
      </c>
      <c r="AW3" s="513">
        <f t="shared" si="6"/>
        <v>15</v>
      </c>
      <c r="AX3" s="514">
        <f t="shared" si="6"/>
        <v>5</v>
      </c>
      <c r="AY3" s="513">
        <f t="shared" si="6"/>
        <v>9</v>
      </c>
      <c r="AZ3" s="514">
        <f t="shared" si="6"/>
        <v>4</v>
      </c>
      <c r="BA3" s="513">
        <f t="shared" si="6"/>
        <v>0</v>
      </c>
      <c r="BB3" s="514">
        <f t="shared" si="6"/>
        <v>3</v>
      </c>
      <c r="BC3" s="514">
        <f t="shared" si="6"/>
        <v>3</v>
      </c>
      <c r="BD3" s="514">
        <f t="shared" si="6"/>
        <v>3</v>
      </c>
      <c r="BE3" s="513">
        <f t="shared" si="6"/>
        <v>5</v>
      </c>
      <c r="BF3" s="513">
        <f t="shared" si="6"/>
        <v>0</v>
      </c>
      <c r="BG3" s="513">
        <f t="shared" si="6"/>
        <v>3</v>
      </c>
      <c r="BH3" s="513">
        <v>5</v>
      </c>
      <c r="BI3" s="513">
        <f t="shared" ref="BI3:BQ3" si="7">SUM(ROUND((BI18),0))</f>
        <v>3</v>
      </c>
      <c r="BJ3" s="513">
        <f t="shared" si="7"/>
        <v>0</v>
      </c>
      <c r="BK3" s="513">
        <f t="shared" si="7"/>
        <v>4</v>
      </c>
      <c r="BL3" s="513">
        <f t="shared" si="7"/>
        <v>0</v>
      </c>
      <c r="BM3" s="513">
        <f t="shared" si="7"/>
        <v>8</v>
      </c>
      <c r="BN3" s="513">
        <f t="shared" si="7"/>
        <v>2</v>
      </c>
      <c r="BO3" s="513">
        <f t="shared" si="7"/>
        <v>14</v>
      </c>
      <c r="BP3" s="513">
        <f t="shared" si="7"/>
        <v>8</v>
      </c>
      <c r="BQ3" s="514">
        <f t="shared" si="7"/>
        <v>13</v>
      </c>
      <c r="BR3" s="513">
        <v>12</v>
      </c>
      <c r="BS3" s="513">
        <f t="shared" ref="BS3:CA3" si="8">SUM(ROUND((BS18),0))</f>
        <v>8</v>
      </c>
      <c r="BT3" s="513">
        <f t="shared" si="8"/>
        <v>4</v>
      </c>
      <c r="BU3" s="513">
        <f t="shared" si="8"/>
        <v>0</v>
      </c>
      <c r="BV3" s="513">
        <f t="shared" si="8"/>
        <v>3</v>
      </c>
      <c r="BW3" s="513">
        <f t="shared" si="8"/>
        <v>6</v>
      </c>
      <c r="BX3" s="513">
        <f t="shared" si="8"/>
        <v>5</v>
      </c>
      <c r="BY3" s="514">
        <f t="shared" si="8"/>
        <v>2</v>
      </c>
      <c r="BZ3" s="513">
        <f t="shared" si="8"/>
        <v>3</v>
      </c>
      <c r="CA3" s="513">
        <f t="shared" si="8"/>
        <v>4</v>
      </c>
      <c r="CB3" s="513">
        <v>8</v>
      </c>
      <c r="CC3" s="514">
        <f t="shared" si="4"/>
        <v>13</v>
      </c>
      <c r="CD3" s="513">
        <f t="shared" ref="CD3:CO3" si="9">SUM(ROUND((CD18),0))</f>
        <v>5</v>
      </c>
      <c r="CE3" s="513">
        <f t="shared" si="9"/>
        <v>3</v>
      </c>
      <c r="CF3" s="513">
        <f t="shared" si="9"/>
        <v>8</v>
      </c>
      <c r="CG3" s="513">
        <f t="shared" si="9"/>
        <v>0</v>
      </c>
      <c r="CH3" s="513">
        <f t="shared" si="9"/>
        <v>8</v>
      </c>
      <c r="CI3" s="513">
        <f t="shared" si="9"/>
        <v>10</v>
      </c>
      <c r="CJ3" s="513">
        <f t="shared" si="9"/>
        <v>10</v>
      </c>
      <c r="CK3" s="513">
        <f t="shared" si="9"/>
        <v>10</v>
      </c>
      <c r="CL3" s="513">
        <f t="shared" si="9"/>
        <v>9</v>
      </c>
      <c r="CM3" s="513">
        <f t="shared" si="9"/>
        <v>3</v>
      </c>
      <c r="CN3" s="513">
        <f t="shared" si="9"/>
        <v>9</v>
      </c>
      <c r="CO3" s="513">
        <f t="shared" si="9"/>
        <v>5</v>
      </c>
      <c r="CP3" s="513">
        <v>11</v>
      </c>
      <c r="CQ3" s="513">
        <f t="shared" ref="CQ3:CR3" si="10">SUM(ROUND((CQ18),0))</f>
        <v>14</v>
      </c>
      <c r="CR3" s="513">
        <f t="shared" si="10"/>
        <v>0</v>
      </c>
    </row>
    <row r="4" spans="1:96" ht="12.75" customHeight="1">
      <c r="A4" s="506" t="s">
        <v>291</v>
      </c>
      <c r="B4" s="513">
        <f t="shared" ref="B4:C4" si="11">SUM(ROUND((B19),0))</f>
        <v>0</v>
      </c>
      <c r="C4" s="514">
        <f t="shared" si="11"/>
        <v>3</v>
      </c>
      <c r="D4" s="513">
        <v>11</v>
      </c>
      <c r="E4" s="513">
        <f t="shared" ref="E4:G4" si="12">SUM(ROUND((E19),0))</f>
        <v>0</v>
      </c>
      <c r="F4" s="514">
        <f t="shared" si="12"/>
        <v>0</v>
      </c>
      <c r="G4" s="513">
        <f t="shared" si="12"/>
        <v>5</v>
      </c>
      <c r="H4" s="513">
        <v>22</v>
      </c>
      <c r="I4" s="513">
        <f t="shared" ref="I4:J4" si="13">SUM(ROUND((I19),0))</f>
        <v>0</v>
      </c>
      <c r="J4" s="513">
        <f t="shared" si="13"/>
        <v>0</v>
      </c>
      <c r="K4" s="513">
        <v>22</v>
      </c>
      <c r="L4" s="513">
        <v>2</v>
      </c>
      <c r="M4" s="513">
        <f t="shared" ref="M4:N4" si="14">SUM(ROUND((M19),0))</f>
        <v>20</v>
      </c>
      <c r="N4" s="513">
        <f t="shared" si="14"/>
        <v>13</v>
      </c>
      <c r="O4" s="513">
        <v>16</v>
      </c>
      <c r="P4" s="513">
        <v>24</v>
      </c>
      <c r="Q4" s="513">
        <v>14</v>
      </c>
      <c r="R4" s="513">
        <f t="shared" ref="R4:AE4" si="15">SUM(ROUND((R19),0))</f>
        <v>4</v>
      </c>
      <c r="S4" s="513">
        <f t="shared" si="15"/>
        <v>0</v>
      </c>
      <c r="T4" s="513">
        <f t="shared" si="15"/>
        <v>0</v>
      </c>
      <c r="U4" s="513">
        <f t="shared" si="15"/>
        <v>3</v>
      </c>
      <c r="V4" s="513">
        <f t="shared" si="15"/>
        <v>8</v>
      </c>
      <c r="W4" s="513">
        <f t="shared" si="15"/>
        <v>0</v>
      </c>
      <c r="X4" s="513">
        <f t="shared" si="15"/>
        <v>0</v>
      </c>
      <c r="Y4" s="513">
        <f t="shared" si="15"/>
        <v>8</v>
      </c>
      <c r="Z4" s="513">
        <f t="shared" si="15"/>
        <v>34</v>
      </c>
      <c r="AA4" s="513">
        <f t="shared" si="15"/>
        <v>6</v>
      </c>
      <c r="AB4" s="513">
        <f t="shared" si="15"/>
        <v>30</v>
      </c>
      <c r="AC4" s="513">
        <f t="shared" si="15"/>
        <v>0</v>
      </c>
      <c r="AD4" s="513">
        <f t="shared" si="15"/>
        <v>0</v>
      </c>
      <c r="AE4" s="513">
        <f t="shared" si="15"/>
        <v>0</v>
      </c>
      <c r="AF4" s="513">
        <v>6</v>
      </c>
      <c r="AG4" s="513">
        <f t="shared" ref="AG4:AI4" si="16">SUM(ROUND((AG19),0))</f>
        <v>20</v>
      </c>
      <c r="AH4" s="514">
        <f t="shared" si="16"/>
        <v>8</v>
      </c>
      <c r="AI4" s="514">
        <f t="shared" si="16"/>
        <v>7</v>
      </c>
      <c r="AJ4" s="513">
        <v>12</v>
      </c>
      <c r="AK4" s="513">
        <v>12</v>
      </c>
      <c r="AL4" s="513">
        <f t="shared" ref="AL4:AP4" si="17">SUM(ROUND((AL19),0))</f>
        <v>18</v>
      </c>
      <c r="AM4" s="513">
        <f t="shared" si="17"/>
        <v>0</v>
      </c>
      <c r="AN4" s="513">
        <f t="shared" si="17"/>
        <v>3</v>
      </c>
      <c r="AO4" s="514">
        <f t="shared" si="17"/>
        <v>12</v>
      </c>
      <c r="AP4" s="513">
        <f t="shared" si="17"/>
        <v>0</v>
      </c>
      <c r="AQ4" s="513">
        <v>30</v>
      </c>
      <c r="AR4" s="513">
        <f>SUM(ROUND((AR19),0))</f>
        <v>14</v>
      </c>
      <c r="AS4" s="513">
        <v>10</v>
      </c>
      <c r="AT4" s="513">
        <v>12</v>
      </c>
      <c r="AU4" s="513">
        <f t="shared" ref="AU4:AU5" si="18">SUM(ROUND((AU19),0))</f>
        <v>0</v>
      </c>
      <c r="AV4" s="513">
        <v>24</v>
      </c>
      <c r="AW4" s="513">
        <f t="shared" ref="AW4:BG4" si="19">SUM(ROUND((AW19),0))</f>
        <v>12</v>
      </c>
      <c r="AX4" s="514">
        <f t="shared" si="19"/>
        <v>0</v>
      </c>
      <c r="AY4" s="513">
        <f t="shared" si="19"/>
        <v>16</v>
      </c>
      <c r="AZ4" s="514">
        <f t="shared" si="19"/>
        <v>3</v>
      </c>
      <c r="BA4" s="513">
        <f t="shared" si="19"/>
        <v>0</v>
      </c>
      <c r="BB4" s="514">
        <f t="shared" si="19"/>
        <v>0</v>
      </c>
      <c r="BC4" s="514">
        <f t="shared" si="19"/>
        <v>0</v>
      </c>
      <c r="BD4" s="514">
        <f t="shared" si="19"/>
        <v>0</v>
      </c>
      <c r="BE4" s="513">
        <f t="shared" si="19"/>
        <v>0</v>
      </c>
      <c r="BF4" s="513">
        <f t="shared" si="19"/>
        <v>0</v>
      </c>
      <c r="BG4" s="513">
        <f t="shared" si="19"/>
        <v>18</v>
      </c>
      <c r="BH4" s="513">
        <v>8</v>
      </c>
      <c r="BI4" s="513">
        <f t="shared" ref="BI4:BK4" si="20">SUM(ROUND((BI19),0))</f>
        <v>9</v>
      </c>
      <c r="BJ4" s="513">
        <f t="shared" si="20"/>
        <v>0</v>
      </c>
      <c r="BK4" s="513">
        <f t="shared" si="20"/>
        <v>0</v>
      </c>
      <c r="BL4" s="513">
        <v>22</v>
      </c>
      <c r="BM4" s="513">
        <f t="shared" ref="BM4:BO4" si="21">SUM(ROUND((BM19),0))</f>
        <v>7</v>
      </c>
      <c r="BN4" s="513">
        <f t="shared" si="21"/>
        <v>3</v>
      </c>
      <c r="BO4" s="513">
        <f t="shared" si="21"/>
        <v>9</v>
      </c>
      <c r="BP4" s="513">
        <v>12</v>
      </c>
      <c r="BQ4" s="514">
        <f t="shared" ref="BQ4:BQ6" si="22">SUM(ROUND((BQ19),0))</f>
        <v>14</v>
      </c>
      <c r="BR4" s="513">
        <v>13</v>
      </c>
      <c r="BS4" s="513">
        <v>15</v>
      </c>
      <c r="BT4" s="513">
        <v>12</v>
      </c>
      <c r="BU4" s="513">
        <f t="shared" ref="BU4:BV4" si="23">SUM(ROUND((BU19),0))</f>
        <v>0</v>
      </c>
      <c r="BV4" s="513">
        <f t="shared" si="23"/>
        <v>0</v>
      </c>
      <c r="BW4" s="513">
        <v>20</v>
      </c>
      <c r="BX4" s="513">
        <f t="shared" ref="BX4:CC4" si="24">SUM(ROUND((BX19),0))</f>
        <v>0</v>
      </c>
      <c r="BY4" s="514">
        <f t="shared" si="24"/>
        <v>0</v>
      </c>
      <c r="BZ4" s="513">
        <f t="shared" si="24"/>
        <v>0</v>
      </c>
      <c r="CA4" s="513">
        <f t="shared" si="24"/>
        <v>0</v>
      </c>
      <c r="CB4" s="513">
        <f t="shared" si="24"/>
        <v>21</v>
      </c>
      <c r="CC4" s="514">
        <f t="shared" si="24"/>
        <v>3</v>
      </c>
      <c r="CD4" s="513">
        <v>8</v>
      </c>
      <c r="CE4" s="513">
        <f t="shared" ref="CE4:CE5" si="25">SUM(ROUND((CE19),0))</f>
        <v>0</v>
      </c>
      <c r="CF4" s="513">
        <v>18</v>
      </c>
      <c r="CG4" s="513">
        <f t="shared" ref="CG4:CH4" si="26">SUM(ROUND((CG19),0))</f>
        <v>0</v>
      </c>
      <c r="CH4" s="513">
        <f t="shared" si="26"/>
        <v>10</v>
      </c>
      <c r="CI4" s="513">
        <v>21</v>
      </c>
      <c r="CJ4" s="513">
        <v>5</v>
      </c>
      <c r="CK4" s="513">
        <v>26</v>
      </c>
      <c r="CL4" s="513">
        <f t="shared" ref="CL4:CM4" si="27">SUM(ROUND((CL19),0))</f>
        <v>27</v>
      </c>
      <c r="CM4" s="513">
        <f t="shared" si="27"/>
        <v>0</v>
      </c>
      <c r="CN4" s="513">
        <v>16</v>
      </c>
      <c r="CO4" s="513">
        <f t="shared" ref="CO4:CR4" si="28">SUM(ROUND((CO19),0))</f>
        <v>9</v>
      </c>
      <c r="CP4" s="513">
        <f t="shared" si="28"/>
        <v>1</v>
      </c>
      <c r="CQ4" s="513">
        <f t="shared" si="28"/>
        <v>8</v>
      </c>
      <c r="CR4" s="513">
        <f t="shared" si="28"/>
        <v>0</v>
      </c>
    </row>
    <row r="5" spans="1:96" ht="12.75" customHeight="1">
      <c r="A5" s="506" t="s">
        <v>314</v>
      </c>
      <c r="B5" s="513">
        <f t="shared" ref="B5:J5" si="29">SUM(ROUND((B20),0))</f>
        <v>0</v>
      </c>
      <c r="C5" s="514">
        <f t="shared" si="29"/>
        <v>0</v>
      </c>
      <c r="D5" s="513">
        <f t="shared" si="29"/>
        <v>19</v>
      </c>
      <c r="E5" s="513">
        <f t="shared" si="29"/>
        <v>0</v>
      </c>
      <c r="F5" s="514">
        <f t="shared" si="29"/>
        <v>0</v>
      </c>
      <c r="G5" s="513">
        <f t="shared" si="29"/>
        <v>11</v>
      </c>
      <c r="H5" s="513">
        <f t="shared" si="29"/>
        <v>21</v>
      </c>
      <c r="I5" s="513">
        <f t="shared" si="29"/>
        <v>0</v>
      </c>
      <c r="J5" s="513">
        <f t="shared" si="29"/>
        <v>0</v>
      </c>
      <c r="K5" s="513">
        <v>28</v>
      </c>
      <c r="L5" s="513">
        <v>12</v>
      </c>
      <c r="M5" s="513">
        <v>32</v>
      </c>
      <c r="N5" s="513">
        <v>16</v>
      </c>
      <c r="O5" s="513">
        <v>21</v>
      </c>
      <c r="P5" s="513">
        <f>SUM(ROUND((P20),0))</f>
        <v>16</v>
      </c>
      <c r="Q5" s="513">
        <v>22</v>
      </c>
      <c r="R5" s="513">
        <f t="shared" ref="R5:R7" si="30">SUM(ROUND((R20),0))</f>
        <v>6</v>
      </c>
      <c r="S5" s="513">
        <v>4</v>
      </c>
      <c r="T5" s="513">
        <v>0</v>
      </c>
      <c r="U5" s="513">
        <f>SUM(ROUND((U20),0))</f>
        <v>0</v>
      </c>
      <c r="V5" s="513">
        <v>9</v>
      </c>
      <c r="W5" s="513">
        <f t="shared" ref="W5:X5" si="31">SUM(ROUND((W20),0))</f>
        <v>0</v>
      </c>
      <c r="X5" s="513">
        <f t="shared" si="31"/>
        <v>0</v>
      </c>
      <c r="Y5" s="513">
        <v>20</v>
      </c>
      <c r="Z5" s="513">
        <v>12</v>
      </c>
      <c r="AA5" s="513">
        <f t="shared" ref="AA5:AE5" si="32">SUM(ROUND((AA20),0))</f>
        <v>3</v>
      </c>
      <c r="AB5" s="513">
        <f t="shared" si="32"/>
        <v>13</v>
      </c>
      <c r="AC5" s="513">
        <f t="shared" si="32"/>
        <v>0</v>
      </c>
      <c r="AD5" s="513">
        <f t="shared" si="32"/>
        <v>0</v>
      </c>
      <c r="AE5" s="513">
        <f t="shared" si="32"/>
        <v>0</v>
      </c>
      <c r="AF5" s="513">
        <v>9</v>
      </c>
      <c r="AG5" s="513">
        <v>24</v>
      </c>
      <c r="AH5" s="514">
        <f t="shared" ref="AH5:AI5" si="33">SUM(ROUND((AH20),0))</f>
        <v>10</v>
      </c>
      <c r="AI5" s="514">
        <f t="shared" si="33"/>
        <v>0</v>
      </c>
      <c r="AJ5" s="513">
        <v>12</v>
      </c>
      <c r="AK5" s="513">
        <f>SUM(ROUND((AK20),0))</f>
        <v>19</v>
      </c>
      <c r="AL5" s="513">
        <v>26</v>
      </c>
      <c r="AM5" s="513">
        <f t="shared" ref="AM5:AP5" si="34">SUM(ROUND((AM20),0))</f>
        <v>0</v>
      </c>
      <c r="AN5" s="513">
        <f t="shared" si="34"/>
        <v>0</v>
      </c>
      <c r="AO5" s="514">
        <f t="shared" si="34"/>
        <v>9</v>
      </c>
      <c r="AP5" s="513">
        <f t="shared" si="34"/>
        <v>0</v>
      </c>
      <c r="AQ5" s="513">
        <v>18</v>
      </c>
      <c r="AR5" s="513">
        <v>24</v>
      </c>
      <c r="AS5" s="513">
        <v>14</v>
      </c>
      <c r="AT5" s="513">
        <v>15</v>
      </c>
      <c r="AU5" s="513">
        <f t="shared" si="18"/>
        <v>0</v>
      </c>
      <c r="AV5" s="513">
        <f>SUM(ROUND((AV20),0))</f>
        <v>25</v>
      </c>
      <c r="AW5" s="513">
        <v>26</v>
      </c>
      <c r="AX5" s="514">
        <f>SUM(ROUND((AX20),0))</f>
        <v>0</v>
      </c>
      <c r="AY5" s="513">
        <v>18</v>
      </c>
      <c r="AZ5" s="514">
        <f t="shared" ref="AZ5:BF5" si="35">SUM(ROUND((AZ20),0))</f>
        <v>8</v>
      </c>
      <c r="BA5" s="513">
        <f t="shared" si="35"/>
        <v>0</v>
      </c>
      <c r="BB5" s="514">
        <f t="shared" si="35"/>
        <v>0</v>
      </c>
      <c r="BC5" s="514">
        <f t="shared" si="35"/>
        <v>0</v>
      </c>
      <c r="BD5" s="514">
        <f t="shared" si="35"/>
        <v>0</v>
      </c>
      <c r="BE5" s="513">
        <f t="shared" si="35"/>
        <v>0</v>
      </c>
      <c r="BF5" s="513">
        <f t="shared" si="35"/>
        <v>0</v>
      </c>
      <c r="BG5" s="513">
        <v>16</v>
      </c>
      <c r="BH5" s="513">
        <v>14</v>
      </c>
      <c r="BI5" s="513">
        <v>15</v>
      </c>
      <c r="BJ5" s="513">
        <f>SUM(ROUND((BJ20),0))</f>
        <v>0</v>
      </c>
      <c r="BK5" s="513">
        <v>0</v>
      </c>
      <c r="BL5" s="513">
        <f t="shared" ref="BL5:BN5" si="36">SUM(ROUND((BL20),0))</f>
        <v>17</v>
      </c>
      <c r="BM5" s="513">
        <f t="shared" si="36"/>
        <v>10</v>
      </c>
      <c r="BN5" s="513">
        <f t="shared" si="36"/>
        <v>11</v>
      </c>
      <c r="BO5" s="513">
        <v>18</v>
      </c>
      <c r="BP5" s="513">
        <v>22</v>
      </c>
      <c r="BQ5" s="514">
        <f t="shared" si="22"/>
        <v>14</v>
      </c>
      <c r="BR5" s="513">
        <v>16</v>
      </c>
      <c r="BS5" s="513">
        <f>SUM(ROUND((BS20),0))</f>
        <v>19</v>
      </c>
      <c r="BT5" s="513">
        <v>22</v>
      </c>
      <c r="BU5" s="513">
        <f t="shared" ref="BU5:BV5" si="37">SUM(ROUND((BU20),0))</f>
        <v>0</v>
      </c>
      <c r="BV5" s="513">
        <f t="shared" si="37"/>
        <v>0</v>
      </c>
      <c r="BW5" s="513">
        <v>22</v>
      </c>
      <c r="BX5" s="513">
        <f t="shared" ref="BX5:CC5" si="38">SUM(ROUND((BX20),0))</f>
        <v>0</v>
      </c>
      <c r="BY5" s="514">
        <f t="shared" si="38"/>
        <v>0</v>
      </c>
      <c r="BZ5" s="513">
        <f t="shared" si="38"/>
        <v>0</v>
      </c>
      <c r="CA5" s="513">
        <f t="shared" si="38"/>
        <v>1</v>
      </c>
      <c r="CB5" s="513">
        <f t="shared" si="38"/>
        <v>18</v>
      </c>
      <c r="CC5" s="514">
        <f t="shared" si="38"/>
        <v>0</v>
      </c>
      <c r="CD5" s="513">
        <v>14</v>
      </c>
      <c r="CE5" s="513">
        <f t="shared" si="25"/>
        <v>0</v>
      </c>
      <c r="CF5" s="513">
        <v>26</v>
      </c>
      <c r="CG5" s="513">
        <f t="shared" ref="CG5:CG6" si="39">SUM(ROUND((CG20),0))</f>
        <v>0</v>
      </c>
      <c r="CH5" s="513">
        <v>20</v>
      </c>
      <c r="CI5" s="513">
        <f t="shared" ref="CI5:CI6" si="40">SUM(ROUND((CI20),0))</f>
        <v>19</v>
      </c>
      <c r="CJ5" s="513">
        <v>18</v>
      </c>
      <c r="CK5" s="513">
        <v>26</v>
      </c>
      <c r="CL5" s="513">
        <v>18</v>
      </c>
      <c r="CM5" s="513">
        <f>SUM(ROUND((CM20),0))</f>
        <v>0</v>
      </c>
      <c r="CN5" s="513">
        <v>26</v>
      </c>
      <c r="CO5" s="513">
        <v>18</v>
      </c>
      <c r="CP5" s="513">
        <f t="shared" ref="CP5:CP7" si="41">SUM(ROUND((CP20),0))</f>
        <v>0</v>
      </c>
      <c r="CQ5" s="513">
        <v>18</v>
      </c>
      <c r="CR5" s="513">
        <f>SUM(ROUND((CR20),0))</f>
        <v>0</v>
      </c>
    </row>
    <row r="6" spans="1:96" ht="12.75" customHeight="1">
      <c r="A6" s="506" t="s">
        <v>344</v>
      </c>
      <c r="B6" s="513">
        <v>0</v>
      </c>
      <c r="C6" s="514">
        <f t="shared" ref="C6:D6" si="42">SUM(ROUND((C21),0))</f>
        <v>4</v>
      </c>
      <c r="D6" s="513">
        <f t="shared" si="42"/>
        <v>12</v>
      </c>
      <c r="E6" s="513">
        <v>6</v>
      </c>
      <c r="F6" s="514">
        <f t="shared" ref="F6:K6" si="43">SUM(ROUND((F21),0))</f>
        <v>8</v>
      </c>
      <c r="G6" s="513">
        <f t="shared" si="43"/>
        <v>2</v>
      </c>
      <c r="H6" s="513">
        <f t="shared" si="43"/>
        <v>8</v>
      </c>
      <c r="I6" s="513">
        <f t="shared" si="43"/>
        <v>10</v>
      </c>
      <c r="J6" s="513">
        <f t="shared" si="43"/>
        <v>6</v>
      </c>
      <c r="K6" s="513">
        <f t="shared" si="43"/>
        <v>14</v>
      </c>
      <c r="L6" s="513">
        <v>2</v>
      </c>
      <c r="M6" s="513">
        <v>24</v>
      </c>
      <c r="N6" s="513">
        <v>4</v>
      </c>
      <c r="O6" s="513">
        <f t="shared" ref="O6:P6" si="44">SUM(ROUND((O21),0))</f>
        <v>4</v>
      </c>
      <c r="P6" s="513">
        <f t="shared" si="44"/>
        <v>4</v>
      </c>
      <c r="Q6" s="513">
        <v>12</v>
      </c>
      <c r="R6" s="513">
        <f t="shared" si="30"/>
        <v>3</v>
      </c>
      <c r="S6" s="513">
        <v>0</v>
      </c>
      <c r="T6" s="513">
        <f t="shared" ref="T6:W6" si="45">SUM(ROUND((T21),0))</f>
        <v>5</v>
      </c>
      <c r="U6" s="513">
        <f t="shared" si="45"/>
        <v>3</v>
      </c>
      <c r="V6" s="513">
        <f t="shared" si="45"/>
        <v>0</v>
      </c>
      <c r="W6" s="513">
        <f t="shared" si="45"/>
        <v>7</v>
      </c>
      <c r="X6" s="513">
        <v>6</v>
      </c>
      <c r="Y6" s="513">
        <f t="shared" ref="Y6:Y7" si="46">SUM(ROUND((Y21),0))</f>
        <v>6</v>
      </c>
      <c r="Z6" s="513">
        <v>14</v>
      </c>
      <c r="AA6" s="513">
        <f t="shared" ref="AA6:AF6" si="47">SUM(ROUND((AA21),0))</f>
        <v>4</v>
      </c>
      <c r="AB6" s="513">
        <f t="shared" si="47"/>
        <v>8</v>
      </c>
      <c r="AC6" s="513">
        <f t="shared" si="47"/>
        <v>7</v>
      </c>
      <c r="AD6" s="513">
        <f t="shared" si="47"/>
        <v>8</v>
      </c>
      <c r="AE6" s="513">
        <f t="shared" si="47"/>
        <v>8</v>
      </c>
      <c r="AF6" s="513">
        <f t="shared" si="47"/>
        <v>4</v>
      </c>
      <c r="AG6" s="513">
        <v>12</v>
      </c>
      <c r="AH6" s="514">
        <f t="shared" ref="AH6:AJ6" si="48">SUM(ROUND((AH21),0))</f>
        <v>6</v>
      </c>
      <c r="AI6" s="514">
        <f t="shared" si="48"/>
        <v>8</v>
      </c>
      <c r="AJ6" s="513">
        <f t="shared" si="48"/>
        <v>2</v>
      </c>
      <c r="AK6" s="513">
        <v>10</v>
      </c>
      <c r="AL6" s="513">
        <v>15</v>
      </c>
      <c r="AM6" s="513">
        <v>10</v>
      </c>
      <c r="AN6" s="513">
        <f t="shared" ref="AN6:AP6" si="49">SUM(ROUND((AN21),0))</f>
        <v>9</v>
      </c>
      <c r="AO6" s="514">
        <f t="shared" si="49"/>
        <v>4</v>
      </c>
      <c r="AP6" s="513">
        <f t="shared" si="49"/>
        <v>7</v>
      </c>
      <c r="AQ6" s="513">
        <v>24</v>
      </c>
      <c r="AR6" s="513">
        <v>4</v>
      </c>
      <c r="AS6" s="513">
        <f t="shared" ref="AS6:AU6" si="50">SUM(ROUND((AS21),0))</f>
        <v>2</v>
      </c>
      <c r="AT6" s="513">
        <f t="shared" si="50"/>
        <v>10</v>
      </c>
      <c r="AU6" s="513">
        <f t="shared" si="50"/>
        <v>5</v>
      </c>
      <c r="AV6" s="513">
        <v>18</v>
      </c>
      <c r="AW6" s="513">
        <f t="shared" ref="AW6:AZ6" si="51">SUM(ROUND((AW21),0))</f>
        <v>9</v>
      </c>
      <c r="AX6" s="514">
        <f t="shared" si="51"/>
        <v>8</v>
      </c>
      <c r="AY6" s="513">
        <f t="shared" si="51"/>
        <v>6</v>
      </c>
      <c r="AZ6" s="514">
        <f t="shared" si="51"/>
        <v>3</v>
      </c>
      <c r="BA6" s="513">
        <v>5</v>
      </c>
      <c r="BB6" s="514">
        <f t="shared" ref="BB6:BE6" si="52">SUM(ROUND((BB21),0))</f>
        <v>5</v>
      </c>
      <c r="BC6" s="514">
        <f t="shared" si="52"/>
        <v>5</v>
      </c>
      <c r="BD6" s="514">
        <f t="shared" si="52"/>
        <v>5</v>
      </c>
      <c r="BE6" s="513">
        <f t="shared" si="52"/>
        <v>5</v>
      </c>
      <c r="BF6" s="513">
        <v>16</v>
      </c>
      <c r="BG6" s="513">
        <v>12</v>
      </c>
      <c r="BH6" s="513">
        <f t="shared" ref="BH6:BJ6" si="53">SUM(ROUND((BH21),0))</f>
        <v>6</v>
      </c>
      <c r="BI6" s="513">
        <f t="shared" si="53"/>
        <v>5</v>
      </c>
      <c r="BJ6" s="513">
        <f t="shared" si="53"/>
        <v>10</v>
      </c>
      <c r="BK6" s="513">
        <v>10</v>
      </c>
      <c r="BL6" s="513">
        <f t="shared" ref="BL6:BO6" si="54">SUM(ROUND((BL21),0))</f>
        <v>9</v>
      </c>
      <c r="BM6" s="513">
        <f t="shared" si="54"/>
        <v>5</v>
      </c>
      <c r="BN6" s="513">
        <f t="shared" si="54"/>
        <v>2</v>
      </c>
      <c r="BO6" s="513">
        <f t="shared" si="54"/>
        <v>0</v>
      </c>
      <c r="BP6" s="513">
        <v>7</v>
      </c>
      <c r="BQ6" s="514">
        <f t="shared" si="22"/>
        <v>3</v>
      </c>
      <c r="BR6" s="513">
        <f t="shared" ref="BR6:BV6" si="55">SUM(ROUND((BR21),0))</f>
        <v>3</v>
      </c>
      <c r="BS6" s="513">
        <f t="shared" si="55"/>
        <v>6</v>
      </c>
      <c r="BT6" s="513">
        <f t="shared" si="55"/>
        <v>10</v>
      </c>
      <c r="BU6" s="513">
        <f t="shared" si="55"/>
        <v>5</v>
      </c>
      <c r="BV6" s="513">
        <f t="shared" si="55"/>
        <v>7</v>
      </c>
      <c r="BW6" s="513">
        <v>5</v>
      </c>
      <c r="BX6" s="513">
        <f t="shared" ref="BX6:BY6" si="56">SUM(ROUND((BX21),0))</f>
        <v>5</v>
      </c>
      <c r="BY6" s="514">
        <f t="shared" si="56"/>
        <v>5</v>
      </c>
      <c r="BZ6" s="513">
        <v>13</v>
      </c>
      <c r="CA6" s="513">
        <v>5</v>
      </c>
      <c r="CB6" s="513">
        <f t="shared" ref="CB6:CD6" si="57">SUM(ROUND((CB21),0))</f>
        <v>15</v>
      </c>
      <c r="CC6" s="514">
        <f t="shared" si="57"/>
        <v>6</v>
      </c>
      <c r="CD6" s="513">
        <f t="shared" si="57"/>
        <v>2</v>
      </c>
      <c r="CE6" s="513">
        <v>8</v>
      </c>
      <c r="CF6" s="513">
        <v>12</v>
      </c>
      <c r="CG6" s="513">
        <f t="shared" si="39"/>
        <v>4</v>
      </c>
      <c r="CH6" s="513">
        <v>12</v>
      </c>
      <c r="CI6" s="513">
        <f t="shared" si="40"/>
        <v>3</v>
      </c>
      <c r="CJ6" s="513">
        <f>SUM(ROUND((CJ21),0))</f>
        <v>0</v>
      </c>
      <c r="CK6" s="513">
        <v>18</v>
      </c>
      <c r="CL6" s="513">
        <v>16</v>
      </c>
      <c r="CM6" s="513">
        <v>8</v>
      </c>
      <c r="CN6" s="513">
        <v>14</v>
      </c>
      <c r="CO6" s="513">
        <v>6</v>
      </c>
      <c r="CP6" s="513">
        <f t="shared" si="41"/>
        <v>5</v>
      </c>
      <c r="CQ6" s="513">
        <f t="shared" ref="CQ6:CR6" si="58">SUM(ROUND((CQ21),0))</f>
        <v>6</v>
      </c>
      <c r="CR6" s="513">
        <f t="shared" si="58"/>
        <v>8</v>
      </c>
    </row>
    <row r="7" spans="1:96" ht="12.75" customHeight="1">
      <c r="A7" s="506" t="s">
        <v>366</v>
      </c>
      <c r="B7" s="513">
        <v>28</v>
      </c>
      <c r="C7" s="514">
        <f t="shared" ref="C7:D7" si="59">SUM(ROUND((C22),0))</f>
        <v>10</v>
      </c>
      <c r="D7" s="513">
        <f t="shared" si="59"/>
        <v>9</v>
      </c>
      <c r="E7" s="513">
        <v>10</v>
      </c>
      <c r="F7" s="514">
        <f t="shared" ref="F7:I7" si="60">SUM(ROUND((F22),0))</f>
        <v>8</v>
      </c>
      <c r="G7" s="513">
        <f t="shared" si="60"/>
        <v>5</v>
      </c>
      <c r="H7" s="513">
        <f t="shared" si="60"/>
        <v>6</v>
      </c>
      <c r="I7" s="513">
        <f t="shared" si="60"/>
        <v>3</v>
      </c>
      <c r="J7" s="513">
        <v>10</v>
      </c>
      <c r="K7" s="513">
        <v>10</v>
      </c>
      <c r="L7" s="513">
        <f>SUM(ROUND((L22),0))</f>
        <v>20</v>
      </c>
      <c r="M7" s="513">
        <v>12</v>
      </c>
      <c r="N7" s="513">
        <f>SUM(ROUND((N22),0))</f>
        <v>12</v>
      </c>
      <c r="O7" s="513">
        <v>10</v>
      </c>
      <c r="P7" s="513">
        <v>12</v>
      </c>
      <c r="Q7" s="513">
        <v>12</v>
      </c>
      <c r="R7" s="513">
        <f t="shared" si="30"/>
        <v>2</v>
      </c>
      <c r="S7" s="513">
        <f>SUM(ROUND((S22),0))</f>
        <v>14</v>
      </c>
      <c r="T7" s="513">
        <v>10</v>
      </c>
      <c r="U7" s="513">
        <f>SUM(ROUND((U22),0))</f>
        <v>15</v>
      </c>
      <c r="V7" s="513">
        <v>34</v>
      </c>
      <c r="W7" s="513">
        <f t="shared" ref="W7:W8" si="61">SUM(ROUND((W22),0))</f>
        <v>3</v>
      </c>
      <c r="X7" s="513">
        <v>15</v>
      </c>
      <c r="Y7" s="513">
        <f t="shared" si="46"/>
        <v>9</v>
      </c>
      <c r="Z7" s="513">
        <f t="shared" ref="Z7:AF7" si="62">SUM(ROUND((Z22),0))</f>
        <v>5</v>
      </c>
      <c r="AA7" s="513">
        <f t="shared" si="62"/>
        <v>14</v>
      </c>
      <c r="AB7" s="513">
        <f t="shared" si="62"/>
        <v>3</v>
      </c>
      <c r="AC7" s="513">
        <f t="shared" si="62"/>
        <v>6</v>
      </c>
      <c r="AD7" s="513">
        <f t="shared" si="62"/>
        <v>3</v>
      </c>
      <c r="AE7" s="513">
        <f t="shared" si="62"/>
        <v>3</v>
      </c>
      <c r="AF7" s="513">
        <f t="shared" si="62"/>
        <v>7</v>
      </c>
      <c r="AG7" s="513">
        <v>12</v>
      </c>
      <c r="AH7" s="514">
        <f t="shared" ref="AH7:AI7" si="63">SUM(ROUND((AH22),0))</f>
        <v>13</v>
      </c>
      <c r="AI7" s="514">
        <f t="shared" si="63"/>
        <v>10</v>
      </c>
      <c r="AJ7" s="513">
        <v>30</v>
      </c>
      <c r="AK7" s="513">
        <v>7</v>
      </c>
      <c r="AL7" s="513">
        <f>SUM(ROUND((AL22),0))</f>
        <v>5</v>
      </c>
      <c r="AM7" s="513">
        <v>10</v>
      </c>
      <c r="AN7" s="513">
        <f t="shared" ref="AN7:AO7" si="64">SUM(ROUND((AN22),0))</f>
        <v>3</v>
      </c>
      <c r="AO7" s="514">
        <f t="shared" si="64"/>
        <v>18</v>
      </c>
      <c r="AP7" s="513">
        <v>9</v>
      </c>
      <c r="AQ7" s="513">
        <f>SUM(ROUND((AQ22),0))</f>
        <v>4</v>
      </c>
      <c r="AR7" s="513">
        <v>10</v>
      </c>
      <c r="AS7" s="513">
        <f t="shared" ref="AS7:AU7" si="65">SUM(ROUND((AS22),0))</f>
        <v>9</v>
      </c>
      <c r="AT7" s="513">
        <f t="shared" si="65"/>
        <v>15</v>
      </c>
      <c r="AU7" s="513">
        <f t="shared" si="65"/>
        <v>5</v>
      </c>
      <c r="AV7" s="513">
        <v>11</v>
      </c>
      <c r="AW7" s="513">
        <v>9</v>
      </c>
      <c r="AX7" s="514">
        <f t="shared" ref="AX7:BE7" si="66">SUM(ROUND((AX22),0))</f>
        <v>8</v>
      </c>
      <c r="AY7" s="513">
        <f t="shared" si="66"/>
        <v>9</v>
      </c>
      <c r="AZ7" s="514">
        <f t="shared" si="66"/>
        <v>4</v>
      </c>
      <c r="BA7" s="513">
        <f t="shared" si="66"/>
        <v>11</v>
      </c>
      <c r="BB7" s="514">
        <f t="shared" si="66"/>
        <v>9</v>
      </c>
      <c r="BC7" s="514">
        <f t="shared" si="66"/>
        <v>9</v>
      </c>
      <c r="BD7" s="514">
        <f t="shared" si="66"/>
        <v>9</v>
      </c>
      <c r="BE7" s="513">
        <f t="shared" si="66"/>
        <v>3</v>
      </c>
      <c r="BF7" s="513">
        <v>8</v>
      </c>
      <c r="BG7" s="513">
        <v>6</v>
      </c>
      <c r="BH7" s="513">
        <f t="shared" ref="BH7:BI7" si="67">SUM(ROUND((BH22),0))</f>
        <v>9</v>
      </c>
      <c r="BI7" s="513">
        <f t="shared" si="67"/>
        <v>5</v>
      </c>
      <c r="BJ7" s="513">
        <v>8</v>
      </c>
      <c r="BK7" s="513">
        <f t="shared" ref="BK7:BL7" si="68">SUM(ROUND((BK22),0))</f>
        <v>8</v>
      </c>
      <c r="BL7" s="513">
        <f t="shared" si="68"/>
        <v>5</v>
      </c>
      <c r="BM7" s="513">
        <v>30</v>
      </c>
      <c r="BN7" s="513">
        <f>SUM(ROUND((BN22),0))</f>
        <v>2</v>
      </c>
      <c r="BO7" s="513">
        <v>8</v>
      </c>
      <c r="BP7" s="513">
        <f t="shared" ref="BP7:BR7" si="69">SUM(ROUND((BP22),0))</f>
        <v>4</v>
      </c>
      <c r="BQ7" s="514">
        <f t="shared" si="69"/>
        <v>11</v>
      </c>
      <c r="BR7" s="513">
        <f t="shared" si="69"/>
        <v>11</v>
      </c>
      <c r="BS7" s="513">
        <v>16</v>
      </c>
      <c r="BT7" s="513">
        <v>14</v>
      </c>
      <c r="BU7" s="513">
        <f t="shared" ref="BU7:BU8" si="70">SUM(ROUND((BU22),0))</f>
        <v>3</v>
      </c>
      <c r="BV7" s="513">
        <v>9</v>
      </c>
      <c r="BW7" s="513">
        <f>SUM(ROUND((BW22),0))</f>
        <v>16</v>
      </c>
      <c r="BX7" s="513">
        <v>18</v>
      </c>
      <c r="BY7" s="514">
        <f t="shared" ref="BY7:BY8" si="71">SUM(ROUND((BY22),0))</f>
        <v>15</v>
      </c>
      <c r="BZ7" s="513">
        <v>10</v>
      </c>
      <c r="CA7" s="513">
        <v>10</v>
      </c>
      <c r="CB7" s="513">
        <v>13</v>
      </c>
      <c r="CC7" s="514">
        <f>SUM(ROUND((CC22),0))</f>
        <v>8</v>
      </c>
      <c r="CD7" s="513">
        <v>10</v>
      </c>
      <c r="CE7" s="513">
        <f t="shared" ref="CE7:CJ7" si="72">SUM(ROUND((CE22),0))</f>
        <v>2</v>
      </c>
      <c r="CF7" s="513">
        <f t="shared" si="72"/>
        <v>9</v>
      </c>
      <c r="CG7" s="513">
        <f t="shared" si="72"/>
        <v>10</v>
      </c>
      <c r="CH7" s="513">
        <f t="shared" si="72"/>
        <v>10</v>
      </c>
      <c r="CI7" s="513">
        <f t="shared" si="72"/>
        <v>11</v>
      </c>
      <c r="CJ7" s="513">
        <f t="shared" si="72"/>
        <v>23</v>
      </c>
      <c r="CK7" s="513">
        <v>7</v>
      </c>
      <c r="CL7" s="513">
        <f>SUM(ROUND((CL22),0))</f>
        <v>4</v>
      </c>
      <c r="CM7" s="513">
        <v>10</v>
      </c>
      <c r="CN7" s="513">
        <v>14</v>
      </c>
      <c r="CO7" s="513">
        <v>7</v>
      </c>
      <c r="CP7" s="513">
        <f t="shared" si="41"/>
        <v>11</v>
      </c>
      <c r="CQ7" s="513">
        <f>SUM(ROUND((CQ22),0))</f>
        <v>8</v>
      </c>
      <c r="CR7" s="513">
        <v>13</v>
      </c>
    </row>
    <row r="8" spans="1:96" ht="12.75" customHeight="1">
      <c r="A8" s="506" t="s">
        <v>393</v>
      </c>
      <c r="B8" s="513">
        <f t="shared" ref="B8:K8" si="73">SUM(ROUND((B23),0))</f>
        <v>3</v>
      </c>
      <c r="C8" s="514">
        <f t="shared" si="73"/>
        <v>3</v>
      </c>
      <c r="D8" s="513">
        <f t="shared" si="73"/>
        <v>5</v>
      </c>
      <c r="E8" s="513">
        <f t="shared" si="73"/>
        <v>6</v>
      </c>
      <c r="F8" s="514">
        <f t="shared" si="73"/>
        <v>6</v>
      </c>
      <c r="G8" s="513">
        <f t="shared" si="73"/>
        <v>3</v>
      </c>
      <c r="H8" s="513">
        <f t="shared" si="73"/>
        <v>5</v>
      </c>
      <c r="I8" s="513">
        <f t="shared" si="73"/>
        <v>3</v>
      </c>
      <c r="J8" s="513">
        <f t="shared" si="73"/>
        <v>6</v>
      </c>
      <c r="K8" s="513">
        <f t="shared" si="73"/>
        <v>0</v>
      </c>
      <c r="L8" s="513">
        <v>14</v>
      </c>
      <c r="M8" s="513">
        <f t="shared" ref="M8:R8" si="74">SUM(ROUND((M23),0))</f>
        <v>0</v>
      </c>
      <c r="N8" s="513">
        <f t="shared" si="74"/>
        <v>3</v>
      </c>
      <c r="O8" s="513">
        <f t="shared" si="74"/>
        <v>5</v>
      </c>
      <c r="P8" s="513">
        <f t="shared" si="74"/>
        <v>3</v>
      </c>
      <c r="Q8" s="513">
        <f t="shared" si="74"/>
        <v>4</v>
      </c>
      <c r="R8" s="513">
        <f t="shared" si="74"/>
        <v>3</v>
      </c>
      <c r="S8" s="513">
        <v>4</v>
      </c>
      <c r="T8" s="513">
        <f t="shared" ref="T8:U8" si="75">SUM(ROUND((T23),0))</f>
        <v>8</v>
      </c>
      <c r="U8" s="513">
        <f t="shared" si="75"/>
        <v>3</v>
      </c>
      <c r="V8" s="513">
        <v>4</v>
      </c>
      <c r="W8" s="513">
        <f t="shared" si="61"/>
        <v>3</v>
      </c>
      <c r="X8" s="513">
        <f t="shared" ref="X8:AL8" si="76">SUM(ROUND((X23),0))</f>
        <v>3</v>
      </c>
      <c r="Y8" s="513">
        <f t="shared" si="76"/>
        <v>3</v>
      </c>
      <c r="Z8" s="513">
        <f t="shared" si="76"/>
        <v>6</v>
      </c>
      <c r="AA8" s="513">
        <f t="shared" si="76"/>
        <v>13</v>
      </c>
      <c r="AB8" s="513">
        <f t="shared" si="76"/>
        <v>3</v>
      </c>
      <c r="AC8" s="513">
        <f t="shared" si="76"/>
        <v>5</v>
      </c>
      <c r="AD8" s="513">
        <f t="shared" si="76"/>
        <v>3</v>
      </c>
      <c r="AE8" s="513">
        <f t="shared" si="76"/>
        <v>3</v>
      </c>
      <c r="AF8" s="513">
        <f t="shared" si="76"/>
        <v>3</v>
      </c>
      <c r="AG8" s="513">
        <f t="shared" si="76"/>
        <v>0</v>
      </c>
      <c r="AH8" s="514">
        <f t="shared" si="76"/>
        <v>3</v>
      </c>
      <c r="AI8" s="514">
        <f t="shared" si="76"/>
        <v>10</v>
      </c>
      <c r="AJ8" s="513">
        <f t="shared" si="76"/>
        <v>3</v>
      </c>
      <c r="AK8" s="513">
        <f t="shared" si="76"/>
        <v>3</v>
      </c>
      <c r="AL8" s="513">
        <f t="shared" si="76"/>
        <v>3</v>
      </c>
      <c r="AM8" s="513">
        <v>5</v>
      </c>
      <c r="AN8" s="513">
        <f t="shared" ref="AN8:AZ8" si="77">SUM(ROUND((AN23),0))</f>
        <v>6</v>
      </c>
      <c r="AO8" s="514">
        <f t="shared" si="77"/>
        <v>8</v>
      </c>
      <c r="AP8" s="513">
        <f t="shared" si="77"/>
        <v>3</v>
      </c>
      <c r="AQ8" s="513">
        <f t="shared" si="77"/>
        <v>3</v>
      </c>
      <c r="AR8" s="513">
        <f t="shared" si="77"/>
        <v>3</v>
      </c>
      <c r="AS8" s="513">
        <f t="shared" si="77"/>
        <v>6</v>
      </c>
      <c r="AT8" s="513">
        <f t="shared" si="77"/>
        <v>3</v>
      </c>
      <c r="AU8" s="513">
        <f t="shared" si="77"/>
        <v>8</v>
      </c>
      <c r="AV8" s="513">
        <f t="shared" si="77"/>
        <v>0</v>
      </c>
      <c r="AW8" s="513">
        <f t="shared" si="77"/>
        <v>3</v>
      </c>
      <c r="AX8" s="514">
        <f t="shared" si="77"/>
        <v>3</v>
      </c>
      <c r="AY8" s="513">
        <f t="shared" si="77"/>
        <v>4</v>
      </c>
      <c r="AZ8" s="514">
        <f t="shared" si="77"/>
        <v>3</v>
      </c>
      <c r="BA8" s="513">
        <v>6</v>
      </c>
      <c r="BB8" s="514">
        <f t="shared" ref="BB8:BG8" si="78">SUM(ROUND((BB23),0))</f>
        <v>3</v>
      </c>
      <c r="BC8" s="514">
        <f t="shared" si="78"/>
        <v>3</v>
      </c>
      <c r="BD8" s="514">
        <f t="shared" si="78"/>
        <v>3</v>
      </c>
      <c r="BE8" s="513">
        <f t="shared" si="78"/>
        <v>3</v>
      </c>
      <c r="BF8" s="513">
        <f t="shared" si="78"/>
        <v>5</v>
      </c>
      <c r="BG8" s="513">
        <f t="shared" si="78"/>
        <v>3</v>
      </c>
      <c r="BH8" s="513">
        <v>4</v>
      </c>
      <c r="BI8" s="513">
        <f t="shared" ref="BI8:BS8" si="79">SUM(ROUND((BI23),0))</f>
        <v>5</v>
      </c>
      <c r="BJ8" s="513">
        <f t="shared" si="79"/>
        <v>5</v>
      </c>
      <c r="BK8" s="513">
        <f t="shared" si="79"/>
        <v>3</v>
      </c>
      <c r="BL8" s="513">
        <f t="shared" si="79"/>
        <v>4</v>
      </c>
      <c r="BM8" s="513">
        <f t="shared" si="79"/>
        <v>2</v>
      </c>
      <c r="BN8" s="513">
        <f t="shared" si="79"/>
        <v>4</v>
      </c>
      <c r="BO8" s="513">
        <f t="shared" si="79"/>
        <v>7</v>
      </c>
      <c r="BP8" s="513">
        <f t="shared" si="79"/>
        <v>5</v>
      </c>
      <c r="BQ8" s="514">
        <f t="shared" si="79"/>
        <v>3</v>
      </c>
      <c r="BR8" s="513">
        <f t="shared" si="79"/>
        <v>3</v>
      </c>
      <c r="BS8" s="513">
        <f t="shared" si="79"/>
        <v>3</v>
      </c>
      <c r="BT8" s="513">
        <v>8</v>
      </c>
      <c r="BU8" s="513">
        <f t="shared" si="70"/>
        <v>5</v>
      </c>
      <c r="BV8" s="513">
        <f t="shared" ref="BV8:BW8" si="80">SUM(ROUND((BV23),0))</f>
        <v>14</v>
      </c>
      <c r="BW8" s="513">
        <f t="shared" si="80"/>
        <v>6</v>
      </c>
      <c r="BX8" s="513">
        <v>16</v>
      </c>
      <c r="BY8" s="514">
        <f t="shared" si="71"/>
        <v>6</v>
      </c>
      <c r="BZ8" s="513">
        <f t="shared" ref="BZ8:CI8" si="81">SUM(ROUND((BZ23),0))</f>
        <v>8</v>
      </c>
      <c r="CA8" s="513">
        <f t="shared" si="81"/>
        <v>3</v>
      </c>
      <c r="CB8" s="513">
        <f t="shared" si="81"/>
        <v>3</v>
      </c>
      <c r="CC8" s="514">
        <f t="shared" si="81"/>
        <v>3</v>
      </c>
      <c r="CD8" s="513">
        <f t="shared" si="81"/>
        <v>3</v>
      </c>
      <c r="CE8" s="513">
        <f t="shared" si="81"/>
        <v>5</v>
      </c>
      <c r="CF8" s="513">
        <f t="shared" si="81"/>
        <v>2</v>
      </c>
      <c r="CG8" s="513">
        <f t="shared" si="81"/>
        <v>3</v>
      </c>
      <c r="CH8" s="513">
        <f t="shared" si="81"/>
        <v>6</v>
      </c>
      <c r="CI8" s="513">
        <f t="shared" si="81"/>
        <v>3</v>
      </c>
      <c r="CJ8" s="513">
        <v>8</v>
      </c>
      <c r="CK8" s="513">
        <f t="shared" ref="CK8:CM8" si="82">SUM(ROUND((CK23),0))</f>
        <v>3</v>
      </c>
      <c r="CL8" s="513">
        <f t="shared" si="82"/>
        <v>3</v>
      </c>
      <c r="CM8" s="513">
        <f t="shared" si="82"/>
        <v>3</v>
      </c>
      <c r="CN8" s="513">
        <v>3</v>
      </c>
      <c r="CO8" s="513">
        <f t="shared" ref="CO8:CR8" si="83">SUM(ROUND((CO23),0))</f>
        <v>3</v>
      </c>
      <c r="CP8" s="513">
        <f t="shared" si="83"/>
        <v>6</v>
      </c>
      <c r="CQ8" s="513">
        <f t="shared" si="83"/>
        <v>4</v>
      </c>
      <c r="CR8" s="513">
        <f t="shared" si="83"/>
        <v>3</v>
      </c>
    </row>
    <row r="9" spans="1:96" ht="12.75" customHeight="1">
      <c r="A9" s="506" t="s">
        <v>124</v>
      </c>
      <c r="B9" s="513">
        <v>28</v>
      </c>
      <c r="C9" s="514">
        <f t="shared" ref="C9:D9" si="84">SUM(ROUND((C24),0))</f>
        <v>20</v>
      </c>
      <c r="D9" s="513">
        <f t="shared" si="84"/>
        <v>0</v>
      </c>
      <c r="E9" s="513">
        <v>40</v>
      </c>
      <c r="F9" s="514">
        <f t="shared" ref="F9:I9" si="85">SUM(ROUND((F24),0))</f>
        <v>33</v>
      </c>
      <c r="G9" s="513">
        <f t="shared" si="85"/>
        <v>8</v>
      </c>
      <c r="H9" s="513">
        <f t="shared" si="85"/>
        <v>0</v>
      </c>
      <c r="I9" s="513">
        <f t="shared" si="85"/>
        <v>14</v>
      </c>
      <c r="J9" s="513">
        <v>28</v>
      </c>
      <c r="K9" s="513">
        <f>SUM(ROUND((K24),0))</f>
        <v>0</v>
      </c>
      <c r="L9" s="513">
        <v>16</v>
      </c>
      <c r="M9" s="513">
        <f>SUM(ROUND((M24),0))</f>
        <v>0</v>
      </c>
      <c r="N9" s="513">
        <v>16</v>
      </c>
      <c r="O9" s="513">
        <f t="shared" ref="O9:R9" si="86">SUM(ROUND((O24),0))</f>
        <v>0</v>
      </c>
      <c r="P9" s="513">
        <f t="shared" si="86"/>
        <v>0</v>
      </c>
      <c r="Q9" s="513">
        <f t="shared" si="86"/>
        <v>0</v>
      </c>
      <c r="R9" s="513">
        <f t="shared" si="86"/>
        <v>8</v>
      </c>
      <c r="S9" s="513">
        <v>28</v>
      </c>
      <c r="T9" s="513">
        <f t="shared" ref="T9:W9" si="87">SUM(ROUND((T24),0))</f>
        <v>36</v>
      </c>
      <c r="U9" s="513">
        <f t="shared" si="87"/>
        <v>8</v>
      </c>
      <c r="V9" s="513">
        <f t="shared" si="87"/>
        <v>0</v>
      </c>
      <c r="W9" s="513">
        <f t="shared" si="87"/>
        <v>14</v>
      </c>
      <c r="X9" s="513">
        <v>28</v>
      </c>
      <c r="Y9" s="513">
        <v>16</v>
      </c>
      <c r="Z9" s="513">
        <f t="shared" ref="Z9:AA9" si="88">SUM(ROUND((Z24),0))</f>
        <v>0</v>
      </c>
      <c r="AA9" s="513">
        <f t="shared" si="88"/>
        <v>8</v>
      </c>
      <c r="AB9" s="513">
        <v>16</v>
      </c>
      <c r="AC9" s="513">
        <f t="shared" ref="AC9:AE9" si="89">SUM(ROUND((AC24),0))</f>
        <v>18</v>
      </c>
      <c r="AD9" s="513">
        <f t="shared" si="89"/>
        <v>14</v>
      </c>
      <c r="AE9" s="513">
        <f t="shared" si="89"/>
        <v>14</v>
      </c>
      <c r="AF9" s="513">
        <v>20</v>
      </c>
      <c r="AG9" s="513">
        <f t="shared" ref="AG9:AJ9" si="90">SUM(ROUND((AG24),0))</f>
        <v>0</v>
      </c>
      <c r="AH9" s="514">
        <f t="shared" si="90"/>
        <v>18</v>
      </c>
      <c r="AI9" s="514">
        <f t="shared" si="90"/>
        <v>20</v>
      </c>
      <c r="AJ9" s="513">
        <f t="shared" si="90"/>
        <v>0</v>
      </c>
      <c r="AK9" s="513">
        <v>16</v>
      </c>
      <c r="AL9" s="513">
        <f>SUM(ROUND((AL24),0))</f>
        <v>0</v>
      </c>
      <c r="AM9" s="513">
        <v>28</v>
      </c>
      <c r="AN9" s="513">
        <f t="shared" ref="AN9:AO9" si="91">SUM(ROUND((AN24),0))</f>
        <v>0</v>
      </c>
      <c r="AO9" s="514">
        <f t="shared" si="91"/>
        <v>1</v>
      </c>
      <c r="AP9" s="513">
        <v>26</v>
      </c>
      <c r="AQ9" s="513">
        <f t="shared" ref="AQ9:AR9" si="92">SUM(ROUND((AQ24),0))</f>
        <v>0</v>
      </c>
      <c r="AR9" s="513">
        <f t="shared" si="92"/>
        <v>0</v>
      </c>
      <c r="AS9" s="513">
        <v>16</v>
      </c>
      <c r="AT9" s="513">
        <f>SUM(ROUND((AT24),0))</f>
        <v>0</v>
      </c>
      <c r="AU9" s="513">
        <v>28</v>
      </c>
      <c r="AV9" s="513">
        <f t="shared" ref="AV9:AZ9" si="93">SUM(ROUND((AV24),0))</f>
        <v>0</v>
      </c>
      <c r="AW9" s="513">
        <f t="shared" si="93"/>
        <v>0</v>
      </c>
      <c r="AX9" s="514">
        <f t="shared" si="93"/>
        <v>21</v>
      </c>
      <c r="AY9" s="513">
        <f t="shared" si="93"/>
        <v>0</v>
      </c>
      <c r="AZ9" s="514">
        <f t="shared" si="93"/>
        <v>28</v>
      </c>
      <c r="BA9" s="513">
        <v>36</v>
      </c>
      <c r="BB9" s="514">
        <f t="shared" ref="BB9:BE9" si="94">SUM(ROUND((BB24),0))</f>
        <v>30</v>
      </c>
      <c r="BC9" s="514">
        <f t="shared" si="94"/>
        <v>30</v>
      </c>
      <c r="BD9" s="514">
        <f t="shared" si="94"/>
        <v>30</v>
      </c>
      <c r="BE9" s="513">
        <f t="shared" si="94"/>
        <v>24</v>
      </c>
      <c r="BF9" s="513">
        <v>28</v>
      </c>
      <c r="BG9" s="513">
        <v>16</v>
      </c>
      <c r="BH9" s="513">
        <v>16</v>
      </c>
      <c r="BI9" s="513">
        <f>SUM(ROUND((BI24),0))</f>
        <v>20</v>
      </c>
      <c r="BJ9" s="513">
        <v>28</v>
      </c>
      <c r="BK9" s="513">
        <v>30</v>
      </c>
      <c r="BL9" s="513">
        <v>16</v>
      </c>
      <c r="BM9" s="513">
        <f t="shared" ref="BM9:BQ9" si="95">SUM(ROUND((BM24),0))</f>
        <v>0</v>
      </c>
      <c r="BN9" s="513">
        <f t="shared" si="95"/>
        <v>8</v>
      </c>
      <c r="BO9" s="513">
        <f t="shared" si="95"/>
        <v>0</v>
      </c>
      <c r="BP9" s="513">
        <f t="shared" si="95"/>
        <v>12</v>
      </c>
      <c r="BQ9" s="514">
        <f t="shared" si="95"/>
        <v>12</v>
      </c>
      <c r="BR9" s="513">
        <v>16</v>
      </c>
      <c r="BS9" s="513">
        <f t="shared" ref="BS9:BU9" si="96">SUM(ROUND((BS24),0))</f>
        <v>0</v>
      </c>
      <c r="BT9" s="513">
        <f t="shared" si="96"/>
        <v>0</v>
      </c>
      <c r="BU9" s="513">
        <f t="shared" si="96"/>
        <v>18</v>
      </c>
      <c r="BV9" s="513">
        <v>28</v>
      </c>
      <c r="BW9" s="513">
        <f t="shared" ref="BW9:BY9" si="97">SUM(ROUND((BW24),0))</f>
        <v>0</v>
      </c>
      <c r="BX9" s="513">
        <f t="shared" si="97"/>
        <v>0</v>
      </c>
      <c r="BY9" s="514">
        <f t="shared" si="97"/>
        <v>18</v>
      </c>
      <c r="BZ9" s="513">
        <v>28</v>
      </c>
      <c r="CA9" s="513">
        <v>30</v>
      </c>
      <c r="CB9" s="513">
        <f t="shared" ref="CB9:CC9" si="98">SUM(ROUND((CB24),0))</f>
        <v>0</v>
      </c>
      <c r="CC9" s="514">
        <f t="shared" si="98"/>
        <v>26</v>
      </c>
      <c r="CD9" s="513">
        <v>16</v>
      </c>
      <c r="CE9" s="513">
        <v>36</v>
      </c>
      <c r="CF9" s="513">
        <f t="shared" ref="CF9:CL9" si="99">SUM(ROUND((CF24),0))</f>
        <v>0</v>
      </c>
      <c r="CG9" s="513">
        <f t="shared" si="99"/>
        <v>18</v>
      </c>
      <c r="CH9" s="513">
        <f t="shared" si="99"/>
        <v>0</v>
      </c>
      <c r="CI9" s="513">
        <f t="shared" si="99"/>
        <v>0</v>
      </c>
      <c r="CJ9" s="513">
        <f t="shared" si="99"/>
        <v>0</v>
      </c>
      <c r="CK9" s="513">
        <f t="shared" si="99"/>
        <v>0</v>
      </c>
      <c r="CL9" s="513">
        <f t="shared" si="99"/>
        <v>0</v>
      </c>
      <c r="CM9" s="513">
        <v>28</v>
      </c>
      <c r="CN9" s="513">
        <f>SUM(ROUND((CN24),0))</f>
        <v>0</v>
      </c>
      <c r="CO9" s="513">
        <v>16</v>
      </c>
      <c r="CP9" s="513">
        <v>28</v>
      </c>
      <c r="CQ9" s="513">
        <f>SUM(ROUND((CQ24),0))</f>
        <v>12</v>
      </c>
      <c r="CR9" s="513">
        <v>32</v>
      </c>
    </row>
    <row r="10" spans="1:96" ht="12.75" customHeight="1">
      <c r="A10" s="506" t="s">
        <v>424</v>
      </c>
      <c r="B10" s="513">
        <v>2</v>
      </c>
      <c r="C10" s="514">
        <f t="shared" ref="C10:G10" si="100">SUM(ROUND((C25),0))</f>
        <v>10</v>
      </c>
      <c r="D10" s="513">
        <f t="shared" si="100"/>
        <v>5</v>
      </c>
      <c r="E10" s="513">
        <f t="shared" si="100"/>
        <v>2</v>
      </c>
      <c r="F10" s="514">
        <f t="shared" si="100"/>
        <v>2</v>
      </c>
      <c r="G10" s="513">
        <f t="shared" si="100"/>
        <v>2</v>
      </c>
      <c r="H10" s="513">
        <v>6</v>
      </c>
      <c r="I10" s="513">
        <f t="shared" ref="I10:N10" si="101">SUM(ROUND((I25),0))</f>
        <v>2</v>
      </c>
      <c r="J10" s="513">
        <f t="shared" si="101"/>
        <v>2</v>
      </c>
      <c r="K10" s="513">
        <f t="shared" si="101"/>
        <v>2</v>
      </c>
      <c r="L10" s="513">
        <f t="shared" si="101"/>
        <v>0</v>
      </c>
      <c r="M10" s="513">
        <f t="shared" si="101"/>
        <v>2</v>
      </c>
      <c r="N10" s="513">
        <f t="shared" si="101"/>
        <v>4</v>
      </c>
      <c r="O10" s="513">
        <v>3</v>
      </c>
      <c r="P10" s="513">
        <f t="shared" ref="P10:R10" si="102">SUM(ROUND((P25),0))</f>
        <v>2</v>
      </c>
      <c r="Q10" s="513">
        <f t="shared" si="102"/>
        <v>5</v>
      </c>
      <c r="R10" s="513">
        <f t="shared" si="102"/>
        <v>2</v>
      </c>
      <c r="S10" s="513">
        <v>9</v>
      </c>
      <c r="T10" s="513">
        <f t="shared" ref="T10:AF10" si="103">SUM(ROUND((T25),0))</f>
        <v>0</v>
      </c>
      <c r="U10" s="513">
        <f t="shared" si="103"/>
        <v>2</v>
      </c>
      <c r="V10" s="513">
        <f t="shared" si="103"/>
        <v>4</v>
      </c>
      <c r="W10" s="513">
        <f t="shared" si="103"/>
        <v>2</v>
      </c>
      <c r="X10" s="513">
        <f t="shared" si="103"/>
        <v>8</v>
      </c>
      <c r="Y10" s="513">
        <f t="shared" si="103"/>
        <v>6</v>
      </c>
      <c r="Z10" s="513">
        <f t="shared" si="103"/>
        <v>5</v>
      </c>
      <c r="AA10" s="513">
        <f t="shared" si="103"/>
        <v>3</v>
      </c>
      <c r="AB10" s="513">
        <f t="shared" si="103"/>
        <v>3</v>
      </c>
      <c r="AC10" s="513">
        <f t="shared" si="103"/>
        <v>2</v>
      </c>
      <c r="AD10" s="513">
        <f t="shared" si="103"/>
        <v>2</v>
      </c>
      <c r="AE10" s="513">
        <f t="shared" si="103"/>
        <v>2</v>
      </c>
      <c r="AF10" s="513">
        <f t="shared" si="103"/>
        <v>13</v>
      </c>
      <c r="AG10" s="513">
        <v>6</v>
      </c>
      <c r="AH10" s="514">
        <f t="shared" ref="AH10:AP10" si="104">SUM(ROUND((AH25),0))</f>
        <v>0</v>
      </c>
      <c r="AI10" s="514">
        <f t="shared" si="104"/>
        <v>2</v>
      </c>
      <c r="AJ10" s="513">
        <f t="shared" si="104"/>
        <v>6</v>
      </c>
      <c r="AK10" s="513">
        <f t="shared" si="104"/>
        <v>11</v>
      </c>
      <c r="AL10" s="513">
        <f t="shared" si="104"/>
        <v>4</v>
      </c>
      <c r="AM10" s="513">
        <f t="shared" si="104"/>
        <v>0</v>
      </c>
      <c r="AN10" s="513">
        <f t="shared" si="104"/>
        <v>2</v>
      </c>
      <c r="AO10" s="514">
        <f t="shared" si="104"/>
        <v>6</v>
      </c>
      <c r="AP10" s="513">
        <f t="shared" si="104"/>
        <v>23</v>
      </c>
      <c r="AQ10" s="513">
        <v>8</v>
      </c>
      <c r="AR10" s="513">
        <f t="shared" ref="AR10:BJ10" si="105">SUM(ROUND((AR25),0))</f>
        <v>7</v>
      </c>
      <c r="AS10" s="513">
        <f t="shared" si="105"/>
        <v>4</v>
      </c>
      <c r="AT10" s="513">
        <f t="shared" si="105"/>
        <v>4</v>
      </c>
      <c r="AU10" s="513">
        <f t="shared" si="105"/>
        <v>2</v>
      </c>
      <c r="AV10" s="513">
        <f t="shared" si="105"/>
        <v>5</v>
      </c>
      <c r="AW10" s="513">
        <f t="shared" si="105"/>
        <v>8</v>
      </c>
      <c r="AX10" s="514">
        <f t="shared" si="105"/>
        <v>23</v>
      </c>
      <c r="AY10" s="513">
        <f t="shared" si="105"/>
        <v>5</v>
      </c>
      <c r="AZ10" s="514">
        <f t="shared" si="105"/>
        <v>2</v>
      </c>
      <c r="BA10" s="513">
        <f t="shared" si="105"/>
        <v>2</v>
      </c>
      <c r="BB10" s="514">
        <f t="shared" si="105"/>
        <v>2</v>
      </c>
      <c r="BC10" s="514">
        <f t="shared" si="105"/>
        <v>2</v>
      </c>
      <c r="BD10" s="514">
        <f t="shared" si="105"/>
        <v>2</v>
      </c>
      <c r="BE10" s="513">
        <f t="shared" si="105"/>
        <v>8</v>
      </c>
      <c r="BF10" s="513">
        <f t="shared" si="105"/>
        <v>2</v>
      </c>
      <c r="BG10" s="513">
        <f t="shared" si="105"/>
        <v>6</v>
      </c>
      <c r="BH10" s="513">
        <f t="shared" si="105"/>
        <v>2</v>
      </c>
      <c r="BI10" s="513">
        <f t="shared" si="105"/>
        <v>1</v>
      </c>
      <c r="BJ10" s="513">
        <f t="shared" si="105"/>
        <v>2</v>
      </c>
      <c r="BK10" s="513">
        <v>12</v>
      </c>
      <c r="BL10" s="513">
        <f t="shared" ref="BL10:BU10" si="106">SUM(ROUND((BL25),0))</f>
        <v>2</v>
      </c>
      <c r="BM10" s="513">
        <f t="shared" si="106"/>
        <v>2</v>
      </c>
      <c r="BN10" s="513">
        <f t="shared" si="106"/>
        <v>3</v>
      </c>
      <c r="BO10" s="513">
        <f t="shared" si="106"/>
        <v>6</v>
      </c>
      <c r="BP10" s="513">
        <f t="shared" si="106"/>
        <v>7</v>
      </c>
      <c r="BQ10" s="514">
        <f t="shared" si="106"/>
        <v>4</v>
      </c>
      <c r="BR10" s="513">
        <f t="shared" si="106"/>
        <v>4</v>
      </c>
      <c r="BS10" s="513">
        <f t="shared" si="106"/>
        <v>2</v>
      </c>
      <c r="BT10" s="513">
        <f t="shared" si="106"/>
        <v>0</v>
      </c>
      <c r="BU10" s="513">
        <f t="shared" si="106"/>
        <v>2</v>
      </c>
      <c r="BV10" s="513">
        <v>2</v>
      </c>
      <c r="BW10" s="513">
        <f t="shared" ref="BW10:BZ10" si="107">SUM(ROUND((BW25),0))</f>
        <v>2</v>
      </c>
      <c r="BX10" s="513">
        <f t="shared" si="107"/>
        <v>6</v>
      </c>
      <c r="BY10" s="514">
        <f t="shared" si="107"/>
        <v>0</v>
      </c>
      <c r="BZ10" s="513">
        <f t="shared" si="107"/>
        <v>0</v>
      </c>
      <c r="CA10" s="513">
        <v>12</v>
      </c>
      <c r="CB10" s="513">
        <f t="shared" ref="CB10:CD10" si="108">SUM(ROUND((CB25),0))</f>
        <v>2</v>
      </c>
      <c r="CC10" s="514">
        <f t="shared" si="108"/>
        <v>7</v>
      </c>
      <c r="CD10" s="513">
        <f t="shared" si="108"/>
        <v>5</v>
      </c>
      <c r="CE10" s="513">
        <v>9</v>
      </c>
      <c r="CF10" s="513">
        <f t="shared" ref="CF10:CH10" si="109">SUM(ROUND((CF25),0))</f>
        <v>5</v>
      </c>
      <c r="CG10" s="513">
        <f t="shared" si="109"/>
        <v>5</v>
      </c>
      <c r="CH10" s="513">
        <f t="shared" si="109"/>
        <v>5</v>
      </c>
      <c r="CI10" s="513">
        <v>2</v>
      </c>
      <c r="CJ10" s="513">
        <f t="shared" ref="CJ10:CK10" si="110">SUM(ROUND((CJ25),0))</f>
        <v>2</v>
      </c>
      <c r="CK10" s="513">
        <f t="shared" si="110"/>
        <v>2</v>
      </c>
      <c r="CL10" s="513">
        <v>8</v>
      </c>
      <c r="CM10" s="513">
        <f t="shared" ref="CM10:CQ10" si="111">SUM(ROUND((CM25),0))</f>
        <v>2</v>
      </c>
      <c r="CN10" s="513">
        <f t="shared" si="111"/>
        <v>6</v>
      </c>
      <c r="CO10" s="513">
        <f t="shared" si="111"/>
        <v>2</v>
      </c>
      <c r="CP10" s="513">
        <f t="shared" si="111"/>
        <v>9</v>
      </c>
      <c r="CQ10" s="513">
        <f t="shared" si="111"/>
        <v>4</v>
      </c>
      <c r="CR10" s="513">
        <v>4</v>
      </c>
    </row>
    <row r="11" spans="1:96" ht="12.75" customHeight="1">
      <c r="A11" s="506" t="s">
        <v>435</v>
      </c>
      <c r="B11" s="513">
        <f t="shared" ref="B11:C11" si="112">SUM(ROUND((B26),0))</f>
        <v>5</v>
      </c>
      <c r="C11" s="514">
        <f t="shared" si="112"/>
        <v>10</v>
      </c>
      <c r="D11" s="513">
        <v>10</v>
      </c>
      <c r="E11" s="513">
        <f t="shared" ref="E11:I11" si="113">SUM(ROUND((E26),0))</f>
        <v>2</v>
      </c>
      <c r="F11" s="514">
        <f t="shared" si="113"/>
        <v>2</v>
      </c>
      <c r="G11" s="513">
        <f t="shared" si="113"/>
        <v>2</v>
      </c>
      <c r="H11" s="513">
        <f t="shared" si="113"/>
        <v>6</v>
      </c>
      <c r="I11" s="513">
        <f t="shared" si="113"/>
        <v>0</v>
      </c>
      <c r="J11" s="513">
        <v>9</v>
      </c>
      <c r="K11" s="513">
        <f t="shared" ref="K11:L11" si="114">SUM(ROUND((K26),0))</f>
        <v>6</v>
      </c>
      <c r="L11" s="513">
        <f t="shared" si="114"/>
        <v>3</v>
      </c>
      <c r="M11" s="513">
        <v>10</v>
      </c>
      <c r="N11" s="513">
        <f t="shared" ref="N11:N12" si="115">SUM(ROUND((N26),0))</f>
        <v>6</v>
      </c>
      <c r="O11" s="513">
        <v>14</v>
      </c>
      <c r="P11" s="513">
        <v>10</v>
      </c>
      <c r="Q11" s="513">
        <f t="shared" ref="Q11:X11" si="116">SUM(ROUND((Q26),0))</f>
        <v>6</v>
      </c>
      <c r="R11" s="513">
        <f t="shared" si="116"/>
        <v>2</v>
      </c>
      <c r="S11" s="513">
        <f t="shared" si="116"/>
        <v>10</v>
      </c>
      <c r="T11" s="513">
        <f t="shared" si="116"/>
        <v>5</v>
      </c>
      <c r="U11" s="513">
        <f t="shared" si="116"/>
        <v>2</v>
      </c>
      <c r="V11" s="513">
        <f t="shared" si="116"/>
        <v>8</v>
      </c>
      <c r="W11" s="513">
        <f t="shared" si="116"/>
        <v>0</v>
      </c>
      <c r="X11" s="513">
        <f t="shared" si="116"/>
        <v>10</v>
      </c>
      <c r="Y11" s="513">
        <v>7</v>
      </c>
      <c r="Z11" s="513">
        <f t="shared" ref="Z11:AA11" si="117">SUM(ROUND((Z26),0))</f>
        <v>5</v>
      </c>
      <c r="AA11" s="513">
        <f t="shared" si="117"/>
        <v>3</v>
      </c>
      <c r="AB11" s="513">
        <v>5</v>
      </c>
      <c r="AC11" s="513">
        <f t="shared" ref="AC11:AJ11" si="118">SUM(ROUND((AC26),0))</f>
        <v>2</v>
      </c>
      <c r="AD11" s="513">
        <f t="shared" si="118"/>
        <v>0</v>
      </c>
      <c r="AE11" s="513">
        <f t="shared" si="118"/>
        <v>0</v>
      </c>
      <c r="AF11" s="513">
        <f t="shared" si="118"/>
        <v>8</v>
      </c>
      <c r="AG11" s="513">
        <f t="shared" si="118"/>
        <v>0</v>
      </c>
      <c r="AH11" s="514">
        <f t="shared" si="118"/>
        <v>8</v>
      </c>
      <c r="AI11" s="514">
        <f t="shared" si="118"/>
        <v>5</v>
      </c>
      <c r="AJ11" s="513">
        <f t="shared" si="118"/>
        <v>6</v>
      </c>
      <c r="AK11" s="513">
        <v>6</v>
      </c>
      <c r="AL11" s="513">
        <f t="shared" ref="AL11:AP11" si="119">SUM(ROUND((AL26),0))</f>
        <v>7</v>
      </c>
      <c r="AM11" s="513">
        <f t="shared" si="119"/>
        <v>10</v>
      </c>
      <c r="AN11" s="513">
        <f t="shared" si="119"/>
        <v>0</v>
      </c>
      <c r="AO11" s="514">
        <f t="shared" si="119"/>
        <v>5</v>
      </c>
      <c r="AP11" s="513">
        <f t="shared" si="119"/>
        <v>6</v>
      </c>
      <c r="AQ11" s="513">
        <v>5</v>
      </c>
      <c r="AR11" s="513">
        <f t="shared" ref="AR11:AX11" si="120">SUM(ROUND((AR26),0))</f>
        <v>10</v>
      </c>
      <c r="AS11" s="513">
        <f t="shared" si="120"/>
        <v>9</v>
      </c>
      <c r="AT11" s="513">
        <f t="shared" si="120"/>
        <v>12</v>
      </c>
      <c r="AU11" s="513">
        <f t="shared" si="120"/>
        <v>10</v>
      </c>
      <c r="AV11" s="513">
        <f t="shared" si="120"/>
        <v>5</v>
      </c>
      <c r="AW11" s="513">
        <f t="shared" si="120"/>
        <v>8</v>
      </c>
      <c r="AX11" s="514">
        <f t="shared" si="120"/>
        <v>6</v>
      </c>
      <c r="AY11" s="513">
        <v>9</v>
      </c>
      <c r="AZ11" s="514">
        <f t="shared" ref="AZ11:AZ12" si="121">SUM(ROUND((AZ26),0))</f>
        <v>0</v>
      </c>
      <c r="BA11" s="513">
        <v>6</v>
      </c>
      <c r="BB11" s="514">
        <f t="shared" ref="BB11:BE11" si="122">SUM(ROUND((BB26),0))</f>
        <v>4</v>
      </c>
      <c r="BC11" s="514">
        <f t="shared" si="122"/>
        <v>4</v>
      </c>
      <c r="BD11" s="514">
        <f t="shared" si="122"/>
        <v>4</v>
      </c>
      <c r="BE11" s="513">
        <f t="shared" si="122"/>
        <v>6</v>
      </c>
      <c r="BF11" s="513">
        <v>9</v>
      </c>
      <c r="BG11" s="513">
        <f t="shared" ref="BG11:BH11" si="123">SUM(ROUND((BG26),0))</f>
        <v>4</v>
      </c>
      <c r="BH11" s="513">
        <f t="shared" si="123"/>
        <v>10</v>
      </c>
      <c r="BI11" s="513">
        <v>6</v>
      </c>
      <c r="BJ11" s="513">
        <f t="shared" ref="BJ11:BR11" si="124">SUM(ROUND((BJ26),0))</f>
        <v>10</v>
      </c>
      <c r="BK11" s="513">
        <f t="shared" si="124"/>
        <v>3</v>
      </c>
      <c r="BL11" s="513">
        <f t="shared" si="124"/>
        <v>8</v>
      </c>
      <c r="BM11" s="513">
        <f t="shared" si="124"/>
        <v>8</v>
      </c>
      <c r="BN11" s="513">
        <f t="shared" si="124"/>
        <v>2</v>
      </c>
      <c r="BO11" s="513">
        <f t="shared" si="124"/>
        <v>12</v>
      </c>
      <c r="BP11" s="513">
        <f t="shared" si="124"/>
        <v>5</v>
      </c>
      <c r="BQ11" s="514">
        <f t="shared" si="124"/>
        <v>8</v>
      </c>
      <c r="BR11" s="513">
        <f t="shared" si="124"/>
        <v>8</v>
      </c>
      <c r="BS11" s="513">
        <v>9</v>
      </c>
      <c r="BT11" s="513">
        <v>6</v>
      </c>
      <c r="BU11" s="513">
        <f t="shared" ref="BU11:BV11" si="125">SUM(ROUND((BU26),0))</f>
        <v>5</v>
      </c>
      <c r="BV11" s="513">
        <f t="shared" si="125"/>
        <v>3</v>
      </c>
      <c r="BW11" s="513">
        <v>6</v>
      </c>
      <c r="BX11" s="513">
        <v>4</v>
      </c>
      <c r="BY11" s="514">
        <f t="shared" ref="BY11:BZ11" si="126">SUM(ROUND((BY26),0))</f>
        <v>13</v>
      </c>
      <c r="BZ11" s="513">
        <f t="shared" si="126"/>
        <v>14</v>
      </c>
      <c r="CA11" s="513">
        <v>5</v>
      </c>
      <c r="CB11" s="513">
        <f t="shared" ref="CB11:CD11" si="127">SUM(ROUND((CB26),0))</f>
        <v>8</v>
      </c>
      <c r="CC11" s="514">
        <f t="shared" si="127"/>
        <v>3</v>
      </c>
      <c r="CD11" s="513">
        <f t="shared" si="127"/>
        <v>10</v>
      </c>
      <c r="CE11" s="513">
        <v>6</v>
      </c>
      <c r="CF11" s="513">
        <f t="shared" ref="CF11:CH11" si="128">SUM(ROUND((CF26),0))</f>
        <v>6</v>
      </c>
      <c r="CG11" s="513">
        <f t="shared" si="128"/>
        <v>0</v>
      </c>
      <c r="CH11" s="513">
        <f t="shared" si="128"/>
        <v>5</v>
      </c>
      <c r="CI11" s="513">
        <v>10</v>
      </c>
      <c r="CJ11" s="513">
        <v>9</v>
      </c>
      <c r="CK11" s="513">
        <f t="shared" ref="CK11:CQ11" si="129">SUM(ROUND((CK26),0))</f>
        <v>6</v>
      </c>
      <c r="CL11" s="513">
        <f t="shared" si="129"/>
        <v>5</v>
      </c>
      <c r="CM11" s="513">
        <f t="shared" si="129"/>
        <v>11</v>
      </c>
      <c r="CN11" s="513">
        <f t="shared" si="129"/>
        <v>6</v>
      </c>
      <c r="CO11" s="513">
        <f t="shared" si="129"/>
        <v>6</v>
      </c>
      <c r="CP11" s="513">
        <f t="shared" si="129"/>
        <v>5</v>
      </c>
      <c r="CQ11" s="513">
        <f t="shared" si="129"/>
        <v>10</v>
      </c>
      <c r="CR11" s="513">
        <v>8</v>
      </c>
    </row>
    <row r="12" spans="1:96" ht="12.75" customHeight="1">
      <c r="A12" s="506" t="s">
        <v>444</v>
      </c>
      <c r="B12" s="513">
        <v>6</v>
      </c>
      <c r="C12" s="514">
        <f t="shared" ref="C12:D12" si="130">SUM(ROUND((C27),0))</f>
        <v>4</v>
      </c>
      <c r="D12" s="513">
        <f t="shared" si="130"/>
        <v>10</v>
      </c>
      <c r="E12" s="513">
        <v>4</v>
      </c>
      <c r="F12" s="514">
        <f t="shared" ref="F12:I12" si="131">SUM(ROUND((F27),0))</f>
        <v>0</v>
      </c>
      <c r="G12" s="513">
        <f t="shared" si="131"/>
        <v>2</v>
      </c>
      <c r="H12" s="513">
        <f t="shared" si="131"/>
        <v>13</v>
      </c>
      <c r="I12" s="513">
        <f t="shared" si="131"/>
        <v>0</v>
      </c>
      <c r="J12" s="513">
        <v>8</v>
      </c>
      <c r="K12" s="513">
        <f t="shared" ref="K12:L12" si="132">SUM(ROUND((K27),0))</f>
        <v>0</v>
      </c>
      <c r="L12" s="513">
        <f t="shared" si="132"/>
        <v>14</v>
      </c>
      <c r="M12" s="513">
        <v>0</v>
      </c>
      <c r="N12" s="513">
        <f t="shared" si="115"/>
        <v>6</v>
      </c>
      <c r="O12" s="513">
        <v>9</v>
      </c>
      <c r="P12" s="513">
        <f t="shared" ref="P12:S12" si="133">SUM(ROUND((P27),0))</f>
        <v>16</v>
      </c>
      <c r="Q12" s="513">
        <f t="shared" si="133"/>
        <v>10</v>
      </c>
      <c r="R12" s="513">
        <f t="shared" si="133"/>
        <v>0</v>
      </c>
      <c r="S12" s="513">
        <f t="shared" si="133"/>
        <v>7</v>
      </c>
      <c r="T12" s="513">
        <v>8</v>
      </c>
      <c r="U12" s="513">
        <f t="shared" ref="U12:W12" si="134">SUM(ROUND((U27),0))</f>
        <v>0</v>
      </c>
      <c r="V12" s="513">
        <f t="shared" si="134"/>
        <v>10</v>
      </c>
      <c r="W12" s="513">
        <f t="shared" si="134"/>
        <v>0</v>
      </c>
      <c r="X12" s="513">
        <v>6</v>
      </c>
      <c r="Y12" s="513">
        <f t="shared" ref="Y12:AA12" si="135">SUM(ROUND((Y27),0))</f>
        <v>11</v>
      </c>
      <c r="Z12" s="513">
        <f t="shared" si="135"/>
        <v>7</v>
      </c>
      <c r="AA12" s="513">
        <f t="shared" si="135"/>
        <v>8</v>
      </c>
      <c r="AB12" s="513">
        <v>10</v>
      </c>
      <c r="AC12" s="513">
        <f t="shared" ref="AC12:AE12" si="136">SUM(ROUND((AC27),0))</f>
        <v>0</v>
      </c>
      <c r="AD12" s="513">
        <f t="shared" si="136"/>
        <v>0</v>
      </c>
      <c r="AE12" s="513">
        <f t="shared" si="136"/>
        <v>0</v>
      </c>
      <c r="AF12" s="513">
        <v>0</v>
      </c>
      <c r="AG12" s="513">
        <v>10</v>
      </c>
      <c r="AH12" s="514">
        <f t="shared" ref="AH12:AL12" si="137">SUM(ROUND((AH27),0))</f>
        <v>0</v>
      </c>
      <c r="AI12" s="514">
        <f t="shared" si="137"/>
        <v>9</v>
      </c>
      <c r="AJ12" s="513">
        <f t="shared" si="137"/>
        <v>4</v>
      </c>
      <c r="AK12" s="513">
        <f t="shared" si="137"/>
        <v>2</v>
      </c>
      <c r="AL12" s="513">
        <f t="shared" si="137"/>
        <v>5</v>
      </c>
      <c r="AM12" s="513">
        <v>8</v>
      </c>
      <c r="AN12" s="513">
        <f t="shared" ref="AN12:AO12" si="138">SUM(ROUND((AN27),0))</f>
        <v>3</v>
      </c>
      <c r="AO12" s="514">
        <f t="shared" si="138"/>
        <v>15</v>
      </c>
      <c r="AP12" s="513">
        <v>2</v>
      </c>
      <c r="AQ12" s="513">
        <f t="shared" ref="AQ12:AR12" si="139">SUM(ROUND((AQ27),0))</f>
        <v>0</v>
      </c>
      <c r="AR12" s="513">
        <f t="shared" si="139"/>
        <v>6</v>
      </c>
      <c r="AS12" s="513">
        <v>20</v>
      </c>
      <c r="AT12" s="513">
        <f t="shared" ref="AT12:AX12" si="140">SUM(ROUND((AT27),0))</f>
        <v>8</v>
      </c>
      <c r="AU12" s="513">
        <f t="shared" si="140"/>
        <v>13</v>
      </c>
      <c r="AV12" s="513">
        <f t="shared" si="140"/>
        <v>5</v>
      </c>
      <c r="AW12" s="513">
        <f t="shared" si="140"/>
        <v>4</v>
      </c>
      <c r="AX12" s="514">
        <f t="shared" si="140"/>
        <v>0</v>
      </c>
      <c r="AY12" s="513">
        <v>12</v>
      </c>
      <c r="AZ12" s="514">
        <f t="shared" si="121"/>
        <v>9</v>
      </c>
      <c r="BA12" s="513">
        <v>6</v>
      </c>
      <c r="BB12" s="514">
        <f t="shared" ref="BB12:BE12" si="141">SUM(ROUND((BB27),0))</f>
        <v>5</v>
      </c>
      <c r="BC12" s="514">
        <f t="shared" si="141"/>
        <v>5</v>
      </c>
      <c r="BD12" s="514">
        <f t="shared" si="141"/>
        <v>5</v>
      </c>
      <c r="BE12" s="513">
        <f t="shared" si="141"/>
        <v>4</v>
      </c>
      <c r="BF12" s="513">
        <v>12</v>
      </c>
      <c r="BG12" s="513">
        <f>SUM(ROUND((BG27),0))</f>
        <v>4</v>
      </c>
      <c r="BH12" s="513">
        <v>14</v>
      </c>
      <c r="BI12" s="513">
        <v>9</v>
      </c>
      <c r="BJ12" s="513">
        <v>9</v>
      </c>
      <c r="BK12" s="513">
        <v>6</v>
      </c>
      <c r="BL12" s="513">
        <f t="shared" ref="BL12:BO12" si="142">SUM(ROUND((BL27),0))</f>
        <v>11</v>
      </c>
      <c r="BM12" s="513">
        <f t="shared" si="142"/>
        <v>16</v>
      </c>
      <c r="BN12" s="513">
        <f t="shared" si="142"/>
        <v>2</v>
      </c>
      <c r="BO12" s="513">
        <f t="shared" si="142"/>
        <v>20</v>
      </c>
      <c r="BP12" s="513">
        <v>8</v>
      </c>
      <c r="BQ12" s="514">
        <f t="shared" ref="BQ12:BR12" si="143">SUM(ROUND((BQ27),0))</f>
        <v>5</v>
      </c>
      <c r="BR12" s="513">
        <f t="shared" si="143"/>
        <v>6</v>
      </c>
      <c r="BS12" s="513">
        <v>14</v>
      </c>
      <c r="BT12" s="513">
        <v>16</v>
      </c>
      <c r="BU12" s="513">
        <f t="shared" ref="BU12:BW12" si="144">SUM(ROUND((BU27),0))</f>
        <v>0</v>
      </c>
      <c r="BV12" s="513">
        <f t="shared" si="144"/>
        <v>0</v>
      </c>
      <c r="BW12" s="513">
        <f t="shared" si="144"/>
        <v>11</v>
      </c>
      <c r="BX12" s="513">
        <v>6</v>
      </c>
      <c r="BY12" s="514">
        <f t="shared" ref="BY12:BZ12" si="145">SUM(ROUND((BY27),0))</f>
        <v>1</v>
      </c>
      <c r="BZ12" s="513">
        <f t="shared" si="145"/>
        <v>0</v>
      </c>
      <c r="CA12" s="513">
        <v>6</v>
      </c>
      <c r="CB12" s="513">
        <f t="shared" ref="CB12:CD12" si="146">SUM(ROUND((CB27),0))</f>
        <v>6</v>
      </c>
      <c r="CC12" s="514">
        <f t="shared" si="146"/>
        <v>3</v>
      </c>
      <c r="CD12" s="513">
        <f t="shared" si="146"/>
        <v>15</v>
      </c>
      <c r="CE12" s="513">
        <v>8</v>
      </c>
      <c r="CF12" s="513">
        <f t="shared" ref="CF12:CH12" si="147">SUM(ROUND((CF27),0))</f>
        <v>8</v>
      </c>
      <c r="CG12" s="513">
        <f t="shared" si="147"/>
        <v>0</v>
      </c>
      <c r="CH12" s="513">
        <f t="shared" si="147"/>
        <v>8</v>
      </c>
      <c r="CI12" s="513">
        <v>15</v>
      </c>
      <c r="CJ12" s="513">
        <f t="shared" ref="CJ12:CM12" si="148">SUM(ROUND((CJ27),0))</f>
        <v>15</v>
      </c>
      <c r="CK12" s="513">
        <f t="shared" si="148"/>
        <v>0</v>
      </c>
      <c r="CL12" s="513">
        <f t="shared" si="148"/>
        <v>2</v>
      </c>
      <c r="CM12" s="513">
        <f t="shared" si="148"/>
        <v>12</v>
      </c>
      <c r="CN12" s="513">
        <v>6</v>
      </c>
      <c r="CO12" s="513">
        <f t="shared" ref="CO12:CQ12" si="149">SUM(ROUND((CO27),0))</f>
        <v>12</v>
      </c>
      <c r="CP12" s="513">
        <f t="shared" si="149"/>
        <v>5</v>
      </c>
      <c r="CQ12" s="513">
        <f t="shared" si="149"/>
        <v>8</v>
      </c>
      <c r="CR12" s="513">
        <v>8</v>
      </c>
    </row>
    <row r="13" spans="1:96" ht="12.75" hidden="1" customHeight="1">
      <c r="A13" s="506" t="s">
        <v>454</v>
      </c>
      <c r="B13" s="515"/>
      <c r="C13" s="516"/>
      <c r="D13" s="517"/>
      <c r="E13" s="515"/>
      <c r="F13" s="516"/>
      <c r="G13" s="518">
        <v>0</v>
      </c>
      <c r="H13" s="517"/>
      <c r="I13" s="515">
        <v>0</v>
      </c>
      <c r="J13" s="515"/>
      <c r="K13" s="517"/>
      <c r="L13" s="517"/>
      <c r="M13" s="517"/>
      <c r="N13" s="517"/>
      <c r="O13" s="517"/>
      <c r="P13" s="517"/>
      <c r="Q13" s="517"/>
      <c r="R13" s="515">
        <v>2</v>
      </c>
      <c r="S13" s="515"/>
      <c r="T13" s="515"/>
      <c r="U13" s="515">
        <v>0</v>
      </c>
      <c r="V13" s="515"/>
      <c r="W13" s="515">
        <v>0</v>
      </c>
      <c r="X13" s="515"/>
      <c r="Y13" s="517"/>
      <c r="Z13" s="515"/>
      <c r="AA13" s="515">
        <v>3</v>
      </c>
      <c r="AB13" s="515"/>
      <c r="AC13" s="515">
        <v>5</v>
      </c>
      <c r="AD13" s="515">
        <v>0</v>
      </c>
      <c r="AE13" s="515">
        <v>0</v>
      </c>
      <c r="AF13" s="517"/>
      <c r="AG13" s="517"/>
      <c r="AH13" s="516"/>
      <c r="AI13" s="516"/>
      <c r="AJ13" s="515"/>
      <c r="AK13" s="515"/>
      <c r="AL13" s="517"/>
      <c r="AM13" s="515"/>
      <c r="AN13" s="515">
        <v>2</v>
      </c>
      <c r="AO13" s="516"/>
      <c r="AP13" s="515"/>
      <c r="AQ13" s="517"/>
      <c r="AR13" s="517"/>
      <c r="AS13" s="515"/>
      <c r="AT13" s="517"/>
      <c r="AU13" s="515"/>
      <c r="AV13" s="517"/>
      <c r="AW13" s="517"/>
      <c r="AX13" s="516"/>
      <c r="AY13" s="517"/>
      <c r="AZ13" s="516"/>
      <c r="BA13" s="515"/>
      <c r="BB13" s="516"/>
      <c r="BC13" s="516"/>
      <c r="BD13" s="516"/>
      <c r="BE13" s="515">
        <v>2</v>
      </c>
      <c r="BF13" s="515"/>
      <c r="BG13" s="517"/>
      <c r="BH13" s="517"/>
      <c r="BI13" s="515"/>
      <c r="BJ13" s="515"/>
      <c r="BK13" s="515"/>
      <c r="BL13" s="517"/>
      <c r="BM13" s="515"/>
      <c r="BN13" s="515">
        <v>0</v>
      </c>
      <c r="BO13" s="517"/>
      <c r="BP13" s="517"/>
      <c r="BQ13" s="516"/>
      <c r="BR13" s="517"/>
      <c r="BS13" s="517"/>
      <c r="BT13" s="515"/>
      <c r="BU13" s="515">
        <v>0</v>
      </c>
      <c r="BV13" s="515"/>
      <c r="BW13" s="517"/>
      <c r="BX13" s="515"/>
      <c r="BY13" s="516"/>
      <c r="BZ13" s="515"/>
      <c r="CA13" s="515"/>
      <c r="CB13" s="517"/>
      <c r="CC13" s="516"/>
      <c r="CD13" s="515"/>
      <c r="CE13" s="515"/>
      <c r="CF13" s="517"/>
      <c r="CG13" s="515">
        <v>0</v>
      </c>
      <c r="CH13" s="517"/>
      <c r="CI13" s="517"/>
      <c r="CJ13" s="515"/>
      <c r="CK13" s="517"/>
      <c r="CL13" s="517"/>
      <c r="CM13" s="515"/>
      <c r="CN13" s="517"/>
      <c r="CO13" s="517"/>
      <c r="CP13" s="515"/>
      <c r="CQ13" s="517"/>
      <c r="CR13" s="515"/>
    </row>
    <row r="14" spans="1:96" ht="12.75" hidden="1" customHeight="1">
      <c r="A14" s="519" t="s">
        <v>1914</v>
      </c>
      <c r="B14" s="515"/>
      <c r="C14" s="516"/>
      <c r="D14" s="517"/>
      <c r="E14" s="515"/>
      <c r="F14" s="516"/>
      <c r="G14" s="518">
        <v>4</v>
      </c>
      <c r="H14" s="517"/>
      <c r="I14" s="515">
        <v>3</v>
      </c>
      <c r="J14" s="515"/>
      <c r="K14" s="517"/>
      <c r="L14" s="517"/>
      <c r="M14" s="517"/>
      <c r="N14" s="517"/>
      <c r="O14" s="517"/>
      <c r="P14" s="517"/>
      <c r="Q14" s="517"/>
      <c r="R14" s="515">
        <v>4</v>
      </c>
      <c r="S14" s="515"/>
      <c r="T14" s="515"/>
      <c r="U14" s="515">
        <v>3</v>
      </c>
      <c r="V14" s="515"/>
      <c r="W14" s="515">
        <v>3</v>
      </c>
      <c r="X14" s="515"/>
      <c r="Y14" s="517"/>
      <c r="Z14" s="515"/>
      <c r="AA14" s="515">
        <v>6</v>
      </c>
      <c r="AB14" s="515"/>
      <c r="AC14" s="515">
        <v>3</v>
      </c>
      <c r="AD14" s="515">
        <v>3</v>
      </c>
      <c r="AE14" s="515">
        <v>3</v>
      </c>
      <c r="AF14" s="517"/>
      <c r="AG14" s="517"/>
      <c r="AH14" s="516"/>
      <c r="AI14" s="516"/>
      <c r="AJ14" s="515"/>
      <c r="AK14" s="515"/>
      <c r="AL14" s="517"/>
      <c r="AM14" s="515"/>
      <c r="AN14" s="515">
        <v>3</v>
      </c>
      <c r="AO14" s="516"/>
      <c r="AP14" s="515"/>
      <c r="AQ14" s="517"/>
      <c r="AR14" s="517"/>
      <c r="AS14" s="515"/>
      <c r="AT14" s="517"/>
      <c r="AU14" s="515"/>
      <c r="AV14" s="517"/>
      <c r="AW14" s="517"/>
      <c r="AX14" s="516"/>
      <c r="AY14" s="517"/>
      <c r="AZ14" s="516"/>
      <c r="BA14" s="515"/>
      <c r="BB14" s="516"/>
      <c r="BC14" s="516"/>
      <c r="BD14" s="516"/>
      <c r="BE14" s="515">
        <v>7</v>
      </c>
      <c r="BF14" s="515"/>
      <c r="BG14" s="517"/>
      <c r="BH14" s="517"/>
      <c r="BI14" s="515"/>
      <c r="BJ14" s="515"/>
      <c r="BK14" s="515"/>
      <c r="BL14" s="517"/>
      <c r="BM14" s="515"/>
      <c r="BN14" s="515">
        <v>3</v>
      </c>
      <c r="BO14" s="517"/>
      <c r="BP14" s="517"/>
      <c r="BQ14" s="516"/>
      <c r="BR14" s="517"/>
      <c r="BS14" s="517"/>
      <c r="BT14" s="515"/>
      <c r="BU14" s="515">
        <v>3</v>
      </c>
      <c r="BV14" s="515"/>
      <c r="BW14" s="517"/>
      <c r="BX14" s="515"/>
      <c r="BY14" s="516"/>
      <c r="BZ14" s="515"/>
      <c r="CA14" s="515"/>
      <c r="CB14" s="517"/>
      <c r="CC14" s="516"/>
      <c r="CD14" s="515"/>
      <c r="CE14" s="515"/>
      <c r="CF14" s="517"/>
      <c r="CG14" s="515">
        <v>3</v>
      </c>
      <c r="CH14" s="517"/>
      <c r="CI14" s="517"/>
      <c r="CJ14" s="515"/>
      <c r="CK14" s="517"/>
      <c r="CL14" s="517"/>
      <c r="CM14" s="515"/>
      <c r="CN14" s="517"/>
      <c r="CO14" s="517"/>
      <c r="CP14" s="515"/>
      <c r="CQ14" s="517"/>
      <c r="CR14" s="515"/>
    </row>
    <row r="15" spans="1:96" ht="12.75" customHeight="1">
      <c r="A15" s="467" t="s">
        <v>2176</v>
      </c>
      <c r="B15" s="520">
        <f t="shared" ref="B15:CR15" si="150">SUM(B2:B14)</f>
        <v>110</v>
      </c>
      <c r="C15" s="521">
        <f t="shared" si="150"/>
        <v>105</v>
      </c>
      <c r="D15" s="522">
        <f t="shared" si="150"/>
        <v>110</v>
      </c>
      <c r="E15" s="520">
        <f t="shared" si="150"/>
        <v>110</v>
      </c>
      <c r="F15" s="521">
        <f t="shared" si="150"/>
        <v>93</v>
      </c>
      <c r="G15" s="523">
        <f t="shared" si="150"/>
        <v>55</v>
      </c>
      <c r="H15" s="522">
        <f t="shared" si="150"/>
        <v>110</v>
      </c>
      <c r="I15" s="520">
        <f t="shared" si="150"/>
        <v>64</v>
      </c>
      <c r="J15" s="520">
        <f t="shared" si="150"/>
        <v>110</v>
      </c>
      <c r="K15" s="522">
        <f t="shared" si="150"/>
        <v>110</v>
      </c>
      <c r="L15" s="522">
        <f t="shared" si="150"/>
        <v>110</v>
      </c>
      <c r="M15" s="522">
        <f t="shared" si="150"/>
        <v>110</v>
      </c>
      <c r="N15" s="522">
        <f t="shared" si="150"/>
        <v>110</v>
      </c>
      <c r="O15" s="522">
        <f t="shared" si="150"/>
        <v>110</v>
      </c>
      <c r="P15" s="522">
        <f t="shared" si="150"/>
        <v>110</v>
      </c>
      <c r="Q15" s="522">
        <f t="shared" si="150"/>
        <v>110</v>
      </c>
      <c r="R15" s="520">
        <f t="shared" si="150"/>
        <v>48</v>
      </c>
      <c r="S15" s="520">
        <f t="shared" si="150"/>
        <v>110</v>
      </c>
      <c r="T15" s="520">
        <f t="shared" si="150"/>
        <v>110</v>
      </c>
      <c r="U15" s="520">
        <f t="shared" si="150"/>
        <v>65</v>
      </c>
      <c r="V15" s="520">
        <f t="shared" si="150"/>
        <v>110</v>
      </c>
      <c r="W15" s="520">
        <f t="shared" si="150"/>
        <v>57</v>
      </c>
      <c r="X15" s="520">
        <f t="shared" si="150"/>
        <v>110</v>
      </c>
      <c r="Y15" s="522">
        <f t="shared" si="150"/>
        <v>110</v>
      </c>
      <c r="Z15" s="520">
        <f t="shared" si="150"/>
        <v>110</v>
      </c>
      <c r="AA15" s="520">
        <f t="shared" si="150"/>
        <v>97</v>
      </c>
      <c r="AB15" s="520">
        <f t="shared" si="150"/>
        <v>110</v>
      </c>
      <c r="AC15" s="520">
        <f t="shared" si="150"/>
        <v>64</v>
      </c>
      <c r="AD15" s="520">
        <f t="shared" si="150"/>
        <v>51</v>
      </c>
      <c r="AE15" s="520">
        <f t="shared" si="150"/>
        <v>51</v>
      </c>
      <c r="AF15" s="522">
        <f t="shared" si="150"/>
        <v>110</v>
      </c>
      <c r="AG15" s="522">
        <f t="shared" si="150"/>
        <v>110</v>
      </c>
      <c r="AH15" s="521">
        <f t="shared" si="150"/>
        <v>91</v>
      </c>
      <c r="AI15" s="521">
        <f t="shared" si="150"/>
        <v>94</v>
      </c>
      <c r="AJ15" s="520">
        <f t="shared" si="150"/>
        <v>110</v>
      </c>
      <c r="AK15" s="520">
        <f t="shared" si="150"/>
        <v>110</v>
      </c>
      <c r="AL15" s="522">
        <f t="shared" si="150"/>
        <v>110</v>
      </c>
      <c r="AM15" s="520">
        <f t="shared" si="150"/>
        <v>110</v>
      </c>
      <c r="AN15" s="520">
        <f t="shared" si="150"/>
        <v>66</v>
      </c>
      <c r="AO15" s="521">
        <f t="shared" si="150"/>
        <v>106</v>
      </c>
      <c r="AP15" s="520">
        <f t="shared" si="150"/>
        <v>110</v>
      </c>
      <c r="AQ15" s="522">
        <f t="shared" si="150"/>
        <v>110</v>
      </c>
      <c r="AR15" s="522">
        <f t="shared" si="150"/>
        <v>110</v>
      </c>
      <c r="AS15" s="520">
        <f t="shared" si="150"/>
        <v>110</v>
      </c>
      <c r="AT15" s="522">
        <f t="shared" si="150"/>
        <v>110</v>
      </c>
      <c r="AU15" s="520">
        <f t="shared" si="150"/>
        <v>110</v>
      </c>
      <c r="AV15" s="522">
        <f t="shared" si="150"/>
        <v>110</v>
      </c>
      <c r="AW15" s="522">
        <f t="shared" si="150"/>
        <v>110</v>
      </c>
      <c r="AX15" s="521">
        <f t="shared" si="150"/>
        <v>96</v>
      </c>
      <c r="AY15" s="522">
        <f t="shared" si="150"/>
        <v>110</v>
      </c>
      <c r="AZ15" s="521">
        <f t="shared" si="150"/>
        <v>94</v>
      </c>
      <c r="BA15" s="520">
        <f t="shared" si="150"/>
        <v>110</v>
      </c>
      <c r="BB15" s="521">
        <f t="shared" si="150"/>
        <v>91</v>
      </c>
      <c r="BC15" s="521">
        <f t="shared" si="150"/>
        <v>91</v>
      </c>
      <c r="BD15" s="521">
        <f t="shared" si="150"/>
        <v>91</v>
      </c>
      <c r="BE15" s="520">
        <f t="shared" si="150"/>
        <v>92</v>
      </c>
      <c r="BF15" s="520">
        <f t="shared" si="150"/>
        <v>110</v>
      </c>
      <c r="BG15" s="522">
        <f t="shared" si="150"/>
        <v>110</v>
      </c>
      <c r="BH15" s="522">
        <f t="shared" si="150"/>
        <v>110</v>
      </c>
      <c r="BI15" s="520">
        <f t="shared" si="150"/>
        <v>110</v>
      </c>
      <c r="BJ15" s="520">
        <f t="shared" si="150"/>
        <v>110</v>
      </c>
      <c r="BK15" s="520">
        <f t="shared" si="150"/>
        <v>110</v>
      </c>
      <c r="BL15" s="522">
        <f t="shared" si="150"/>
        <v>110</v>
      </c>
      <c r="BM15" s="520">
        <f t="shared" si="150"/>
        <v>110</v>
      </c>
      <c r="BN15" s="520">
        <f t="shared" si="150"/>
        <v>51</v>
      </c>
      <c r="BO15" s="522">
        <f t="shared" si="150"/>
        <v>110</v>
      </c>
      <c r="BP15" s="522">
        <f t="shared" si="150"/>
        <v>110</v>
      </c>
      <c r="BQ15" s="521">
        <f t="shared" si="150"/>
        <v>99</v>
      </c>
      <c r="BR15" s="522">
        <f t="shared" si="150"/>
        <v>110</v>
      </c>
      <c r="BS15" s="522">
        <f t="shared" si="150"/>
        <v>110</v>
      </c>
      <c r="BT15" s="520">
        <f t="shared" si="150"/>
        <v>110</v>
      </c>
      <c r="BU15" s="520">
        <f t="shared" si="150"/>
        <v>65</v>
      </c>
      <c r="BV15" s="520">
        <f t="shared" si="150"/>
        <v>110</v>
      </c>
      <c r="BW15" s="522">
        <f t="shared" si="150"/>
        <v>110</v>
      </c>
      <c r="BX15" s="520">
        <f t="shared" si="150"/>
        <v>110</v>
      </c>
      <c r="BY15" s="521">
        <f t="shared" si="150"/>
        <v>92</v>
      </c>
      <c r="BZ15" s="520">
        <f t="shared" si="150"/>
        <v>110</v>
      </c>
      <c r="CA15" s="520">
        <f t="shared" si="150"/>
        <v>110</v>
      </c>
      <c r="CB15" s="522">
        <f t="shared" si="150"/>
        <v>110</v>
      </c>
      <c r="CC15" s="521">
        <f t="shared" si="150"/>
        <v>94</v>
      </c>
      <c r="CD15" s="520">
        <f t="shared" si="150"/>
        <v>110</v>
      </c>
      <c r="CE15" s="520">
        <f t="shared" si="150"/>
        <v>110</v>
      </c>
      <c r="CF15" s="522">
        <f t="shared" si="150"/>
        <v>110</v>
      </c>
      <c r="CG15" s="520">
        <f t="shared" si="150"/>
        <v>60</v>
      </c>
      <c r="CH15" s="522">
        <f t="shared" si="150"/>
        <v>110</v>
      </c>
      <c r="CI15" s="522">
        <f t="shared" si="150"/>
        <v>110</v>
      </c>
      <c r="CJ15" s="520">
        <f t="shared" si="150"/>
        <v>110</v>
      </c>
      <c r="CK15" s="522">
        <f t="shared" si="150"/>
        <v>110</v>
      </c>
      <c r="CL15" s="522">
        <f t="shared" si="150"/>
        <v>110</v>
      </c>
      <c r="CM15" s="520">
        <f t="shared" si="150"/>
        <v>110</v>
      </c>
      <c r="CN15" s="522">
        <f t="shared" si="150"/>
        <v>110</v>
      </c>
      <c r="CO15" s="522">
        <f t="shared" si="150"/>
        <v>110</v>
      </c>
      <c r="CP15" s="520">
        <f t="shared" si="150"/>
        <v>110</v>
      </c>
      <c r="CQ15" s="522">
        <f t="shared" si="150"/>
        <v>110</v>
      </c>
      <c r="CR15" s="520">
        <f t="shared" si="150"/>
        <v>110</v>
      </c>
    </row>
    <row r="16" spans="1:96" ht="12.75" customHeight="1">
      <c r="A16" s="468"/>
      <c r="B16" s="468"/>
      <c r="C16" s="524"/>
      <c r="D16" s="469"/>
      <c r="E16" s="468"/>
      <c r="F16" s="524"/>
      <c r="G16" s="525"/>
      <c r="H16" s="469"/>
      <c r="I16" s="468"/>
      <c r="J16" s="468"/>
      <c r="K16" s="469"/>
      <c r="L16" s="469"/>
      <c r="M16" s="469"/>
      <c r="N16" s="469"/>
      <c r="O16" s="469"/>
      <c r="P16" s="469"/>
      <c r="Q16" s="469"/>
      <c r="R16" s="468"/>
      <c r="S16" s="468"/>
      <c r="T16" s="468"/>
      <c r="U16" s="468"/>
      <c r="V16" s="468"/>
      <c r="W16" s="468"/>
      <c r="X16" s="468"/>
      <c r="Y16" s="469"/>
      <c r="Z16" s="468"/>
      <c r="AA16" s="468"/>
      <c r="AB16" s="468"/>
      <c r="AC16" s="468"/>
      <c r="AD16" s="468"/>
      <c r="AE16" s="468"/>
      <c r="AF16" s="469"/>
      <c r="AG16" s="469"/>
      <c r="AH16" s="524"/>
      <c r="AI16" s="524"/>
      <c r="AJ16" s="468"/>
      <c r="AK16" s="468"/>
      <c r="AL16" s="469"/>
      <c r="AM16" s="468"/>
      <c r="AN16" s="468"/>
      <c r="AO16" s="524"/>
      <c r="AP16" s="468"/>
      <c r="AQ16" s="469"/>
      <c r="AR16" s="469"/>
      <c r="AS16" s="468"/>
      <c r="AT16" s="469"/>
      <c r="AU16" s="468"/>
      <c r="AV16" s="469"/>
      <c r="AW16" s="469"/>
      <c r="AX16" s="524"/>
      <c r="AY16" s="469"/>
      <c r="AZ16" s="524"/>
      <c r="BA16" s="468"/>
      <c r="BB16" s="524"/>
      <c r="BC16" s="524"/>
      <c r="BD16" s="524"/>
      <c r="BE16" s="468"/>
      <c r="BF16" s="468"/>
      <c r="BG16" s="469"/>
      <c r="BH16" s="469"/>
      <c r="BI16" s="468"/>
      <c r="BJ16" s="468"/>
      <c r="BK16" s="468"/>
      <c r="BL16" s="469"/>
      <c r="BM16" s="468"/>
      <c r="BN16" s="468"/>
      <c r="BO16" s="469"/>
      <c r="BP16" s="469"/>
      <c r="BQ16" s="524"/>
      <c r="BR16" s="469"/>
      <c r="BS16" s="469"/>
      <c r="BT16" s="468"/>
      <c r="BU16" s="468"/>
      <c r="BV16" s="468"/>
      <c r="BW16" s="469"/>
      <c r="BX16" s="468"/>
      <c r="BY16" s="524"/>
      <c r="BZ16" s="468"/>
      <c r="CA16" s="468"/>
      <c r="CB16" s="469"/>
      <c r="CC16" s="524"/>
      <c r="CD16" s="468"/>
      <c r="CE16" s="468"/>
      <c r="CF16" s="469"/>
      <c r="CG16" s="468"/>
      <c r="CH16" s="469"/>
      <c r="CI16" s="469"/>
      <c r="CJ16" s="468"/>
      <c r="CK16" s="469"/>
      <c r="CL16" s="469"/>
      <c r="CM16" s="468"/>
      <c r="CN16" s="469"/>
      <c r="CO16" s="469"/>
      <c r="CP16" s="468"/>
      <c r="CQ16" s="469"/>
      <c r="CR16" s="468"/>
    </row>
    <row r="17" spans="1:96" ht="12.75" customHeight="1">
      <c r="A17" s="526" t="s">
        <v>244</v>
      </c>
      <c r="B17" s="527">
        <v>34</v>
      </c>
      <c r="C17" s="528">
        <v>17</v>
      </c>
      <c r="D17" s="529">
        <v>8</v>
      </c>
      <c r="E17" s="527">
        <v>34</v>
      </c>
      <c r="F17" s="528">
        <v>32</v>
      </c>
      <c r="G17" s="530">
        <v>9</v>
      </c>
      <c r="H17" s="529">
        <v>12</v>
      </c>
      <c r="I17" s="527">
        <v>29</v>
      </c>
      <c r="J17" s="527">
        <v>34</v>
      </c>
      <c r="K17" s="529">
        <v>8</v>
      </c>
      <c r="L17" s="529">
        <v>23</v>
      </c>
      <c r="M17" s="529">
        <v>6</v>
      </c>
      <c r="N17" s="529">
        <v>10</v>
      </c>
      <c r="O17" s="529">
        <v>12</v>
      </c>
      <c r="P17" s="529">
        <v>10</v>
      </c>
      <c r="Q17" s="529">
        <v>16</v>
      </c>
      <c r="R17" s="527">
        <v>12</v>
      </c>
      <c r="S17" s="527">
        <v>19</v>
      </c>
      <c r="T17" s="527">
        <v>34</v>
      </c>
      <c r="U17" s="527">
        <v>26</v>
      </c>
      <c r="V17" s="527">
        <v>16</v>
      </c>
      <c r="W17" s="527">
        <v>25</v>
      </c>
      <c r="X17" s="527">
        <v>22</v>
      </c>
      <c r="Y17" s="529">
        <v>17</v>
      </c>
      <c r="Z17" s="527">
        <v>9</v>
      </c>
      <c r="AA17" s="527">
        <v>23</v>
      </c>
      <c r="AB17" s="527">
        <v>11</v>
      </c>
      <c r="AC17" s="527">
        <v>13</v>
      </c>
      <c r="AD17" s="527">
        <v>18</v>
      </c>
      <c r="AE17" s="527">
        <v>18</v>
      </c>
      <c r="AF17" s="529">
        <v>15</v>
      </c>
      <c r="AG17" s="529">
        <v>14</v>
      </c>
      <c r="AH17" s="528">
        <v>22</v>
      </c>
      <c r="AI17" s="528">
        <v>22</v>
      </c>
      <c r="AJ17" s="527">
        <v>12</v>
      </c>
      <c r="AK17" s="527">
        <v>16</v>
      </c>
      <c r="AL17" s="529">
        <v>14</v>
      </c>
      <c r="AM17" s="527">
        <v>29</v>
      </c>
      <c r="AN17" s="527">
        <v>33</v>
      </c>
      <c r="AO17" s="528">
        <v>10</v>
      </c>
      <c r="AP17" s="527">
        <v>22</v>
      </c>
      <c r="AQ17" s="529">
        <v>8</v>
      </c>
      <c r="AR17" s="529">
        <v>10</v>
      </c>
      <c r="AS17" s="527">
        <v>11</v>
      </c>
      <c r="AT17" s="529">
        <v>8</v>
      </c>
      <c r="AU17" s="527">
        <v>23</v>
      </c>
      <c r="AV17" s="529">
        <v>10</v>
      </c>
      <c r="AW17" s="529">
        <v>10</v>
      </c>
      <c r="AX17" s="528">
        <v>22</v>
      </c>
      <c r="AY17" s="529">
        <v>16</v>
      </c>
      <c r="AZ17" s="528">
        <v>30</v>
      </c>
      <c r="BA17" s="527">
        <v>30</v>
      </c>
      <c r="BB17" s="528">
        <v>30</v>
      </c>
      <c r="BC17" s="528">
        <v>30</v>
      </c>
      <c r="BD17" s="528">
        <v>30</v>
      </c>
      <c r="BE17" s="527">
        <v>25</v>
      </c>
      <c r="BF17" s="527">
        <v>30</v>
      </c>
      <c r="BG17" s="529">
        <v>18</v>
      </c>
      <c r="BH17" s="529">
        <v>16</v>
      </c>
      <c r="BI17" s="527">
        <v>22</v>
      </c>
      <c r="BJ17" s="527">
        <v>30</v>
      </c>
      <c r="BK17" s="527">
        <v>25</v>
      </c>
      <c r="BL17" s="529">
        <v>9</v>
      </c>
      <c r="BM17" s="527">
        <v>20</v>
      </c>
      <c r="BN17" s="527">
        <v>9</v>
      </c>
      <c r="BO17" s="529">
        <v>12</v>
      </c>
      <c r="BP17" s="529">
        <v>16</v>
      </c>
      <c r="BQ17" s="528">
        <v>12</v>
      </c>
      <c r="BR17" s="529">
        <v>12</v>
      </c>
      <c r="BS17" s="529">
        <v>10</v>
      </c>
      <c r="BT17" s="527">
        <v>14</v>
      </c>
      <c r="BU17" s="527">
        <v>24</v>
      </c>
      <c r="BV17" s="527">
        <v>38</v>
      </c>
      <c r="BW17" s="529">
        <v>8</v>
      </c>
      <c r="BX17" s="527">
        <v>40</v>
      </c>
      <c r="BY17" s="528">
        <v>32</v>
      </c>
      <c r="BZ17" s="527">
        <v>26</v>
      </c>
      <c r="CA17" s="527">
        <v>25</v>
      </c>
      <c r="CB17" s="529">
        <v>12</v>
      </c>
      <c r="CC17" s="528">
        <v>22</v>
      </c>
      <c r="CD17" s="527">
        <v>16</v>
      </c>
      <c r="CE17" s="527">
        <v>30</v>
      </c>
      <c r="CF17" s="529">
        <v>8</v>
      </c>
      <c r="CG17" s="527">
        <v>17</v>
      </c>
      <c r="CH17" s="529">
        <v>18</v>
      </c>
      <c r="CI17" s="529">
        <v>10</v>
      </c>
      <c r="CJ17" s="527">
        <v>13</v>
      </c>
      <c r="CK17" s="529">
        <v>11</v>
      </c>
      <c r="CL17" s="529">
        <v>10</v>
      </c>
      <c r="CM17" s="527">
        <v>26</v>
      </c>
      <c r="CN17" s="529">
        <v>6</v>
      </c>
      <c r="CO17" s="529">
        <v>16</v>
      </c>
      <c r="CP17" s="527">
        <v>24</v>
      </c>
      <c r="CQ17" s="529">
        <v>14</v>
      </c>
      <c r="CR17" s="527">
        <v>30</v>
      </c>
    </row>
    <row r="18" spans="1:96" ht="12.75" customHeight="1">
      <c r="A18" s="506" t="s">
        <v>277</v>
      </c>
      <c r="B18" s="515">
        <v>2</v>
      </c>
      <c r="C18" s="516">
        <v>14</v>
      </c>
      <c r="D18" s="517">
        <v>13</v>
      </c>
      <c r="E18" s="515">
        <v>2</v>
      </c>
      <c r="F18" s="516">
        <v>2</v>
      </c>
      <c r="G18" s="518">
        <v>2</v>
      </c>
      <c r="H18" s="517">
        <v>7</v>
      </c>
      <c r="I18" s="515">
        <v>0</v>
      </c>
      <c r="J18" s="515">
        <v>3</v>
      </c>
      <c r="K18" s="517">
        <v>14</v>
      </c>
      <c r="L18" s="517">
        <v>3</v>
      </c>
      <c r="M18" s="517">
        <v>6</v>
      </c>
      <c r="N18" s="517">
        <v>15</v>
      </c>
      <c r="O18" s="517">
        <v>11</v>
      </c>
      <c r="P18" s="517">
        <v>7</v>
      </c>
      <c r="Q18" s="517">
        <v>5</v>
      </c>
      <c r="R18" s="515">
        <v>0</v>
      </c>
      <c r="S18" s="515">
        <v>2</v>
      </c>
      <c r="T18" s="515">
        <v>0</v>
      </c>
      <c r="U18" s="515">
        <v>0</v>
      </c>
      <c r="V18" s="515">
        <v>7</v>
      </c>
      <c r="W18" s="515">
        <v>0</v>
      </c>
      <c r="X18" s="515">
        <v>6</v>
      </c>
      <c r="Y18" s="517">
        <v>0</v>
      </c>
      <c r="Z18" s="515">
        <v>2</v>
      </c>
      <c r="AA18" s="515">
        <v>3</v>
      </c>
      <c r="AB18" s="515">
        <v>1</v>
      </c>
      <c r="AC18" s="515">
        <v>3</v>
      </c>
      <c r="AD18" s="515">
        <v>0</v>
      </c>
      <c r="AE18" s="515">
        <v>0</v>
      </c>
      <c r="AF18" s="517">
        <v>16</v>
      </c>
      <c r="AG18" s="517">
        <v>5</v>
      </c>
      <c r="AH18" s="516">
        <v>3</v>
      </c>
      <c r="AI18" s="516">
        <v>1</v>
      </c>
      <c r="AJ18" s="515">
        <v>19</v>
      </c>
      <c r="AK18" s="515">
        <v>5</v>
      </c>
      <c r="AL18" s="517">
        <v>11</v>
      </c>
      <c r="AM18" s="515">
        <v>3</v>
      </c>
      <c r="AN18" s="515">
        <v>2</v>
      </c>
      <c r="AO18" s="516">
        <v>8</v>
      </c>
      <c r="AP18" s="515">
        <v>4</v>
      </c>
      <c r="AQ18" s="517">
        <v>2</v>
      </c>
      <c r="AR18" s="517">
        <v>16</v>
      </c>
      <c r="AS18" s="515">
        <v>2</v>
      </c>
      <c r="AT18" s="517">
        <v>15</v>
      </c>
      <c r="AU18" s="515">
        <v>3</v>
      </c>
      <c r="AV18" s="517">
        <v>5</v>
      </c>
      <c r="AW18" s="517">
        <v>15</v>
      </c>
      <c r="AX18" s="516">
        <v>5</v>
      </c>
      <c r="AY18" s="517">
        <v>9</v>
      </c>
      <c r="AZ18" s="516">
        <v>4</v>
      </c>
      <c r="BA18" s="515">
        <v>0</v>
      </c>
      <c r="BB18" s="516">
        <v>3</v>
      </c>
      <c r="BC18" s="516">
        <v>3</v>
      </c>
      <c r="BD18" s="516">
        <v>3</v>
      </c>
      <c r="BE18" s="515">
        <v>5</v>
      </c>
      <c r="BF18" s="515">
        <v>0</v>
      </c>
      <c r="BG18" s="517">
        <v>3</v>
      </c>
      <c r="BH18" s="517">
        <v>6</v>
      </c>
      <c r="BI18" s="515">
        <v>3</v>
      </c>
      <c r="BJ18" s="515">
        <v>0</v>
      </c>
      <c r="BK18" s="515">
        <v>4</v>
      </c>
      <c r="BL18" s="517">
        <v>0</v>
      </c>
      <c r="BM18" s="515">
        <v>8</v>
      </c>
      <c r="BN18" s="515">
        <v>2</v>
      </c>
      <c r="BO18" s="517">
        <v>14</v>
      </c>
      <c r="BP18" s="517">
        <v>8</v>
      </c>
      <c r="BQ18" s="516">
        <v>13</v>
      </c>
      <c r="BR18" s="517">
        <v>15</v>
      </c>
      <c r="BS18" s="517">
        <v>8</v>
      </c>
      <c r="BT18" s="515">
        <v>4</v>
      </c>
      <c r="BU18" s="515">
        <v>0</v>
      </c>
      <c r="BV18" s="515">
        <v>3</v>
      </c>
      <c r="BW18" s="517">
        <v>6</v>
      </c>
      <c r="BX18" s="515">
        <v>5</v>
      </c>
      <c r="BY18" s="516">
        <v>2</v>
      </c>
      <c r="BZ18" s="515">
        <v>3</v>
      </c>
      <c r="CA18" s="515">
        <v>4</v>
      </c>
      <c r="CB18" s="517">
        <v>6</v>
      </c>
      <c r="CC18" s="516">
        <v>13</v>
      </c>
      <c r="CD18" s="515">
        <v>5</v>
      </c>
      <c r="CE18" s="515">
        <v>3</v>
      </c>
      <c r="CF18" s="517">
        <v>8</v>
      </c>
      <c r="CG18" s="515">
        <v>0</v>
      </c>
      <c r="CH18" s="517">
        <v>8</v>
      </c>
      <c r="CI18" s="517">
        <v>10</v>
      </c>
      <c r="CJ18" s="515">
        <v>10</v>
      </c>
      <c r="CK18" s="517">
        <v>10</v>
      </c>
      <c r="CL18" s="517">
        <v>9</v>
      </c>
      <c r="CM18" s="515">
        <v>3</v>
      </c>
      <c r="CN18" s="517">
        <v>9</v>
      </c>
      <c r="CO18" s="517">
        <v>5</v>
      </c>
      <c r="CP18" s="515">
        <v>11</v>
      </c>
      <c r="CQ18" s="517">
        <v>14</v>
      </c>
      <c r="CR18" s="515">
        <v>0</v>
      </c>
    </row>
    <row r="19" spans="1:96" ht="12.75" customHeight="1">
      <c r="A19" s="506" t="s">
        <v>291</v>
      </c>
      <c r="B19" s="515">
        <v>0</v>
      </c>
      <c r="C19" s="516">
        <v>3</v>
      </c>
      <c r="D19" s="517">
        <v>9</v>
      </c>
      <c r="E19" s="515">
        <v>0</v>
      </c>
      <c r="F19" s="516">
        <v>0</v>
      </c>
      <c r="G19" s="518">
        <v>5</v>
      </c>
      <c r="H19" s="517">
        <v>18</v>
      </c>
      <c r="I19" s="515">
        <v>0</v>
      </c>
      <c r="J19" s="515">
        <v>0</v>
      </c>
      <c r="K19" s="517">
        <v>20</v>
      </c>
      <c r="L19" s="517">
        <v>3</v>
      </c>
      <c r="M19" s="517">
        <v>20</v>
      </c>
      <c r="N19" s="517">
        <v>13</v>
      </c>
      <c r="O19" s="517">
        <v>13</v>
      </c>
      <c r="P19" s="517">
        <v>18</v>
      </c>
      <c r="Q19" s="517">
        <v>12</v>
      </c>
      <c r="R19" s="515">
        <v>4</v>
      </c>
      <c r="S19" s="515">
        <v>0</v>
      </c>
      <c r="T19" s="515">
        <v>0</v>
      </c>
      <c r="U19" s="515">
        <v>3</v>
      </c>
      <c r="V19" s="515">
        <v>8</v>
      </c>
      <c r="W19" s="515">
        <v>0</v>
      </c>
      <c r="X19" s="515">
        <v>0</v>
      </c>
      <c r="Y19" s="517">
        <v>8</v>
      </c>
      <c r="Z19" s="515">
        <v>34</v>
      </c>
      <c r="AA19" s="515">
        <v>6</v>
      </c>
      <c r="AB19" s="515">
        <v>30</v>
      </c>
      <c r="AC19" s="515">
        <v>0</v>
      </c>
      <c r="AD19" s="515">
        <v>0</v>
      </c>
      <c r="AE19" s="515">
        <v>0</v>
      </c>
      <c r="AF19" s="517">
        <v>4</v>
      </c>
      <c r="AG19" s="517">
        <v>20</v>
      </c>
      <c r="AH19" s="516">
        <v>8</v>
      </c>
      <c r="AI19" s="516">
        <v>7</v>
      </c>
      <c r="AJ19" s="515">
        <v>10</v>
      </c>
      <c r="AK19" s="515">
        <v>9</v>
      </c>
      <c r="AL19" s="517">
        <v>18</v>
      </c>
      <c r="AM19" s="515">
        <v>0</v>
      </c>
      <c r="AN19" s="515">
        <v>3</v>
      </c>
      <c r="AO19" s="516">
        <v>12</v>
      </c>
      <c r="AP19" s="515">
        <v>0</v>
      </c>
      <c r="AQ19" s="517">
        <v>27</v>
      </c>
      <c r="AR19" s="517">
        <v>14</v>
      </c>
      <c r="AS19" s="515">
        <v>8</v>
      </c>
      <c r="AT19" s="517">
        <v>10</v>
      </c>
      <c r="AU19" s="515">
        <v>0</v>
      </c>
      <c r="AV19" s="517">
        <v>20</v>
      </c>
      <c r="AW19" s="517">
        <v>12</v>
      </c>
      <c r="AX19" s="516">
        <v>0</v>
      </c>
      <c r="AY19" s="517">
        <v>16</v>
      </c>
      <c r="AZ19" s="516">
        <v>3</v>
      </c>
      <c r="BA19" s="515">
        <v>0</v>
      </c>
      <c r="BB19" s="516">
        <v>0</v>
      </c>
      <c r="BC19" s="516">
        <v>0</v>
      </c>
      <c r="BD19" s="516">
        <v>0</v>
      </c>
      <c r="BE19" s="515">
        <v>0</v>
      </c>
      <c r="BF19" s="515">
        <v>0</v>
      </c>
      <c r="BG19" s="517">
        <v>18</v>
      </c>
      <c r="BH19" s="517">
        <v>7</v>
      </c>
      <c r="BI19" s="515">
        <v>9</v>
      </c>
      <c r="BJ19" s="515">
        <v>0</v>
      </c>
      <c r="BK19" s="515">
        <v>0</v>
      </c>
      <c r="BL19" s="517">
        <v>23</v>
      </c>
      <c r="BM19" s="515">
        <v>7</v>
      </c>
      <c r="BN19" s="515">
        <v>3</v>
      </c>
      <c r="BO19" s="517">
        <v>9</v>
      </c>
      <c r="BP19" s="517">
        <v>7</v>
      </c>
      <c r="BQ19" s="516">
        <v>14</v>
      </c>
      <c r="BR19" s="517">
        <v>14</v>
      </c>
      <c r="BS19" s="517">
        <v>16</v>
      </c>
      <c r="BT19" s="515">
        <v>11</v>
      </c>
      <c r="BU19" s="515">
        <v>0</v>
      </c>
      <c r="BV19" s="515">
        <v>0</v>
      </c>
      <c r="BW19" s="517">
        <v>19</v>
      </c>
      <c r="BX19" s="515">
        <v>0</v>
      </c>
      <c r="BY19" s="516">
        <v>0</v>
      </c>
      <c r="BZ19" s="515">
        <v>0</v>
      </c>
      <c r="CA19" s="515">
        <v>0</v>
      </c>
      <c r="CB19" s="517">
        <v>21</v>
      </c>
      <c r="CC19" s="516">
        <v>3</v>
      </c>
      <c r="CD19" s="515">
        <v>6</v>
      </c>
      <c r="CE19" s="515">
        <v>0</v>
      </c>
      <c r="CF19" s="517">
        <v>16</v>
      </c>
      <c r="CG19" s="515">
        <v>0</v>
      </c>
      <c r="CH19" s="517">
        <v>10</v>
      </c>
      <c r="CI19" s="517">
        <v>15</v>
      </c>
      <c r="CJ19" s="515">
        <v>3</v>
      </c>
      <c r="CK19" s="517">
        <v>20</v>
      </c>
      <c r="CL19" s="517">
        <v>27</v>
      </c>
      <c r="CM19" s="515">
        <v>0</v>
      </c>
      <c r="CN19" s="517">
        <v>14</v>
      </c>
      <c r="CO19" s="517">
        <v>9</v>
      </c>
      <c r="CP19" s="515">
        <v>1</v>
      </c>
      <c r="CQ19" s="517">
        <v>8</v>
      </c>
      <c r="CR19" s="515">
        <v>0</v>
      </c>
    </row>
    <row r="20" spans="1:96" ht="12.75" customHeight="1">
      <c r="A20" s="506" t="s">
        <v>314</v>
      </c>
      <c r="B20" s="515">
        <v>0</v>
      </c>
      <c r="C20" s="516">
        <v>0</v>
      </c>
      <c r="D20" s="517">
        <v>19</v>
      </c>
      <c r="E20" s="515">
        <v>0</v>
      </c>
      <c r="F20" s="516">
        <v>0</v>
      </c>
      <c r="G20" s="518">
        <v>11</v>
      </c>
      <c r="H20" s="517">
        <v>21</v>
      </c>
      <c r="I20" s="515">
        <v>0</v>
      </c>
      <c r="J20" s="515">
        <v>0</v>
      </c>
      <c r="K20" s="517">
        <v>24</v>
      </c>
      <c r="L20" s="517">
        <v>9</v>
      </c>
      <c r="M20" s="517">
        <v>28</v>
      </c>
      <c r="N20" s="517">
        <v>12</v>
      </c>
      <c r="O20" s="517">
        <v>17</v>
      </c>
      <c r="P20" s="517">
        <v>16</v>
      </c>
      <c r="Q20" s="517">
        <v>22</v>
      </c>
      <c r="R20" s="515">
        <v>6</v>
      </c>
      <c r="S20" s="515">
        <v>4</v>
      </c>
      <c r="T20" s="515">
        <v>0</v>
      </c>
      <c r="U20" s="515">
        <v>0</v>
      </c>
      <c r="V20" s="515">
        <v>2</v>
      </c>
      <c r="W20" s="515">
        <v>0</v>
      </c>
      <c r="X20" s="515">
        <v>0</v>
      </c>
      <c r="Y20" s="517">
        <v>17</v>
      </c>
      <c r="Z20" s="515">
        <v>11</v>
      </c>
      <c r="AA20" s="515">
        <v>3</v>
      </c>
      <c r="AB20" s="515">
        <v>13</v>
      </c>
      <c r="AC20" s="515">
        <v>0</v>
      </c>
      <c r="AD20" s="515">
        <v>0</v>
      </c>
      <c r="AE20" s="515">
        <v>0</v>
      </c>
      <c r="AF20" s="517">
        <v>3</v>
      </c>
      <c r="AG20" s="517">
        <v>21</v>
      </c>
      <c r="AH20" s="516">
        <v>10</v>
      </c>
      <c r="AI20" s="516">
        <v>0</v>
      </c>
      <c r="AJ20" s="515">
        <v>8</v>
      </c>
      <c r="AK20" s="515">
        <v>19</v>
      </c>
      <c r="AL20" s="517">
        <v>19</v>
      </c>
      <c r="AM20" s="515">
        <v>0</v>
      </c>
      <c r="AN20" s="515">
        <v>0</v>
      </c>
      <c r="AO20" s="516">
        <v>9</v>
      </c>
      <c r="AP20" s="515">
        <v>0</v>
      </c>
      <c r="AQ20" s="517">
        <v>17</v>
      </c>
      <c r="AR20" s="517">
        <v>18</v>
      </c>
      <c r="AS20" s="515">
        <v>12</v>
      </c>
      <c r="AT20" s="517">
        <v>11</v>
      </c>
      <c r="AU20" s="515">
        <v>0</v>
      </c>
      <c r="AV20" s="517">
        <v>25</v>
      </c>
      <c r="AW20" s="517">
        <v>18</v>
      </c>
      <c r="AX20" s="516">
        <v>0</v>
      </c>
      <c r="AY20" s="517">
        <v>14</v>
      </c>
      <c r="AZ20" s="516">
        <v>8</v>
      </c>
      <c r="BA20" s="515">
        <v>0</v>
      </c>
      <c r="BB20" s="516">
        <v>0</v>
      </c>
      <c r="BC20" s="516">
        <v>0</v>
      </c>
      <c r="BD20" s="516">
        <v>0</v>
      </c>
      <c r="BE20" s="515">
        <v>0</v>
      </c>
      <c r="BF20" s="515">
        <v>0</v>
      </c>
      <c r="BG20" s="517">
        <v>12</v>
      </c>
      <c r="BH20" s="517">
        <v>10</v>
      </c>
      <c r="BI20" s="515">
        <v>9</v>
      </c>
      <c r="BJ20" s="515">
        <v>0</v>
      </c>
      <c r="BK20" s="515">
        <v>1</v>
      </c>
      <c r="BL20" s="517">
        <v>17</v>
      </c>
      <c r="BM20" s="515">
        <v>10</v>
      </c>
      <c r="BN20" s="515">
        <v>11</v>
      </c>
      <c r="BO20" s="517">
        <v>14</v>
      </c>
      <c r="BP20" s="517">
        <v>18</v>
      </c>
      <c r="BQ20" s="516">
        <v>14</v>
      </c>
      <c r="BR20" s="517">
        <v>14</v>
      </c>
      <c r="BS20" s="517">
        <v>19</v>
      </c>
      <c r="BT20" s="515">
        <v>16</v>
      </c>
      <c r="BU20" s="515">
        <v>0</v>
      </c>
      <c r="BV20" s="515">
        <v>0</v>
      </c>
      <c r="BW20" s="517">
        <v>16</v>
      </c>
      <c r="BX20" s="515">
        <v>0</v>
      </c>
      <c r="BY20" s="516">
        <v>0</v>
      </c>
      <c r="BZ20" s="515">
        <v>0</v>
      </c>
      <c r="CA20" s="515">
        <v>1</v>
      </c>
      <c r="CB20" s="517">
        <v>18</v>
      </c>
      <c r="CC20" s="516">
        <v>0</v>
      </c>
      <c r="CD20" s="515">
        <v>12</v>
      </c>
      <c r="CE20" s="515">
        <v>0</v>
      </c>
      <c r="CF20" s="517">
        <v>20</v>
      </c>
      <c r="CG20" s="515">
        <v>0</v>
      </c>
      <c r="CH20" s="517">
        <v>18</v>
      </c>
      <c r="CI20" s="517">
        <v>19</v>
      </c>
      <c r="CJ20" s="515">
        <v>10</v>
      </c>
      <c r="CK20" s="517">
        <v>22</v>
      </c>
      <c r="CL20" s="517">
        <v>14</v>
      </c>
      <c r="CM20" s="515">
        <v>0</v>
      </c>
      <c r="CN20" s="517">
        <v>26</v>
      </c>
      <c r="CO20" s="517">
        <v>16</v>
      </c>
      <c r="CP20" s="515">
        <v>0</v>
      </c>
      <c r="CQ20" s="517">
        <v>14</v>
      </c>
      <c r="CR20" s="515">
        <v>0</v>
      </c>
    </row>
    <row r="21" spans="1:96" ht="12.75" customHeight="1">
      <c r="A21" s="506" t="s">
        <v>344</v>
      </c>
      <c r="B21" s="515">
        <v>1</v>
      </c>
      <c r="C21" s="516">
        <v>4</v>
      </c>
      <c r="D21" s="517">
        <v>12</v>
      </c>
      <c r="E21" s="515">
        <v>4</v>
      </c>
      <c r="F21" s="516">
        <v>8</v>
      </c>
      <c r="G21" s="518">
        <v>2</v>
      </c>
      <c r="H21" s="517">
        <v>8</v>
      </c>
      <c r="I21" s="515">
        <v>10</v>
      </c>
      <c r="J21" s="515">
        <v>6</v>
      </c>
      <c r="K21" s="517">
        <v>14</v>
      </c>
      <c r="L21" s="517">
        <v>1</v>
      </c>
      <c r="M21" s="517">
        <v>16</v>
      </c>
      <c r="N21" s="517">
        <v>2</v>
      </c>
      <c r="O21" s="517">
        <v>4</v>
      </c>
      <c r="P21" s="517">
        <v>4</v>
      </c>
      <c r="Q21" s="517">
        <v>7</v>
      </c>
      <c r="R21" s="515">
        <v>3</v>
      </c>
      <c r="S21" s="515">
        <v>3</v>
      </c>
      <c r="T21" s="515">
        <v>5</v>
      </c>
      <c r="U21" s="515">
        <v>3</v>
      </c>
      <c r="V21" s="515">
        <v>0</v>
      </c>
      <c r="W21" s="515">
        <v>7</v>
      </c>
      <c r="X21" s="515">
        <v>5</v>
      </c>
      <c r="Y21" s="517">
        <v>6</v>
      </c>
      <c r="Z21" s="515">
        <v>8</v>
      </c>
      <c r="AA21" s="515">
        <v>4</v>
      </c>
      <c r="AB21" s="515">
        <v>8</v>
      </c>
      <c r="AC21" s="515">
        <v>7</v>
      </c>
      <c r="AD21" s="515">
        <v>8</v>
      </c>
      <c r="AE21" s="515">
        <v>8</v>
      </c>
      <c r="AF21" s="517">
        <v>4</v>
      </c>
      <c r="AG21" s="517">
        <v>12</v>
      </c>
      <c r="AH21" s="516">
        <v>6</v>
      </c>
      <c r="AI21" s="516">
        <v>8</v>
      </c>
      <c r="AJ21" s="515">
        <v>2</v>
      </c>
      <c r="AK21" s="515">
        <v>6</v>
      </c>
      <c r="AL21" s="517">
        <v>8</v>
      </c>
      <c r="AM21" s="515">
        <v>5</v>
      </c>
      <c r="AN21" s="515">
        <v>9</v>
      </c>
      <c r="AO21" s="516">
        <v>4</v>
      </c>
      <c r="AP21" s="515">
        <v>7</v>
      </c>
      <c r="AQ21" s="517">
        <v>20</v>
      </c>
      <c r="AR21" s="517">
        <v>2</v>
      </c>
      <c r="AS21" s="515">
        <v>2</v>
      </c>
      <c r="AT21" s="517">
        <v>10</v>
      </c>
      <c r="AU21" s="515">
        <v>5</v>
      </c>
      <c r="AV21" s="517">
        <v>14</v>
      </c>
      <c r="AW21" s="517">
        <v>9</v>
      </c>
      <c r="AX21" s="516">
        <v>8</v>
      </c>
      <c r="AY21" s="517">
        <v>6</v>
      </c>
      <c r="AZ21" s="516">
        <v>3</v>
      </c>
      <c r="BA21" s="515">
        <v>5</v>
      </c>
      <c r="BB21" s="516">
        <v>5</v>
      </c>
      <c r="BC21" s="516">
        <v>5</v>
      </c>
      <c r="BD21" s="516">
        <v>5</v>
      </c>
      <c r="BE21" s="515">
        <v>5</v>
      </c>
      <c r="BF21" s="515">
        <v>14</v>
      </c>
      <c r="BG21" s="517">
        <v>10</v>
      </c>
      <c r="BH21" s="517">
        <v>6</v>
      </c>
      <c r="BI21" s="515">
        <v>5</v>
      </c>
      <c r="BJ21" s="515">
        <v>10</v>
      </c>
      <c r="BK21" s="515">
        <v>5</v>
      </c>
      <c r="BL21" s="517">
        <v>9</v>
      </c>
      <c r="BM21" s="515">
        <v>5</v>
      </c>
      <c r="BN21" s="515">
        <v>2</v>
      </c>
      <c r="BO21" s="517">
        <v>0</v>
      </c>
      <c r="BP21" s="517">
        <v>6</v>
      </c>
      <c r="BQ21" s="516">
        <v>3</v>
      </c>
      <c r="BR21" s="517">
        <v>3</v>
      </c>
      <c r="BS21" s="517">
        <v>6</v>
      </c>
      <c r="BT21" s="515">
        <v>10</v>
      </c>
      <c r="BU21" s="515">
        <v>5</v>
      </c>
      <c r="BV21" s="515">
        <v>7</v>
      </c>
      <c r="BW21" s="517">
        <v>2</v>
      </c>
      <c r="BX21" s="515">
        <v>5</v>
      </c>
      <c r="BY21" s="516">
        <v>5</v>
      </c>
      <c r="BZ21" s="515">
        <v>10</v>
      </c>
      <c r="CA21" s="515">
        <v>5</v>
      </c>
      <c r="CB21" s="517">
        <v>15</v>
      </c>
      <c r="CC21" s="516">
        <v>6</v>
      </c>
      <c r="CD21" s="515">
        <v>2</v>
      </c>
      <c r="CE21" s="515">
        <v>5</v>
      </c>
      <c r="CF21" s="517">
        <v>10</v>
      </c>
      <c r="CG21" s="515">
        <v>4</v>
      </c>
      <c r="CH21" s="517">
        <v>8</v>
      </c>
      <c r="CI21" s="517">
        <v>3</v>
      </c>
      <c r="CJ21" s="515">
        <v>0</v>
      </c>
      <c r="CK21" s="517">
        <v>11</v>
      </c>
      <c r="CL21" s="517">
        <v>11</v>
      </c>
      <c r="CM21" s="515">
        <v>5</v>
      </c>
      <c r="CN21" s="517">
        <v>12</v>
      </c>
      <c r="CO21" s="517">
        <v>5</v>
      </c>
      <c r="CP21" s="515">
        <v>5</v>
      </c>
      <c r="CQ21" s="517">
        <v>6</v>
      </c>
      <c r="CR21" s="515">
        <v>8</v>
      </c>
    </row>
    <row r="22" spans="1:96" ht="12.75" customHeight="1">
      <c r="A22" s="506" t="s">
        <v>366</v>
      </c>
      <c r="B22" s="515">
        <v>22</v>
      </c>
      <c r="C22" s="516">
        <v>10</v>
      </c>
      <c r="D22" s="517">
        <v>9</v>
      </c>
      <c r="E22" s="515">
        <v>7</v>
      </c>
      <c r="F22" s="516">
        <v>8</v>
      </c>
      <c r="G22" s="518">
        <v>5</v>
      </c>
      <c r="H22" s="517">
        <v>6</v>
      </c>
      <c r="I22" s="515">
        <v>3</v>
      </c>
      <c r="J22" s="515">
        <v>5</v>
      </c>
      <c r="K22" s="517">
        <v>5</v>
      </c>
      <c r="L22" s="517">
        <v>20</v>
      </c>
      <c r="M22" s="517">
        <v>6</v>
      </c>
      <c r="N22" s="517">
        <v>12</v>
      </c>
      <c r="O22" s="517">
        <v>8</v>
      </c>
      <c r="P22" s="517">
        <v>11</v>
      </c>
      <c r="Q22" s="517">
        <v>9</v>
      </c>
      <c r="R22" s="515">
        <v>2</v>
      </c>
      <c r="S22" s="515">
        <v>14</v>
      </c>
      <c r="T22" s="515">
        <v>5</v>
      </c>
      <c r="U22" s="515">
        <v>15</v>
      </c>
      <c r="V22" s="515">
        <v>24</v>
      </c>
      <c r="W22" s="515">
        <v>3</v>
      </c>
      <c r="X22" s="515">
        <v>12</v>
      </c>
      <c r="Y22" s="517">
        <v>9</v>
      </c>
      <c r="Z22" s="515">
        <v>5</v>
      </c>
      <c r="AA22" s="515">
        <v>14</v>
      </c>
      <c r="AB22" s="515">
        <v>3</v>
      </c>
      <c r="AC22" s="515">
        <v>6</v>
      </c>
      <c r="AD22" s="515">
        <v>3</v>
      </c>
      <c r="AE22" s="515">
        <v>3</v>
      </c>
      <c r="AF22" s="517">
        <v>7</v>
      </c>
      <c r="AG22" s="517">
        <v>12</v>
      </c>
      <c r="AH22" s="516">
        <v>13</v>
      </c>
      <c r="AI22" s="516">
        <v>10</v>
      </c>
      <c r="AJ22" s="515">
        <v>20</v>
      </c>
      <c r="AK22" s="515">
        <v>6</v>
      </c>
      <c r="AL22" s="517">
        <v>5</v>
      </c>
      <c r="AM22" s="515">
        <v>9</v>
      </c>
      <c r="AN22" s="515">
        <v>3</v>
      </c>
      <c r="AO22" s="516">
        <v>18</v>
      </c>
      <c r="AP22" s="515">
        <v>8</v>
      </c>
      <c r="AQ22" s="517">
        <v>4</v>
      </c>
      <c r="AR22" s="517">
        <v>7</v>
      </c>
      <c r="AS22" s="515">
        <v>9</v>
      </c>
      <c r="AT22" s="517">
        <v>15</v>
      </c>
      <c r="AU22" s="515">
        <v>5</v>
      </c>
      <c r="AV22" s="517">
        <v>3</v>
      </c>
      <c r="AW22" s="517">
        <v>8</v>
      </c>
      <c r="AX22" s="516">
        <v>8</v>
      </c>
      <c r="AY22" s="517">
        <v>9</v>
      </c>
      <c r="AZ22" s="516">
        <v>4</v>
      </c>
      <c r="BA22" s="515">
        <v>11</v>
      </c>
      <c r="BB22" s="516">
        <v>9</v>
      </c>
      <c r="BC22" s="516">
        <v>9</v>
      </c>
      <c r="BD22" s="516">
        <v>9</v>
      </c>
      <c r="BE22" s="515">
        <v>3</v>
      </c>
      <c r="BF22" s="515">
        <v>5</v>
      </c>
      <c r="BG22" s="517">
        <v>5</v>
      </c>
      <c r="BH22" s="517">
        <v>9</v>
      </c>
      <c r="BI22" s="515">
        <v>5</v>
      </c>
      <c r="BJ22" s="515">
        <v>5</v>
      </c>
      <c r="BK22" s="515">
        <v>8</v>
      </c>
      <c r="BL22" s="517">
        <v>5</v>
      </c>
      <c r="BM22" s="515">
        <v>22</v>
      </c>
      <c r="BN22" s="515">
        <v>2</v>
      </c>
      <c r="BO22" s="517">
        <v>7</v>
      </c>
      <c r="BP22" s="517">
        <v>4</v>
      </c>
      <c r="BQ22" s="516">
        <v>11</v>
      </c>
      <c r="BR22" s="517">
        <v>11</v>
      </c>
      <c r="BS22" s="517">
        <v>12</v>
      </c>
      <c r="BT22" s="515">
        <v>11</v>
      </c>
      <c r="BU22" s="515">
        <v>3</v>
      </c>
      <c r="BV22" s="515">
        <v>7</v>
      </c>
      <c r="BW22" s="517">
        <v>16</v>
      </c>
      <c r="BX22" s="515">
        <v>16</v>
      </c>
      <c r="BY22" s="516">
        <v>15</v>
      </c>
      <c r="BZ22" s="515">
        <v>5</v>
      </c>
      <c r="CA22" s="515">
        <v>8</v>
      </c>
      <c r="CB22" s="517">
        <v>9</v>
      </c>
      <c r="CC22" s="516">
        <v>8</v>
      </c>
      <c r="CD22" s="515">
        <v>8</v>
      </c>
      <c r="CE22" s="515">
        <v>2</v>
      </c>
      <c r="CF22" s="517">
        <v>9</v>
      </c>
      <c r="CG22" s="515">
        <v>10</v>
      </c>
      <c r="CH22" s="517">
        <v>10</v>
      </c>
      <c r="CI22" s="517">
        <v>11</v>
      </c>
      <c r="CJ22" s="515">
        <v>23</v>
      </c>
      <c r="CK22" s="517">
        <v>6</v>
      </c>
      <c r="CL22" s="517">
        <v>4</v>
      </c>
      <c r="CM22" s="515">
        <v>5</v>
      </c>
      <c r="CN22" s="517">
        <v>8</v>
      </c>
      <c r="CO22" s="517">
        <v>2</v>
      </c>
      <c r="CP22" s="515">
        <v>11</v>
      </c>
      <c r="CQ22" s="517">
        <v>8</v>
      </c>
      <c r="CR22" s="515">
        <v>7</v>
      </c>
    </row>
    <row r="23" spans="1:96" ht="12.75" customHeight="1">
      <c r="A23" s="506" t="s">
        <v>393</v>
      </c>
      <c r="B23" s="515">
        <v>3</v>
      </c>
      <c r="C23" s="516">
        <v>3</v>
      </c>
      <c r="D23" s="517">
        <v>5</v>
      </c>
      <c r="E23" s="515">
        <v>6</v>
      </c>
      <c r="F23" s="516">
        <v>6</v>
      </c>
      <c r="G23" s="518">
        <v>3</v>
      </c>
      <c r="H23" s="517">
        <v>5</v>
      </c>
      <c r="I23" s="515">
        <v>3</v>
      </c>
      <c r="J23" s="515">
        <v>6</v>
      </c>
      <c r="K23" s="517">
        <v>0</v>
      </c>
      <c r="L23" s="517">
        <v>13</v>
      </c>
      <c r="M23" s="517">
        <v>0</v>
      </c>
      <c r="N23" s="517">
        <v>3</v>
      </c>
      <c r="O23" s="517">
        <v>5</v>
      </c>
      <c r="P23" s="517">
        <v>3</v>
      </c>
      <c r="Q23" s="517">
        <v>4</v>
      </c>
      <c r="R23" s="515">
        <v>3</v>
      </c>
      <c r="S23" s="515">
        <v>6</v>
      </c>
      <c r="T23" s="515">
        <v>8</v>
      </c>
      <c r="U23" s="515">
        <v>3</v>
      </c>
      <c r="V23" s="515">
        <v>3</v>
      </c>
      <c r="W23" s="515">
        <v>3</v>
      </c>
      <c r="X23" s="515">
        <v>3</v>
      </c>
      <c r="Y23" s="517">
        <v>3</v>
      </c>
      <c r="Z23" s="515">
        <v>6</v>
      </c>
      <c r="AA23" s="515">
        <v>13</v>
      </c>
      <c r="AB23" s="515">
        <v>3</v>
      </c>
      <c r="AC23" s="515">
        <v>5</v>
      </c>
      <c r="AD23" s="515">
        <v>3</v>
      </c>
      <c r="AE23" s="515">
        <v>3</v>
      </c>
      <c r="AF23" s="517">
        <v>3</v>
      </c>
      <c r="AG23" s="517">
        <v>0</v>
      </c>
      <c r="AH23" s="516">
        <v>3</v>
      </c>
      <c r="AI23" s="516">
        <v>10</v>
      </c>
      <c r="AJ23" s="515">
        <v>3</v>
      </c>
      <c r="AK23" s="515">
        <v>3</v>
      </c>
      <c r="AL23" s="517">
        <v>3</v>
      </c>
      <c r="AM23" s="515">
        <v>3</v>
      </c>
      <c r="AN23" s="515">
        <v>6</v>
      </c>
      <c r="AO23" s="516">
        <v>8</v>
      </c>
      <c r="AP23" s="515">
        <v>3</v>
      </c>
      <c r="AQ23" s="517">
        <v>3</v>
      </c>
      <c r="AR23" s="517">
        <v>3</v>
      </c>
      <c r="AS23" s="515">
        <v>6</v>
      </c>
      <c r="AT23" s="517">
        <v>3</v>
      </c>
      <c r="AU23" s="515">
        <v>8</v>
      </c>
      <c r="AV23" s="517">
        <v>0</v>
      </c>
      <c r="AW23" s="517">
        <v>3</v>
      </c>
      <c r="AX23" s="516">
        <v>3</v>
      </c>
      <c r="AY23" s="517">
        <v>4</v>
      </c>
      <c r="AZ23" s="516">
        <v>3</v>
      </c>
      <c r="BA23" s="515">
        <v>3</v>
      </c>
      <c r="BB23" s="516">
        <v>3</v>
      </c>
      <c r="BC23" s="516">
        <v>3</v>
      </c>
      <c r="BD23" s="516">
        <v>3</v>
      </c>
      <c r="BE23" s="515">
        <v>3</v>
      </c>
      <c r="BF23" s="515">
        <v>5</v>
      </c>
      <c r="BG23" s="517">
        <v>3</v>
      </c>
      <c r="BH23" s="517">
        <v>6</v>
      </c>
      <c r="BI23" s="515">
        <v>5</v>
      </c>
      <c r="BJ23" s="515">
        <v>5</v>
      </c>
      <c r="BK23" s="515">
        <v>3</v>
      </c>
      <c r="BL23" s="517">
        <v>4</v>
      </c>
      <c r="BM23" s="515">
        <v>2</v>
      </c>
      <c r="BN23" s="515">
        <v>4</v>
      </c>
      <c r="BO23" s="517">
        <v>7</v>
      </c>
      <c r="BP23" s="517">
        <v>5</v>
      </c>
      <c r="BQ23" s="516">
        <v>3</v>
      </c>
      <c r="BR23" s="517">
        <v>3</v>
      </c>
      <c r="BS23" s="517">
        <v>3</v>
      </c>
      <c r="BT23" s="515">
        <v>8</v>
      </c>
      <c r="BU23" s="515">
        <v>5</v>
      </c>
      <c r="BV23" s="515">
        <v>14</v>
      </c>
      <c r="BW23" s="517">
        <v>6</v>
      </c>
      <c r="BX23" s="515">
        <v>14</v>
      </c>
      <c r="BY23" s="516">
        <v>6</v>
      </c>
      <c r="BZ23" s="515">
        <v>8</v>
      </c>
      <c r="CA23" s="515">
        <v>3</v>
      </c>
      <c r="CB23" s="517">
        <v>3</v>
      </c>
      <c r="CC23" s="516">
        <v>3</v>
      </c>
      <c r="CD23" s="515">
        <v>3</v>
      </c>
      <c r="CE23" s="515">
        <v>5</v>
      </c>
      <c r="CF23" s="517">
        <v>2</v>
      </c>
      <c r="CG23" s="515">
        <v>3</v>
      </c>
      <c r="CH23" s="517">
        <v>6</v>
      </c>
      <c r="CI23" s="517">
        <v>3</v>
      </c>
      <c r="CJ23" s="515">
        <v>7</v>
      </c>
      <c r="CK23" s="517">
        <v>3</v>
      </c>
      <c r="CL23" s="517">
        <v>3</v>
      </c>
      <c r="CM23" s="515">
        <v>3</v>
      </c>
      <c r="CN23" s="517">
        <v>1</v>
      </c>
      <c r="CO23" s="517">
        <v>3</v>
      </c>
      <c r="CP23" s="515">
        <v>6</v>
      </c>
      <c r="CQ23" s="517">
        <v>4</v>
      </c>
      <c r="CR23" s="515">
        <v>3</v>
      </c>
    </row>
    <row r="24" spans="1:96" ht="12.75" customHeight="1">
      <c r="A24" s="506" t="s">
        <v>124</v>
      </c>
      <c r="B24" s="515">
        <v>26</v>
      </c>
      <c r="C24" s="516">
        <v>20</v>
      </c>
      <c r="D24" s="517">
        <v>0</v>
      </c>
      <c r="E24" s="515">
        <v>36</v>
      </c>
      <c r="F24" s="516">
        <v>33</v>
      </c>
      <c r="G24" s="518">
        <v>8</v>
      </c>
      <c r="H24" s="517">
        <v>0</v>
      </c>
      <c r="I24" s="515">
        <v>14</v>
      </c>
      <c r="J24" s="515">
        <v>26</v>
      </c>
      <c r="K24" s="517">
        <v>0</v>
      </c>
      <c r="L24" s="517">
        <v>12</v>
      </c>
      <c r="M24" s="517">
        <v>0</v>
      </c>
      <c r="N24" s="517">
        <v>12</v>
      </c>
      <c r="O24" s="517">
        <v>0</v>
      </c>
      <c r="P24" s="517">
        <v>0</v>
      </c>
      <c r="Q24" s="517">
        <v>0</v>
      </c>
      <c r="R24" s="515">
        <v>8</v>
      </c>
      <c r="S24" s="515">
        <v>22</v>
      </c>
      <c r="T24" s="515">
        <v>36</v>
      </c>
      <c r="U24" s="515">
        <v>8</v>
      </c>
      <c r="V24" s="515">
        <v>0</v>
      </c>
      <c r="W24" s="515">
        <v>14</v>
      </c>
      <c r="X24" s="515">
        <v>26</v>
      </c>
      <c r="Y24" s="517">
        <v>12</v>
      </c>
      <c r="Z24" s="515">
        <v>0</v>
      </c>
      <c r="AA24" s="515">
        <v>8</v>
      </c>
      <c r="AB24" s="515">
        <v>12</v>
      </c>
      <c r="AC24" s="515">
        <v>18</v>
      </c>
      <c r="AD24" s="515">
        <v>14</v>
      </c>
      <c r="AE24" s="515">
        <v>14</v>
      </c>
      <c r="AF24" s="517">
        <v>20</v>
      </c>
      <c r="AG24" s="517">
        <v>0</v>
      </c>
      <c r="AH24" s="516">
        <v>18</v>
      </c>
      <c r="AI24" s="516">
        <v>20</v>
      </c>
      <c r="AJ24" s="515">
        <v>0</v>
      </c>
      <c r="AK24" s="515">
        <v>12</v>
      </c>
      <c r="AL24" s="517">
        <v>0</v>
      </c>
      <c r="AM24" s="515">
        <v>26</v>
      </c>
      <c r="AN24" s="515">
        <v>0</v>
      </c>
      <c r="AO24" s="516">
        <v>1</v>
      </c>
      <c r="AP24" s="515">
        <v>21</v>
      </c>
      <c r="AQ24" s="517">
        <v>0</v>
      </c>
      <c r="AR24" s="517">
        <v>0</v>
      </c>
      <c r="AS24" s="515">
        <v>12</v>
      </c>
      <c r="AT24" s="517">
        <v>0</v>
      </c>
      <c r="AU24" s="515">
        <v>22</v>
      </c>
      <c r="AV24" s="517">
        <v>0</v>
      </c>
      <c r="AW24" s="517">
        <v>0</v>
      </c>
      <c r="AX24" s="516">
        <v>21</v>
      </c>
      <c r="AY24" s="517">
        <v>0</v>
      </c>
      <c r="AZ24" s="516">
        <v>28</v>
      </c>
      <c r="BA24" s="515">
        <v>30</v>
      </c>
      <c r="BB24" s="516">
        <v>30</v>
      </c>
      <c r="BC24" s="516">
        <v>30</v>
      </c>
      <c r="BD24" s="516">
        <v>30</v>
      </c>
      <c r="BE24" s="515">
        <v>24</v>
      </c>
      <c r="BF24" s="515">
        <v>22</v>
      </c>
      <c r="BG24" s="517">
        <v>12</v>
      </c>
      <c r="BH24" s="517">
        <v>12</v>
      </c>
      <c r="BI24" s="515">
        <v>20</v>
      </c>
      <c r="BJ24" s="515">
        <v>22</v>
      </c>
      <c r="BK24" s="515">
        <v>26</v>
      </c>
      <c r="BL24" s="517">
        <v>12</v>
      </c>
      <c r="BM24" s="515">
        <v>0</v>
      </c>
      <c r="BN24" s="515">
        <v>8</v>
      </c>
      <c r="BO24" s="517">
        <v>0</v>
      </c>
      <c r="BP24" s="517">
        <v>12</v>
      </c>
      <c r="BQ24" s="516">
        <v>12</v>
      </c>
      <c r="BR24" s="517">
        <v>12</v>
      </c>
      <c r="BS24" s="517">
        <v>0</v>
      </c>
      <c r="BT24" s="515">
        <v>0</v>
      </c>
      <c r="BU24" s="515">
        <v>18</v>
      </c>
      <c r="BV24" s="515">
        <v>20</v>
      </c>
      <c r="BW24" s="517">
        <v>0</v>
      </c>
      <c r="BX24" s="515">
        <v>0</v>
      </c>
      <c r="BY24" s="516">
        <v>18</v>
      </c>
      <c r="BZ24" s="515">
        <v>24</v>
      </c>
      <c r="CA24" s="515">
        <v>26</v>
      </c>
      <c r="CB24" s="517">
        <v>0</v>
      </c>
      <c r="CC24" s="516">
        <v>26</v>
      </c>
      <c r="CD24" s="515">
        <v>12</v>
      </c>
      <c r="CE24" s="515">
        <v>32</v>
      </c>
      <c r="CF24" s="517">
        <v>0</v>
      </c>
      <c r="CG24" s="515">
        <v>18</v>
      </c>
      <c r="CH24" s="517">
        <v>0</v>
      </c>
      <c r="CI24" s="517">
        <v>0</v>
      </c>
      <c r="CJ24" s="515">
        <v>0</v>
      </c>
      <c r="CK24" s="517">
        <v>0</v>
      </c>
      <c r="CL24" s="517">
        <v>0</v>
      </c>
      <c r="CM24" s="515">
        <v>26</v>
      </c>
      <c r="CN24" s="517">
        <v>0</v>
      </c>
      <c r="CO24" s="517">
        <v>14</v>
      </c>
      <c r="CP24" s="515">
        <v>20</v>
      </c>
      <c r="CQ24" s="517">
        <v>12</v>
      </c>
      <c r="CR24" s="515">
        <v>30</v>
      </c>
    </row>
    <row r="25" spans="1:96" ht="12.75" customHeight="1">
      <c r="A25" s="506" t="s">
        <v>424</v>
      </c>
      <c r="B25" s="515">
        <v>0</v>
      </c>
      <c r="C25" s="516">
        <v>10</v>
      </c>
      <c r="D25" s="517">
        <v>5</v>
      </c>
      <c r="E25" s="515">
        <v>2</v>
      </c>
      <c r="F25" s="516">
        <v>2</v>
      </c>
      <c r="G25" s="518">
        <v>2</v>
      </c>
      <c r="H25" s="517">
        <v>2</v>
      </c>
      <c r="I25" s="515">
        <v>2</v>
      </c>
      <c r="J25" s="515">
        <v>2</v>
      </c>
      <c r="K25" s="517">
        <v>2</v>
      </c>
      <c r="L25" s="517">
        <v>0</v>
      </c>
      <c r="M25" s="517">
        <v>2</v>
      </c>
      <c r="N25" s="517">
        <v>4</v>
      </c>
      <c r="O25" s="517">
        <v>2</v>
      </c>
      <c r="P25" s="517">
        <v>2</v>
      </c>
      <c r="Q25" s="517">
        <v>5</v>
      </c>
      <c r="R25" s="515">
        <v>2</v>
      </c>
      <c r="S25" s="515">
        <v>10</v>
      </c>
      <c r="T25" s="515">
        <v>0</v>
      </c>
      <c r="U25" s="515">
        <v>2</v>
      </c>
      <c r="V25" s="515">
        <v>4</v>
      </c>
      <c r="W25" s="515">
        <v>2</v>
      </c>
      <c r="X25" s="515">
        <v>8</v>
      </c>
      <c r="Y25" s="517">
        <v>6</v>
      </c>
      <c r="Z25" s="515">
        <v>5</v>
      </c>
      <c r="AA25" s="515">
        <v>3</v>
      </c>
      <c r="AB25" s="515">
        <v>3</v>
      </c>
      <c r="AC25" s="515">
        <v>2</v>
      </c>
      <c r="AD25" s="515">
        <v>2</v>
      </c>
      <c r="AE25" s="515">
        <v>2</v>
      </c>
      <c r="AF25" s="517">
        <v>13</v>
      </c>
      <c r="AG25" s="517">
        <v>2</v>
      </c>
      <c r="AH25" s="516">
        <v>0</v>
      </c>
      <c r="AI25" s="516">
        <v>2</v>
      </c>
      <c r="AJ25" s="515">
        <v>6</v>
      </c>
      <c r="AK25" s="515">
        <v>11</v>
      </c>
      <c r="AL25" s="517">
        <v>4</v>
      </c>
      <c r="AM25" s="515">
        <v>0</v>
      </c>
      <c r="AN25" s="515">
        <v>2</v>
      </c>
      <c r="AO25" s="516">
        <v>6</v>
      </c>
      <c r="AP25" s="515">
        <v>23</v>
      </c>
      <c r="AQ25" s="517">
        <v>6</v>
      </c>
      <c r="AR25" s="517">
        <v>7</v>
      </c>
      <c r="AS25" s="515">
        <v>4</v>
      </c>
      <c r="AT25" s="517">
        <v>4</v>
      </c>
      <c r="AU25" s="515">
        <v>2</v>
      </c>
      <c r="AV25" s="517">
        <v>5</v>
      </c>
      <c r="AW25" s="517">
        <v>8</v>
      </c>
      <c r="AX25" s="516">
        <v>23</v>
      </c>
      <c r="AY25" s="517">
        <v>5</v>
      </c>
      <c r="AZ25" s="516">
        <v>2</v>
      </c>
      <c r="BA25" s="515">
        <v>2</v>
      </c>
      <c r="BB25" s="516">
        <v>2</v>
      </c>
      <c r="BC25" s="516">
        <v>2</v>
      </c>
      <c r="BD25" s="516">
        <v>2</v>
      </c>
      <c r="BE25" s="515">
        <v>8</v>
      </c>
      <c r="BF25" s="515">
        <v>2</v>
      </c>
      <c r="BG25" s="517">
        <v>6</v>
      </c>
      <c r="BH25" s="517">
        <v>2</v>
      </c>
      <c r="BI25" s="515">
        <v>1</v>
      </c>
      <c r="BJ25" s="515">
        <v>2</v>
      </c>
      <c r="BK25" s="515">
        <v>11</v>
      </c>
      <c r="BL25" s="517">
        <v>2</v>
      </c>
      <c r="BM25" s="515">
        <v>2</v>
      </c>
      <c r="BN25" s="515">
        <v>3</v>
      </c>
      <c r="BO25" s="517">
        <v>6</v>
      </c>
      <c r="BP25" s="517">
        <v>7</v>
      </c>
      <c r="BQ25" s="516">
        <v>4</v>
      </c>
      <c r="BR25" s="517">
        <v>4</v>
      </c>
      <c r="BS25" s="517">
        <v>2</v>
      </c>
      <c r="BT25" s="515">
        <v>0</v>
      </c>
      <c r="BU25" s="515">
        <v>2</v>
      </c>
      <c r="BV25" s="515">
        <v>1</v>
      </c>
      <c r="BW25" s="517">
        <v>2</v>
      </c>
      <c r="BX25" s="515">
        <v>6</v>
      </c>
      <c r="BY25" s="516">
        <v>0</v>
      </c>
      <c r="BZ25" s="515">
        <v>0</v>
      </c>
      <c r="CA25" s="515">
        <v>11</v>
      </c>
      <c r="CB25" s="517">
        <v>2</v>
      </c>
      <c r="CC25" s="516">
        <v>7</v>
      </c>
      <c r="CD25" s="515">
        <v>5</v>
      </c>
      <c r="CE25" s="515">
        <v>3</v>
      </c>
      <c r="CF25" s="517">
        <v>5</v>
      </c>
      <c r="CG25" s="515">
        <v>5</v>
      </c>
      <c r="CH25" s="517">
        <v>5</v>
      </c>
      <c r="CI25" s="517">
        <v>1</v>
      </c>
      <c r="CJ25" s="515">
        <v>2</v>
      </c>
      <c r="CK25" s="517">
        <v>2</v>
      </c>
      <c r="CL25" s="517">
        <v>6</v>
      </c>
      <c r="CM25" s="515">
        <v>2</v>
      </c>
      <c r="CN25" s="517">
        <v>6</v>
      </c>
      <c r="CO25" s="517">
        <v>2</v>
      </c>
      <c r="CP25" s="515">
        <v>9</v>
      </c>
      <c r="CQ25" s="517">
        <v>4</v>
      </c>
      <c r="CR25" s="515">
        <v>2</v>
      </c>
    </row>
    <row r="26" spans="1:96" ht="12.75" customHeight="1">
      <c r="A26" s="506" t="s">
        <v>435</v>
      </c>
      <c r="B26" s="515">
        <v>5</v>
      </c>
      <c r="C26" s="516">
        <v>10</v>
      </c>
      <c r="D26" s="517">
        <v>8</v>
      </c>
      <c r="E26" s="515">
        <v>2</v>
      </c>
      <c r="F26" s="516">
        <v>2</v>
      </c>
      <c r="G26" s="518">
        <v>2</v>
      </c>
      <c r="H26" s="517">
        <v>6</v>
      </c>
      <c r="I26" s="515">
        <v>0</v>
      </c>
      <c r="J26" s="515">
        <v>8</v>
      </c>
      <c r="K26" s="517">
        <v>6</v>
      </c>
      <c r="L26" s="517">
        <v>3</v>
      </c>
      <c r="M26" s="517">
        <v>4</v>
      </c>
      <c r="N26" s="517">
        <v>6</v>
      </c>
      <c r="O26" s="517">
        <v>12</v>
      </c>
      <c r="P26" s="517">
        <v>8</v>
      </c>
      <c r="Q26" s="517">
        <v>6</v>
      </c>
      <c r="R26" s="515">
        <v>2</v>
      </c>
      <c r="S26" s="515">
        <v>10</v>
      </c>
      <c r="T26" s="515">
        <v>5</v>
      </c>
      <c r="U26" s="515">
        <v>2</v>
      </c>
      <c r="V26" s="515">
        <v>8</v>
      </c>
      <c r="W26" s="515">
        <v>0</v>
      </c>
      <c r="X26" s="515">
        <v>10</v>
      </c>
      <c r="Y26" s="517">
        <v>6</v>
      </c>
      <c r="Z26" s="515">
        <v>5</v>
      </c>
      <c r="AA26" s="515">
        <v>3</v>
      </c>
      <c r="AB26" s="515">
        <v>3</v>
      </c>
      <c r="AC26" s="515">
        <v>2</v>
      </c>
      <c r="AD26" s="515">
        <v>0</v>
      </c>
      <c r="AE26" s="515">
        <v>0</v>
      </c>
      <c r="AF26" s="517">
        <v>8</v>
      </c>
      <c r="AG26" s="517">
        <v>0</v>
      </c>
      <c r="AH26" s="516">
        <v>8</v>
      </c>
      <c r="AI26" s="516">
        <v>5</v>
      </c>
      <c r="AJ26" s="515">
        <v>6</v>
      </c>
      <c r="AK26" s="515">
        <v>4</v>
      </c>
      <c r="AL26" s="517">
        <v>7</v>
      </c>
      <c r="AM26" s="515">
        <v>10</v>
      </c>
      <c r="AN26" s="515">
        <v>0</v>
      </c>
      <c r="AO26" s="516">
        <v>5</v>
      </c>
      <c r="AP26" s="515">
        <v>6</v>
      </c>
      <c r="AQ26" s="517">
        <v>3</v>
      </c>
      <c r="AR26" s="517">
        <v>10</v>
      </c>
      <c r="AS26" s="515">
        <v>9</v>
      </c>
      <c r="AT26" s="517">
        <v>12</v>
      </c>
      <c r="AU26" s="515">
        <v>10</v>
      </c>
      <c r="AV26" s="517">
        <v>5</v>
      </c>
      <c r="AW26" s="517">
        <v>8</v>
      </c>
      <c r="AX26" s="516">
        <v>6</v>
      </c>
      <c r="AY26" s="517">
        <v>7</v>
      </c>
      <c r="AZ26" s="516">
        <v>0</v>
      </c>
      <c r="BA26" s="515">
        <v>4</v>
      </c>
      <c r="BB26" s="516">
        <v>4</v>
      </c>
      <c r="BC26" s="516">
        <v>4</v>
      </c>
      <c r="BD26" s="516">
        <v>4</v>
      </c>
      <c r="BE26" s="515">
        <v>6</v>
      </c>
      <c r="BF26" s="515">
        <v>6</v>
      </c>
      <c r="BG26" s="517">
        <v>4</v>
      </c>
      <c r="BH26" s="517">
        <v>10</v>
      </c>
      <c r="BI26" s="515">
        <v>5</v>
      </c>
      <c r="BJ26" s="515">
        <v>10</v>
      </c>
      <c r="BK26" s="515">
        <v>3</v>
      </c>
      <c r="BL26" s="517">
        <v>8</v>
      </c>
      <c r="BM26" s="515">
        <v>8</v>
      </c>
      <c r="BN26" s="515">
        <v>2</v>
      </c>
      <c r="BO26" s="517">
        <v>12</v>
      </c>
      <c r="BP26" s="517">
        <v>5</v>
      </c>
      <c r="BQ26" s="516">
        <v>8</v>
      </c>
      <c r="BR26" s="517">
        <v>8</v>
      </c>
      <c r="BS26" s="517">
        <v>7</v>
      </c>
      <c r="BT26" s="515">
        <v>4</v>
      </c>
      <c r="BU26" s="515">
        <v>5</v>
      </c>
      <c r="BV26" s="515">
        <v>3</v>
      </c>
      <c r="BW26" s="517">
        <v>6</v>
      </c>
      <c r="BX26" s="515">
        <v>3</v>
      </c>
      <c r="BY26" s="516">
        <v>13</v>
      </c>
      <c r="BZ26" s="515">
        <v>14</v>
      </c>
      <c r="CA26" s="515">
        <v>3</v>
      </c>
      <c r="CB26" s="517">
        <v>8</v>
      </c>
      <c r="CC26" s="516">
        <v>3</v>
      </c>
      <c r="CD26" s="515">
        <v>10</v>
      </c>
      <c r="CE26" s="515">
        <v>3</v>
      </c>
      <c r="CF26" s="517">
        <v>6</v>
      </c>
      <c r="CG26" s="515">
        <v>0</v>
      </c>
      <c r="CH26" s="517">
        <v>5</v>
      </c>
      <c r="CI26" s="517">
        <v>8</v>
      </c>
      <c r="CJ26" s="515">
        <v>7</v>
      </c>
      <c r="CK26" s="517">
        <v>6</v>
      </c>
      <c r="CL26" s="517">
        <v>5</v>
      </c>
      <c r="CM26" s="515">
        <v>11</v>
      </c>
      <c r="CN26" s="517">
        <v>6</v>
      </c>
      <c r="CO26" s="517">
        <v>6</v>
      </c>
      <c r="CP26" s="515">
        <v>5</v>
      </c>
      <c r="CQ26" s="517">
        <v>10</v>
      </c>
      <c r="CR26" s="515">
        <v>6</v>
      </c>
    </row>
    <row r="27" spans="1:96" ht="12.75" customHeight="1">
      <c r="A27" s="531" t="s">
        <v>444</v>
      </c>
      <c r="B27" s="532">
        <v>2</v>
      </c>
      <c r="C27" s="533">
        <v>4</v>
      </c>
      <c r="D27" s="534">
        <v>10</v>
      </c>
      <c r="E27" s="532">
        <v>0</v>
      </c>
      <c r="F27" s="533">
        <v>0</v>
      </c>
      <c r="G27" s="535">
        <v>2</v>
      </c>
      <c r="H27" s="534">
        <v>13</v>
      </c>
      <c r="I27" s="532">
        <v>0</v>
      </c>
      <c r="J27" s="532">
        <v>0</v>
      </c>
      <c r="K27" s="534">
        <v>0</v>
      </c>
      <c r="L27" s="534">
        <v>14</v>
      </c>
      <c r="M27" s="534">
        <v>3</v>
      </c>
      <c r="N27" s="534">
        <v>6</v>
      </c>
      <c r="O27" s="534">
        <v>11</v>
      </c>
      <c r="P27" s="534">
        <v>16</v>
      </c>
      <c r="Q27" s="534">
        <v>10</v>
      </c>
      <c r="R27" s="532">
        <v>0</v>
      </c>
      <c r="S27" s="532">
        <v>7</v>
      </c>
      <c r="T27" s="532">
        <v>2</v>
      </c>
      <c r="U27" s="532">
        <v>0</v>
      </c>
      <c r="V27" s="532">
        <v>10</v>
      </c>
      <c r="W27" s="532">
        <v>0</v>
      </c>
      <c r="X27" s="532">
        <v>0</v>
      </c>
      <c r="Y27" s="534">
        <v>11</v>
      </c>
      <c r="Z27" s="532">
        <v>7</v>
      </c>
      <c r="AA27" s="532">
        <v>8</v>
      </c>
      <c r="AB27" s="532">
        <v>10</v>
      </c>
      <c r="AC27" s="532">
        <v>0</v>
      </c>
      <c r="AD27" s="532">
        <v>0</v>
      </c>
      <c r="AE27" s="532">
        <v>0</v>
      </c>
      <c r="AF27" s="534">
        <v>3</v>
      </c>
      <c r="AG27" s="534">
        <v>6</v>
      </c>
      <c r="AH27" s="533">
        <v>0</v>
      </c>
      <c r="AI27" s="533">
        <v>9</v>
      </c>
      <c r="AJ27" s="532">
        <v>4</v>
      </c>
      <c r="AK27" s="532">
        <v>2</v>
      </c>
      <c r="AL27" s="534">
        <v>5</v>
      </c>
      <c r="AM27" s="532">
        <v>5</v>
      </c>
      <c r="AN27" s="532">
        <v>3</v>
      </c>
      <c r="AO27" s="533">
        <v>15</v>
      </c>
      <c r="AP27" s="532">
        <v>0</v>
      </c>
      <c r="AQ27" s="534">
        <v>0</v>
      </c>
      <c r="AR27" s="534">
        <v>6</v>
      </c>
      <c r="AS27" s="532">
        <v>20</v>
      </c>
      <c r="AT27" s="534">
        <v>8</v>
      </c>
      <c r="AU27" s="532">
        <v>13</v>
      </c>
      <c r="AV27" s="534">
        <v>5</v>
      </c>
      <c r="AW27" s="534">
        <v>4</v>
      </c>
      <c r="AX27" s="533">
        <v>0</v>
      </c>
      <c r="AY27" s="534">
        <v>12</v>
      </c>
      <c r="AZ27" s="533">
        <v>9</v>
      </c>
      <c r="BA27" s="532">
        <v>5</v>
      </c>
      <c r="BB27" s="533">
        <v>5</v>
      </c>
      <c r="BC27" s="533">
        <v>5</v>
      </c>
      <c r="BD27" s="533">
        <v>5</v>
      </c>
      <c r="BE27" s="532">
        <v>4</v>
      </c>
      <c r="BF27" s="532">
        <v>10</v>
      </c>
      <c r="BG27" s="534">
        <v>4</v>
      </c>
      <c r="BH27" s="534">
        <v>20</v>
      </c>
      <c r="BI27" s="532">
        <v>7</v>
      </c>
      <c r="BJ27" s="532">
        <v>9</v>
      </c>
      <c r="BK27" s="532">
        <v>4</v>
      </c>
      <c r="BL27" s="534">
        <v>11</v>
      </c>
      <c r="BM27" s="532">
        <v>16</v>
      </c>
      <c r="BN27" s="532">
        <v>2</v>
      </c>
      <c r="BO27" s="534">
        <v>20</v>
      </c>
      <c r="BP27" s="534">
        <v>6</v>
      </c>
      <c r="BQ27" s="533">
        <v>5</v>
      </c>
      <c r="BR27" s="534">
        <v>6</v>
      </c>
      <c r="BS27" s="534">
        <v>12</v>
      </c>
      <c r="BT27" s="532">
        <v>12</v>
      </c>
      <c r="BU27" s="532">
        <v>0</v>
      </c>
      <c r="BV27" s="532">
        <v>0</v>
      </c>
      <c r="BW27" s="534">
        <v>11</v>
      </c>
      <c r="BX27" s="532">
        <v>2</v>
      </c>
      <c r="BY27" s="533">
        <v>1</v>
      </c>
      <c r="BZ27" s="532">
        <v>0</v>
      </c>
      <c r="CA27" s="532">
        <v>4</v>
      </c>
      <c r="CB27" s="534">
        <v>6</v>
      </c>
      <c r="CC27" s="533">
        <v>3</v>
      </c>
      <c r="CD27" s="532">
        <v>15</v>
      </c>
      <c r="CE27" s="532">
        <v>7</v>
      </c>
      <c r="CF27" s="534">
        <v>8</v>
      </c>
      <c r="CG27" s="532">
        <v>0</v>
      </c>
      <c r="CH27" s="534">
        <v>8</v>
      </c>
      <c r="CI27" s="534">
        <v>14</v>
      </c>
      <c r="CJ27" s="532">
        <v>15</v>
      </c>
      <c r="CK27" s="534">
        <v>0</v>
      </c>
      <c r="CL27" s="534">
        <v>2</v>
      </c>
      <c r="CM27" s="532">
        <v>12</v>
      </c>
      <c r="CN27" s="534">
        <v>2</v>
      </c>
      <c r="CO27" s="534">
        <v>12</v>
      </c>
      <c r="CP27" s="532">
        <v>5</v>
      </c>
      <c r="CQ27" s="534">
        <v>8</v>
      </c>
      <c r="CR27" s="532">
        <v>5</v>
      </c>
    </row>
    <row r="28" spans="1:96" ht="12.75" customHeight="1">
      <c r="A28" s="468"/>
      <c r="B28" s="468"/>
      <c r="C28" s="524"/>
      <c r="D28" s="469"/>
      <c r="E28" s="468"/>
      <c r="F28" s="524"/>
      <c r="G28" s="525"/>
      <c r="H28" s="469"/>
      <c r="I28" s="468"/>
      <c r="J28" s="468"/>
      <c r="K28" s="469"/>
      <c r="L28" s="469"/>
      <c r="M28" s="469"/>
      <c r="N28" s="469"/>
      <c r="O28" s="469"/>
      <c r="P28" s="469"/>
      <c r="Q28" s="469"/>
      <c r="R28" s="468"/>
      <c r="S28" s="468"/>
      <c r="T28" s="468"/>
      <c r="U28" s="468"/>
      <c r="V28" s="468"/>
      <c r="W28" s="468"/>
      <c r="X28" s="468"/>
      <c r="Y28" s="469"/>
      <c r="Z28" s="468"/>
      <c r="AA28" s="468"/>
      <c r="AB28" s="468"/>
      <c r="AC28" s="468"/>
      <c r="AD28" s="468"/>
      <c r="AE28" s="468"/>
      <c r="AF28" s="469"/>
      <c r="AG28" s="469"/>
      <c r="AH28" s="524"/>
      <c r="AI28" s="524"/>
      <c r="AJ28" s="468"/>
      <c r="AK28" s="468"/>
      <c r="AL28" s="469"/>
      <c r="AM28" s="468"/>
      <c r="AN28" s="468"/>
      <c r="AO28" s="524"/>
      <c r="AP28" s="468"/>
      <c r="AQ28" s="469"/>
      <c r="AR28" s="469"/>
      <c r="AS28" s="468"/>
      <c r="AT28" s="469"/>
      <c r="AU28" s="468"/>
      <c r="AV28" s="469"/>
      <c r="AW28" s="469"/>
      <c r="AX28" s="524"/>
      <c r="AY28" s="469"/>
      <c r="AZ28" s="524"/>
      <c r="BA28" s="468"/>
      <c r="BB28" s="524"/>
      <c r="BC28" s="524"/>
      <c r="BD28" s="524"/>
      <c r="BE28" s="468"/>
      <c r="BF28" s="468"/>
      <c r="BG28" s="469"/>
      <c r="BH28" s="469"/>
      <c r="BI28" s="468"/>
      <c r="BJ28" s="468"/>
      <c r="BK28" s="468"/>
      <c r="BL28" s="469"/>
      <c r="BM28" s="468"/>
      <c r="BN28" s="468"/>
      <c r="BO28" s="469"/>
      <c r="BP28" s="469"/>
      <c r="BQ28" s="524"/>
      <c r="BR28" s="469"/>
      <c r="BS28" s="469"/>
      <c r="BT28" s="468"/>
      <c r="BU28" s="468"/>
      <c r="BV28" s="468"/>
      <c r="BW28" s="469"/>
      <c r="BX28" s="468"/>
      <c r="BY28" s="524"/>
      <c r="BZ28" s="468"/>
      <c r="CA28" s="468"/>
      <c r="CB28" s="469"/>
      <c r="CC28" s="524"/>
      <c r="CD28" s="468"/>
      <c r="CE28" s="468"/>
      <c r="CF28" s="469"/>
      <c r="CG28" s="468"/>
      <c r="CH28" s="469"/>
      <c r="CI28" s="469"/>
      <c r="CJ28" s="468"/>
      <c r="CK28" s="469"/>
      <c r="CL28" s="469"/>
      <c r="CM28" s="468"/>
      <c r="CN28" s="469"/>
      <c r="CO28" s="469"/>
      <c r="CP28" s="468"/>
      <c r="CQ28" s="469"/>
      <c r="CR28" s="468"/>
    </row>
    <row r="29" spans="1:96" ht="12.75" customHeight="1">
      <c r="A29" s="468"/>
      <c r="B29" s="468"/>
      <c r="C29" s="524"/>
      <c r="D29" s="469"/>
      <c r="E29" s="468"/>
      <c r="F29" s="524"/>
      <c r="G29" s="525"/>
      <c r="H29" s="469"/>
      <c r="I29" s="468"/>
      <c r="J29" s="468"/>
      <c r="K29" s="469"/>
      <c r="L29" s="469"/>
      <c r="M29" s="469"/>
      <c r="N29" s="469"/>
      <c r="O29" s="469"/>
      <c r="P29" s="469"/>
      <c r="Q29" s="469"/>
      <c r="R29" s="468"/>
      <c r="S29" s="468"/>
      <c r="T29" s="468"/>
      <c r="U29" s="468"/>
      <c r="V29" s="468"/>
      <c r="W29" s="468"/>
      <c r="X29" s="468"/>
      <c r="Y29" s="469"/>
      <c r="Z29" s="468"/>
      <c r="AA29" s="468"/>
      <c r="AB29" s="468"/>
      <c r="AC29" s="468"/>
      <c r="AD29" s="468"/>
      <c r="AE29" s="468"/>
      <c r="AF29" s="469"/>
      <c r="AG29" s="469"/>
      <c r="AH29" s="524"/>
      <c r="AI29" s="524"/>
      <c r="AJ29" s="468"/>
      <c r="AK29" s="468"/>
      <c r="AL29" s="469"/>
      <c r="AM29" s="468"/>
      <c r="AN29" s="468"/>
      <c r="AO29" s="524"/>
      <c r="AP29" s="468"/>
      <c r="AQ29" s="469"/>
      <c r="AR29" s="469"/>
      <c r="AS29" s="468"/>
      <c r="AT29" s="469"/>
      <c r="AU29" s="468"/>
      <c r="AV29" s="469"/>
      <c r="AW29" s="469"/>
      <c r="AX29" s="524"/>
      <c r="AY29" s="469"/>
      <c r="AZ29" s="524"/>
      <c r="BA29" s="468"/>
      <c r="BB29" s="524"/>
      <c r="BC29" s="524"/>
      <c r="BD29" s="524"/>
      <c r="BE29" s="468"/>
      <c r="BF29" s="468"/>
      <c r="BG29" s="469"/>
      <c r="BH29" s="469"/>
      <c r="BI29" s="468"/>
      <c r="BJ29" s="468"/>
      <c r="BK29" s="468"/>
      <c r="BL29" s="469"/>
      <c r="BM29" s="468"/>
      <c r="BN29" s="468"/>
      <c r="BO29" s="469"/>
      <c r="BP29" s="469"/>
      <c r="BQ29" s="524"/>
      <c r="BR29" s="469"/>
      <c r="BS29" s="469"/>
      <c r="BT29" s="468"/>
      <c r="BU29" s="468"/>
      <c r="BV29" s="468"/>
      <c r="BW29" s="469"/>
      <c r="BX29" s="468"/>
      <c r="BY29" s="524"/>
      <c r="BZ29" s="468"/>
      <c r="CA29" s="468"/>
      <c r="CB29" s="469"/>
      <c r="CC29" s="524"/>
      <c r="CD29" s="468"/>
      <c r="CE29" s="468"/>
      <c r="CF29" s="469"/>
      <c r="CG29" s="468"/>
      <c r="CH29" s="469"/>
      <c r="CI29" s="469"/>
      <c r="CJ29" s="468"/>
      <c r="CK29" s="469"/>
      <c r="CL29" s="469"/>
      <c r="CM29" s="468"/>
      <c r="CN29" s="469"/>
      <c r="CO29" s="469"/>
      <c r="CP29" s="468"/>
      <c r="CQ29" s="469"/>
      <c r="CR29" s="468"/>
    </row>
    <row r="30" spans="1:96" ht="12.75" customHeight="1">
      <c r="A30" s="468"/>
      <c r="B30" s="468"/>
      <c r="C30" s="524"/>
      <c r="D30" s="469"/>
      <c r="E30" s="468"/>
      <c r="F30" s="524"/>
      <c r="G30" s="525"/>
      <c r="H30" s="469"/>
      <c r="I30" s="468"/>
      <c r="J30" s="468"/>
      <c r="K30" s="469"/>
      <c r="L30" s="469"/>
      <c r="M30" s="469"/>
      <c r="N30" s="469"/>
      <c r="O30" s="469"/>
      <c r="P30" s="469"/>
      <c r="Q30" s="469"/>
      <c r="R30" s="468"/>
      <c r="S30" s="468"/>
      <c r="T30" s="468"/>
      <c r="U30" s="468"/>
      <c r="V30" s="468"/>
      <c r="W30" s="468"/>
      <c r="X30" s="468"/>
      <c r="Y30" s="469"/>
      <c r="Z30" s="468"/>
      <c r="AA30" s="468"/>
      <c r="AB30" s="468"/>
      <c r="AC30" s="468"/>
      <c r="AD30" s="468"/>
      <c r="AE30" s="468"/>
      <c r="AF30" s="469"/>
      <c r="AG30" s="469"/>
      <c r="AH30" s="524"/>
      <c r="AI30" s="524"/>
      <c r="AJ30" s="468"/>
      <c r="AK30" s="468"/>
      <c r="AL30" s="469"/>
      <c r="AM30" s="468"/>
      <c r="AN30" s="468"/>
      <c r="AO30" s="524"/>
      <c r="AP30" s="468"/>
      <c r="AQ30" s="469"/>
      <c r="AR30" s="469"/>
      <c r="AS30" s="468"/>
      <c r="AT30" s="469"/>
      <c r="AU30" s="468"/>
      <c r="AV30" s="469"/>
      <c r="AW30" s="469"/>
      <c r="AX30" s="524"/>
      <c r="AY30" s="469"/>
      <c r="AZ30" s="524"/>
      <c r="BA30" s="468"/>
      <c r="BB30" s="524"/>
      <c r="BC30" s="524"/>
      <c r="BD30" s="524"/>
      <c r="BE30" s="468"/>
      <c r="BF30" s="468"/>
      <c r="BG30" s="469"/>
      <c r="BH30" s="469"/>
      <c r="BI30" s="468"/>
      <c r="BJ30" s="468"/>
      <c r="BK30" s="468"/>
      <c r="BL30" s="469"/>
      <c r="BM30" s="468"/>
      <c r="BN30" s="468"/>
      <c r="BO30" s="469"/>
      <c r="BP30" s="469"/>
      <c r="BQ30" s="524"/>
      <c r="BR30" s="469"/>
      <c r="BS30" s="469"/>
      <c r="BT30" s="468"/>
      <c r="BU30" s="468"/>
      <c r="BV30" s="468"/>
      <c r="BW30" s="469"/>
      <c r="BX30" s="468"/>
      <c r="BY30" s="524"/>
      <c r="BZ30" s="468"/>
      <c r="CA30" s="468"/>
      <c r="CB30" s="469"/>
      <c r="CC30" s="524"/>
      <c r="CD30" s="468"/>
      <c r="CE30" s="468"/>
      <c r="CF30" s="469"/>
      <c r="CG30" s="468"/>
      <c r="CH30" s="469"/>
      <c r="CI30" s="469"/>
      <c r="CJ30" s="468"/>
      <c r="CK30" s="469"/>
      <c r="CL30" s="469"/>
      <c r="CM30" s="468"/>
      <c r="CN30" s="469"/>
      <c r="CO30" s="469"/>
      <c r="CP30" s="468"/>
      <c r="CQ30" s="469"/>
      <c r="CR30" s="468"/>
    </row>
    <row r="31" spans="1:96" ht="12.75" customHeight="1">
      <c r="A31" s="468"/>
      <c r="B31" s="468"/>
      <c r="C31" s="524"/>
      <c r="D31" s="469"/>
      <c r="E31" s="468"/>
      <c r="F31" s="524"/>
      <c r="G31" s="525"/>
      <c r="H31" s="469"/>
      <c r="I31" s="468"/>
      <c r="J31" s="468"/>
      <c r="K31" s="469"/>
      <c r="L31" s="469"/>
      <c r="M31" s="469"/>
      <c r="N31" s="469"/>
      <c r="O31" s="469"/>
      <c r="P31" s="469"/>
      <c r="Q31" s="469"/>
      <c r="R31" s="468"/>
      <c r="S31" s="468"/>
      <c r="T31" s="468"/>
      <c r="U31" s="468"/>
      <c r="V31" s="468"/>
      <c r="W31" s="468"/>
      <c r="X31" s="468"/>
      <c r="Y31" s="469"/>
      <c r="Z31" s="468"/>
      <c r="AA31" s="468"/>
      <c r="AB31" s="468"/>
      <c r="AC31" s="468"/>
      <c r="AD31" s="468"/>
      <c r="AE31" s="468"/>
      <c r="AF31" s="469"/>
      <c r="AG31" s="469"/>
      <c r="AH31" s="524"/>
      <c r="AI31" s="524"/>
      <c r="AJ31" s="468"/>
      <c r="AK31" s="468"/>
      <c r="AL31" s="469"/>
      <c r="AM31" s="468"/>
      <c r="AN31" s="468"/>
      <c r="AO31" s="524"/>
      <c r="AP31" s="468"/>
      <c r="AQ31" s="469"/>
      <c r="AR31" s="469"/>
      <c r="AS31" s="468"/>
      <c r="AT31" s="469"/>
      <c r="AU31" s="468"/>
      <c r="AV31" s="469"/>
      <c r="AW31" s="469"/>
      <c r="AX31" s="524"/>
      <c r="AY31" s="469"/>
      <c r="AZ31" s="524"/>
      <c r="BA31" s="468"/>
      <c r="BB31" s="524"/>
      <c r="BC31" s="524"/>
      <c r="BD31" s="524"/>
      <c r="BE31" s="468"/>
      <c r="BF31" s="468"/>
      <c r="BG31" s="469"/>
      <c r="BH31" s="469"/>
      <c r="BI31" s="468"/>
      <c r="BJ31" s="468"/>
      <c r="BK31" s="468"/>
      <c r="BL31" s="469"/>
      <c r="BM31" s="468"/>
      <c r="BN31" s="468"/>
      <c r="BO31" s="469"/>
      <c r="BP31" s="469"/>
      <c r="BQ31" s="524"/>
      <c r="BR31" s="469"/>
      <c r="BS31" s="469"/>
      <c r="BT31" s="468"/>
      <c r="BU31" s="468"/>
      <c r="BV31" s="468"/>
      <c r="BW31" s="469"/>
      <c r="BX31" s="468"/>
      <c r="BY31" s="524"/>
      <c r="BZ31" s="468"/>
      <c r="CA31" s="468"/>
      <c r="CB31" s="469"/>
      <c r="CC31" s="524"/>
      <c r="CD31" s="468"/>
      <c r="CE31" s="468"/>
      <c r="CF31" s="469"/>
      <c r="CG31" s="468"/>
      <c r="CH31" s="469"/>
      <c r="CI31" s="469"/>
      <c r="CJ31" s="468"/>
      <c r="CK31" s="469"/>
      <c r="CL31" s="469"/>
      <c r="CM31" s="468"/>
      <c r="CN31" s="469"/>
      <c r="CO31" s="469"/>
      <c r="CP31" s="468"/>
      <c r="CQ31" s="469"/>
      <c r="CR31" s="468"/>
    </row>
    <row r="32" spans="1:96" ht="12.75" customHeight="1">
      <c r="A32" s="468"/>
      <c r="B32" s="468"/>
      <c r="C32" s="524"/>
      <c r="D32" s="469"/>
      <c r="E32" s="468"/>
      <c r="F32" s="524"/>
      <c r="G32" s="525"/>
      <c r="H32" s="469"/>
      <c r="I32" s="468"/>
      <c r="J32" s="468"/>
      <c r="K32" s="469"/>
      <c r="L32" s="469"/>
      <c r="M32" s="469"/>
      <c r="N32" s="469"/>
      <c r="O32" s="469"/>
      <c r="P32" s="469"/>
      <c r="Q32" s="469"/>
      <c r="R32" s="468"/>
      <c r="S32" s="468"/>
      <c r="T32" s="468"/>
      <c r="U32" s="468"/>
      <c r="V32" s="468"/>
      <c r="W32" s="468"/>
      <c r="X32" s="468"/>
      <c r="Y32" s="469"/>
      <c r="Z32" s="468"/>
      <c r="AA32" s="468"/>
      <c r="AB32" s="468"/>
      <c r="AC32" s="468"/>
      <c r="AD32" s="468"/>
      <c r="AE32" s="468"/>
      <c r="AF32" s="469"/>
      <c r="AG32" s="469"/>
      <c r="AH32" s="524"/>
      <c r="AI32" s="524"/>
      <c r="AJ32" s="468"/>
      <c r="AK32" s="468"/>
      <c r="AL32" s="469"/>
      <c r="AM32" s="468"/>
      <c r="AN32" s="468"/>
      <c r="AO32" s="524"/>
      <c r="AP32" s="468"/>
      <c r="AQ32" s="469"/>
      <c r="AR32" s="469"/>
      <c r="AS32" s="468"/>
      <c r="AT32" s="469"/>
      <c r="AU32" s="468"/>
      <c r="AV32" s="469"/>
      <c r="AW32" s="469"/>
      <c r="AX32" s="524"/>
      <c r="AY32" s="469"/>
      <c r="AZ32" s="524"/>
      <c r="BA32" s="468"/>
      <c r="BB32" s="524"/>
      <c r="BC32" s="524"/>
      <c r="BD32" s="524"/>
      <c r="BE32" s="468"/>
      <c r="BF32" s="468"/>
      <c r="BG32" s="469"/>
      <c r="BH32" s="469"/>
      <c r="BI32" s="468"/>
      <c r="BJ32" s="468"/>
      <c r="BK32" s="468"/>
      <c r="BL32" s="469"/>
      <c r="BM32" s="468"/>
      <c r="BN32" s="468"/>
      <c r="BO32" s="469"/>
      <c r="BP32" s="469"/>
      <c r="BQ32" s="524"/>
      <c r="BR32" s="469"/>
      <c r="BS32" s="469"/>
      <c r="BT32" s="468"/>
      <c r="BU32" s="468"/>
      <c r="BV32" s="468"/>
      <c r="BW32" s="469"/>
      <c r="BX32" s="468"/>
      <c r="BY32" s="524"/>
      <c r="BZ32" s="468"/>
      <c r="CA32" s="468"/>
      <c r="CB32" s="469"/>
      <c r="CC32" s="524"/>
      <c r="CD32" s="468"/>
      <c r="CE32" s="468"/>
      <c r="CF32" s="469"/>
      <c r="CG32" s="468"/>
      <c r="CH32" s="469"/>
      <c r="CI32" s="469"/>
      <c r="CJ32" s="468"/>
      <c r="CK32" s="469"/>
      <c r="CL32" s="469"/>
      <c r="CM32" s="468"/>
      <c r="CN32" s="469"/>
      <c r="CO32" s="469"/>
      <c r="CP32" s="468"/>
      <c r="CQ32" s="469"/>
      <c r="CR32" s="468"/>
    </row>
    <row r="33" spans="1:96" ht="12.75" customHeight="1">
      <c r="A33" s="468"/>
      <c r="B33" s="468"/>
      <c r="C33" s="524"/>
      <c r="D33" s="469"/>
      <c r="E33" s="468"/>
      <c r="F33" s="524"/>
      <c r="G33" s="525"/>
      <c r="H33" s="469"/>
      <c r="I33" s="468"/>
      <c r="J33" s="468"/>
      <c r="K33" s="469"/>
      <c r="L33" s="469"/>
      <c r="M33" s="469"/>
      <c r="N33" s="469"/>
      <c r="O33" s="469"/>
      <c r="P33" s="469"/>
      <c r="Q33" s="469"/>
      <c r="R33" s="468"/>
      <c r="S33" s="468"/>
      <c r="T33" s="468"/>
      <c r="U33" s="468"/>
      <c r="V33" s="468"/>
      <c r="W33" s="468"/>
      <c r="X33" s="468"/>
      <c r="Y33" s="469"/>
      <c r="Z33" s="468"/>
      <c r="AA33" s="468"/>
      <c r="AB33" s="468"/>
      <c r="AC33" s="468"/>
      <c r="AD33" s="468"/>
      <c r="AE33" s="468"/>
      <c r="AF33" s="469"/>
      <c r="AG33" s="469"/>
      <c r="AH33" s="524"/>
      <c r="AI33" s="524"/>
      <c r="AJ33" s="468"/>
      <c r="AK33" s="468"/>
      <c r="AL33" s="469"/>
      <c r="AM33" s="468"/>
      <c r="AN33" s="468"/>
      <c r="AO33" s="524"/>
      <c r="AP33" s="468"/>
      <c r="AQ33" s="469"/>
      <c r="AR33" s="469"/>
      <c r="AS33" s="468"/>
      <c r="AT33" s="469"/>
      <c r="AU33" s="468"/>
      <c r="AV33" s="469"/>
      <c r="AW33" s="469"/>
      <c r="AX33" s="524"/>
      <c r="AY33" s="469"/>
      <c r="AZ33" s="524"/>
      <c r="BA33" s="468"/>
      <c r="BB33" s="524"/>
      <c r="BC33" s="524"/>
      <c r="BD33" s="524"/>
      <c r="BE33" s="468"/>
      <c r="BF33" s="468"/>
      <c r="BG33" s="469"/>
      <c r="BH33" s="469"/>
      <c r="BI33" s="468"/>
      <c r="BJ33" s="468"/>
      <c r="BK33" s="468"/>
      <c r="BL33" s="469"/>
      <c r="BM33" s="468"/>
      <c r="BN33" s="468"/>
      <c r="BO33" s="469"/>
      <c r="BP33" s="469"/>
      <c r="BQ33" s="524"/>
      <c r="BR33" s="469"/>
      <c r="BS33" s="469"/>
      <c r="BT33" s="468"/>
      <c r="BU33" s="468"/>
      <c r="BV33" s="468"/>
      <c r="BW33" s="469"/>
      <c r="BX33" s="468"/>
      <c r="BY33" s="524"/>
      <c r="BZ33" s="468"/>
      <c r="CA33" s="468"/>
      <c r="CB33" s="469"/>
      <c r="CC33" s="524"/>
      <c r="CD33" s="468"/>
      <c r="CE33" s="468"/>
      <c r="CF33" s="469"/>
      <c r="CG33" s="468"/>
      <c r="CH33" s="469"/>
      <c r="CI33" s="469"/>
      <c r="CJ33" s="468"/>
      <c r="CK33" s="469"/>
      <c r="CL33" s="469"/>
      <c r="CM33" s="468"/>
      <c r="CN33" s="469"/>
      <c r="CO33" s="469"/>
      <c r="CP33" s="468"/>
      <c r="CQ33" s="469"/>
      <c r="CR33" s="468"/>
    </row>
    <row r="34" spans="1:96" ht="12.75" customHeight="1">
      <c r="A34" s="468"/>
      <c r="B34" s="468"/>
      <c r="C34" s="524"/>
      <c r="D34" s="469"/>
      <c r="E34" s="468"/>
      <c r="F34" s="524"/>
      <c r="G34" s="525"/>
      <c r="H34" s="469"/>
      <c r="I34" s="468"/>
      <c r="J34" s="468"/>
      <c r="K34" s="469"/>
      <c r="L34" s="469"/>
      <c r="M34" s="469"/>
      <c r="N34" s="469"/>
      <c r="O34" s="469"/>
      <c r="P34" s="469"/>
      <c r="Q34" s="469"/>
      <c r="R34" s="468"/>
      <c r="S34" s="468"/>
      <c r="T34" s="468"/>
      <c r="U34" s="468"/>
      <c r="V34" s="468"/>
      <c r="W34" s="468"/>
      <c r="X34" s="468"/>
      <c r="Y34" s="469"/>
      <c r="Z34" s="468"/>
      <c r="AA34" s="468"/>
      <c r="AB34" s="468"/>
      <c r="AC34" s="468"/>
      <c r="AD34" s="468"/>
      <c r="AE34" s="468"/>
      <c r="AF34" s="469"/>
      <c r="AG34" s="469"/>
      <c r="AH34" s="524"/>
      <c r="AI34" s="524"/>
      <c r="AJ34" s="468"/>
      <c r="AK34" s="468"/>
      <c r="AL34" s="469"/>
      <c r="AM34" s="468"/>
      <c r="AN34" s="468"/>
      <c r="AO34" s="524"/>
      <c r="AP34" s="468"/>
      <c r="AQ34" s="469"/>
      <c r="AR34" s="469"/>
      <c r="AS34" s="468"/>
      <c r="AT34" s="469"/>
      <c r="AU34" s="468"/>
      <c r="AV34" s="469"/>
      <c r="AW34" s="469"/>
      <c r="AX34" s="524"/>
      <c r="AY34" s="469"/>
      <c r="AZ34" s="524"/>
      <c r="BA34" s="468"/>
      <c r="BB34" s="524"/>
      <c r="BC34" s="524"/>
      <c r="BD34" s="524"/>
      <c r="BE34" s="468"/>
      <c r="BF34" s="468"/>
      <c r="BG34" s="469"/>
      <c r="BH34" s="469"/>
      <c r="BI34" s="468"/>
      <c r="BJ34" s="468"/>
      <c r="BK34" s="468"/>
      <c r="BL34" s="469"/>
      <c r="BM34" s="468"/>
      <c r="BN34" s="468"/>
      <c r="BO34" s="469"/>
      <c r="BP34" s="469"/>
      <c r="BQ34" s="524"/>
      <c r="BR34" s="469"/>
      <c r="BS34" s="469"/>
      <c r="BT34" s="468"/>
      <c r="BU34" s="468"/>
      <c r="BV34" s="468"/>
      <c r="BW34" s="469"/>
      <c r="BX34" s="468"/>
      <c r="BY34" s="524"/>
      <c r="BZ34" s="468"/>
      <c r="CA34" s="468"/>
      <c r="CB34" s="469"/>
      <c r="CC34" s="524"/>
      <c r="CD34" s="468"/>
      <c r="CE34" s="468"/>
      <c r="CF34" s="469"/>
      <c r="CG34" s="468"/>
      <c r="CH34" s="469"/>
      <c r="CI34" s="469"/>
      <c r="CJ34" s="468"/>
      <c r="CK34" s="469"/>
      <c r="CL34" s="469"/>
      <c r="CM34" s="468"/>
      <c r="CN34" s="469"/>
      <c r="CO34" s="469"/>
      <c r="CP34" s="468"/>
      <c r="CQ34" s="469"/>
      <c r="CR34" s="468"/>
    </row>
    <row r="35" spans="1:96" ht="12.75" customHeight="1">
      <c r="A35" s="468"/>
      <c r="B35" s="468"/>
      <c r="C35" s="524"/>
      <c r="D35" s="469"/>
      <c r="E35" s="468"/>
      <c r="F35" s="524"/>
      <c r="G35" s="525"/>
      <c r="H35" s="469"/>
      <c r="I35" s="468"/>
      <c r="J35" s="468"/>
      <c r="K35" s="469"/>
      <c r="L35" s="469"/>
      <c r="M35" s="469"/>
      <c r="N35" s="469"/>
      <c r="O35" s="469"/>
      <c r="P35" s="469"/>
      <c r="Q35" s="469"/>
      <c r="R35" s="468"/>
      <c r="S35" s="468"/>
      <c r="T35" s="468"/>
      <c r="U35" s="468"/>
      <c r="V35" s="468"/>
      <c r="W35" s="468"/>
      <c r="X35" s="468"/>
      <c r="Y35" s="469"/>
      <c r="Z35" s="468"/>
      <c r="AA35" s="468"/>
      <c r="AB35" s="468"/>
      <c r="AC35" s="468"/>
      <c r="AD35" s="468"/>
      <c r="AE35" s="468"/>
      <c r="AF35" s="469"/>
      <c r="AG35" s="469"/>
      <c r="AH35" s="524"/>
      <c r="AI35" s="524"/>
      <c r="AJ35" s="468"/>
      <c r="AK35" s="468"/>
      <c r="AL35" s="469"/>
      <c r="AM35" s="468"/>
      <c r="AN35" s="468"/>
      <c r="AO35" s="524"/>
      <c r="AP35" s="468"/>
      <c r="AQ35" s="469"/>
      <c r="AR35" s="469"/>
      <c r="AS35" s="468"/>
      <c r="AT35" s="469"/>
      <c r="AU35" s="468"/>
      <c r="AV35" s="469"/>
      <c r="AW35" s="469"/>
      <c r="AX35" s="524"/>
      <c r="AY35" s="469"/>
      <c r="AZ35" s="524"/>
      <c r="BA35" s="468"/>
      <c r="BB35" s="524"/>
      <c r="BC35" s="524"/>
      <c r="BD35" s="524"/>
      <c r="BE35" s="468"/>
      <c r="BF35" s="468"/>
      <c r="BG35" s="469"/>
      <c r="BH35" s="469"/>
      <c r="BI35" s="468"/>
      <c r="BJ35" s="468"/>
      <c r="BK35" s="468"/>
      <c r="BL35" s="469"/>
      <c r="BM35" s="468"/>
      <c r="BN35" s="468"/>
      <c r="BO35" s="469"/>
      <c r="BP35" s="469"/>
      <c r="BQ35" s="524"/>
      <c r="BR35" s="469"/>
      <c r="BS35" s="469"/>
      <c r="BT35" s="468"/>
      <c r="BU35" s="468"/>
      <c r="BV35" s="468"/>
      <c r="BW35" s="469"/>
      <c r="BX35" s="468"/>
      <c r="BY35" s="524"/>
      <c r="BZ35" s="468"/>
      <c r="CA35" s="468"/>
      <c r="CB35" s="469"/>
      <c r="CC35" s="524"/>
      <c r="CD35" s="468"/>
      <c r="CE35" s="468"/>
      <c r="CF35" s="469"/>
      <c r="CG35" s="468"/>
      <c r="CH35" s="469"/>
      <c r="CI35" s="469"/>
      <c r="CJ35" s="468"/>
      <c r="CK35" s="469"/>
      <c r="CL35" s="469"/>
      <c r="CM35" s="468"/>
      <c r="CN35" s="469"/>
      <c r="CO35" s="469"/>
      <c r="CP35" s="468"/>
      <c r="CQ35" s="469"/>
      <c r="CR35" s="468"/>
    </row>
    <row r="36" spans="1:96" ht="12.75" customHeight="1">
      <c r="A36" s="468"/>
      <c r="B36" s="468"/>
      <c r="C36" s="524"/>
      <c r="D36" s="469"/>
      <c r="E36" s="468"/>
      <c r="F36" s="524"/>
      <c r="G36" s="525"/>
      <c r="H36" s="469"/>
      <c r="I36" s="468"/>
      <c r="J36" s="468"/>
      <c r="K36" s="469"/>
      <c r="L36" s="469"/>
      <c r="M36" s="469"/>
      <c r="N36" s="469"/>
      <c r="O36" s="469"/>
      <c r="P36" s="469"/>
      <c r="Q36" s="469"/>
      <c r="R36" s="468"/>
      <c r="S36" s="468"/>
      <c r="T36" s="468"/>
      <c r="U36" s="468"/>
      <c r="V36" s="468"/>
      <c r="W36" s="468"/>
      <c r="X36" s="468"/>
      <c r="Y36" s="469"/>
      <c r="Z36" s="468"/>
      <c r="AA36" s="468"/>
      <c r="AB36" s="468"/>
      <c r="AC36" s="468"/>
      <c r="AD36" s="468"/>
      <c r="AE36" s="468"/>
      <c r="AF36" s="469"/>
      <c r="AG36" s="469"/>
      <c r="AH36" s="524"/>
      <c r="AI36" s="524"/>
      <c r="AJ36" s="468"/>
      <c r="AK36" s="468"/>
      <c r="AL36" s="469"/>
      <c r="AM36" s="468"/>
      <c r="AN36" s="468"/>
      <c r="AO36" s="524"/>
      <c r="AP36" s="468"/>
      <c r="AQ36" s="469"/>
      <c r="AR36" s="469"/>
      <c r="AS36" s="468"/>
      <c r="AT36" s="469"/>
      <c r="AU36" s="468"/>
      <c r="AV36" s="469"/>
      <c r="AW36" s="469"/>
      <c r="AX36" s="524"/>
      <c r="AY36" s="469"/>
      <c r="AZ36" s="524"/>
      <c r="BA36" s="468"/>
      <c r="BB36" s="524"/>
      <c r="BC36" s="524"/>
      <c r="BD36" s="524"/>
      <c r="BE36" s="468"/>
      <c r="BF36" s="468"/>
      <c r="BG36" s="469"/>
      <c r="BH36" s="469"/>
      <c r="BI36" s="468"/>
      <c r="BJ36" s="468"/>
      <c r="BK36" s="468"/>
      <c r="BL36" s="469"/>
      <c r="BM36" s="468"/>
      <c r="BN36" s="468"/>
      <c r="BO36" s="469"/>
      <c r="BP36" s="469"/>
      <c r="BQ36" s="524"/>
      <c r="BR36" s="469"/>
      <c r="BS36" s="469"/>
      <c r="BT36" s="468"/>
      <c r="BU36" s="468"/>
      <c r="BV36" s="468"/>
      <c r="BW36" s="469"/>
      <c r="BX36" s="468"/>
      <c r="BY36" s="524"/>
      <c r="BZ36" s="468"/>
      <c r="CA36" s="468"/>
      <c r="CB36" s="469"/>
      <c r="CC36" s="524"/>
      <c r="CD36" s="468"/>
      <c r="CE36" s="468"/>
      <c r="CF36" s="469"/>
      <c r="CG36" s="468"/>
      <c r="CH36" s="469"/>
      <c r="CI36" s="469"/>
      <c r="CJ36" s="468"/>
      <c r="CK36" s="469"/>
      <c r="CL36" s="469"/>
      <c r="CM36" s="468"/>
      <c r="CN36" s="469"/>
      <c r="CO36" s="469"/>
      <c r="CP36" s="468"/>
      <c r="CQ36" s="469"/>
      <c r="CR36" s="468"/>
    </row>
    <row r="37" spans="1:96" ht="12.75" customHeight="1">
      <c r="A37" s="468"/>
      <c r="B37" s="468"/>
      <c r="C37" s="524"/>
      <c r="D37" s="469"/>
      <c r="E37" s="468"/>
      <c r="F37" s="524"/>
      <c r="G37" s="525"/>
      <c r="H37" s="469"/>
      <c r="I37" s="468"/>
      <c r="J37" s="468"/>
      <c r="K37" s="469"/>
      <c r="L37" s="469"/>
      <c r="M37" s="469"/>
      <c r="N37" s="469"/>
      <c r="O37" s="469"/>
      <c r="P37" s="469"/>
      <c r="Q37" s="469"/>
      <c r="R37" s="468"/>
      <c r="S37" s="468"/>
      <c r="T37" s="468"/>
      <c r="U37" s="468"/>
      <c r="V37" s="468"/>
      <c r="W37" s="468"/>
      <c r="X37" s="468"/>
      <c r="Y37" s="469"/>
      <c r="Z37" s="468"/>
      <c r="AA37" s="468"/>
      <c r="AB37" s="468"/>
      <c r="AC37" s="468"/>
      <c r="AD37" s="468"/>
      <c r="AE37" s="468"/>
      <c r="AF37" s="469"/>
      <c r="AG37" s="469"/>
      <c r="AH37" s="524"/>
      <c r="AI37" s="524"/>
      <c r="AJ37" s="468"/>
      <c r="AK37" s="468"/>
      <c r="AL37" s="469"/>
      <c r="AM37" s="468"/>
      <c r="AN37" s="468"/>
      <c r="AO37" s="524"/>
      <c r="AP37" s="468"/>
      <c r="AQ37" s="469"/>
      <c r="AR37" s="469"/>
      <c r="AS37" s="468"/>
      <c r="AT37" s="469"/>
      <c r="AU37" s="468"/>
      <c r="AV37" s="469"/>
      <c r="AW37" s="469"/>
      <c r="AX37" s="524"/>
      <c r="AY37" s="469"/>
      <c r="AZ37" s="524"/>
      <c r="BA37" s="468"/>
      <c r="BB37" s="524"/>
      <c r="BC37" s="524"/>
      <c r="BD37" s="524"/>
      <c r="BE37" s="468"/>
      <c r="BF37" s="468"/>
      <c r="BG37" s="469"/>
      <c r="BH37" s="469"/>
      <c r="BI37" s="468"/>
      <c r="BJ37" s="468"/>
      <c r="BK37" s="468"/>
      <c r="BL37" s="469"/>
      <c r="BM37" s="468"/>
      <c r="BN37" s="468"/>
      <c r="BO37" s="469"/>
      <c r="BP37" s="469"/>
      <c r="BQ37" s="524"/>
      <c r="BR37" s="469"/>
      <c r="BS37" s="469"/>
      <c r="BT37" s="468"/>
      <c r="BU37" s="468"/>
      <c r="BV37" s="468"/>
      <c r="BW37" s="469"/>
      <c r="BX37" s="468"/>
      <c r="BY37" s="524"/>
      <c r="BZ37" s="468"/>
      <c r="CA37" s="468"/>
      <c r="CB37" s="469"/>
      <c r="CC37" s="524"/>
      <c r="CD37" s="468"/>
      <c r="CE37" s="468"/>
      <c r="CF37" s="469"/>
      <c r="CG37" s="468"/>
      <c r="CH37" s="469"/>
      <c r="CI37" s="469"/>
      <c r="CJ37" s="468"/>
      <c r="CK37" s="469"/>
      <c r="CL37" s="469"/>
      <c r="CM37" s="468"/>
      <c r="CN37" s="469"/>
      <c r="CO37" s="469"/>
      <c r="CP37" s="468"/>
      <c r="CQ37" s="469"/>
      <c r="CR37" s="468"/>
    </row>
    <row r="38" spans="1:96" ht="12.75" customHeight="1">
      <c r="A38" s="468"/>
      <c r="B38" s="468"/>
      <c r="C38" s="524"/>
      <c r="D38" s="469"/>
      <c r="E38" s="468"/>
      <c r="F38" s="524"/>
      <c r="G38" s="525"/>
      <c r="H38" s="469"/>
      <c r="I38" s="468"/>
      <c r="J38" s="468"/>
      <c r="K38" s="469"/>
      <c r="L38" s="469"/>
      <c r="M38" s="469"/>
      <c r="N38" s="469"/>
      <c r="O38" s="469"/>
      <c r="P38" s="469"/>
      <c r="Q38" s="469"/>
      <c r="R38" s="468"/>
      <c r="S38" s="468"/>
      <c r="T38" s="468"/>
      <c r="U38" s="468"/>
      <c r="V38" s="468"/>
      <c r="W38" s="468"/>
      <c r="X38" s="468"/>
      <c r="Y38" s="469"/>
      <c r="Z38" s="468"/>
      <c r="AA38" s="468"/>
      <c r="AB38" s="468"/>
      <c r="AC38" s="468"/>
      <c r="AD38" s="468"/>
      <c r="AE38" s="468"/>
      <c r="AF38" s="469"/>
      <c r="AG38" s="469"/>
      <c r="AH38" s="524"/>
      <c r="AI38" s="524"/>
      <c r="AJ38" s="468"/>
      <c r="AK38" s="468"/>
      <c r="AL38" s="469"/>
      <c r="AM38" s="468"/>
      <c r="AN38" s="468"/>
      <c r="AO38" s="524"/>
      <c r="AP38" s="468"/>
      <c r="AQ38" s="469"/>
      <c r="AR38" s="469"/>
      <c r="AS38" s="468"/>
      <c r="AT38" s="469"/>
      <c r="AU38" s="468"/>
      <c r="AV38" s="469"/>
      <c r="AW38" s="469"/>
      <c r="AX38" s="524"/>
      <c r="AY38" s="469"/>
      <c r="AZ38" s="524"/>
      <c r="BA38" s="468"/>
      <c r="BB38" s="524"/>
      <c r="BC38" s="524"/>
      <c r="BD38" s="524"/>
      <c r="BE38" s="468"/>
      <c r="BF38" s="468"/>
      <c r="BG38" s="469"/>
      <c r="BH38" s="469"/>
      <c r="BI38" s="468"/>
      <c r="BJ38" s="468"/>
      <c r="BK38" s="468"/>
      <c r="BL38" s="469"/>
      <c r="BM38" s="468"/>
      <c r="BN38" s="468"/>
      <c r="BO38" s="469"/>
      <c r="BP38" s="469"/>
      <c r="BQ38" s="524"/>
      <c r="BR38" s="469"/>
      <c r="BS38" s="469"/>
      <c r="BT38" s="468"/>
      <c r="BU38" s="468"/>
      <c r="BV38" s="468"/>
      <c r="BW38" s="469"/>
      <c r="BX38" s="468"/>
      <c r="BY38" s="524"/>
      <c r="BZ38" s="468"/>
      <c r="CA38" s="468"/>
      <c r="CB38" s="469"/>
      <c r="CC38" s="524"/>
      <c r="CD38" s="468"/>
      <c r="CE38" s="468"/>
      <c r="CF38" s="469"/>
      <c r="CG38" s="468"/>
      <c r="CH38" s="469"/>
      <c r="CI38" s="469"/>
      <c r="CJ38" s="468"/>
      <c r="CK38" s="469"/>
      <c r="CL38" s="469"/>
      <c r="CM38" s="468"/>
      <c r="CN38" s="469"/>
      <c r="CO38" s="469"/>
      <c r="CP38" s="468"/>
      <c r="CQ38" s="469"/>
      <c r="CR38" s="468"/>
    </row>
    <row r="39" spans="1:96" ht="12.75" customHeight="1">
      <c r="A39" s="468"/>
      <c r="B39" s="468"/>
      <c r="C39" s="524"/>
      <c r="D39" s="469"/>
      <c r="E39" s="468"/>
      <c r="F39" s="524"/>
      <c r="G39" s="525"/>
      <c r="H39" s="469"/>
      <c r="I39" s="468"/>
      <c r="J39" s="468"/>
      <c r="K39" s="469"/>
      <c r="L39" s="469"/>
      <c r="M39" s="469"/>
      <c r="N39" s="469"/>
      <c r="O39" s="469"/>
      <c r="P39" s="469"/>
      <c r="Q39" s="469"/>
      <c r="R39" s="468"/>
      <c r="S39" s="468"/>
      <c r="T39" s="468"/>
      <c r="U39" s="468"/>
      <c r="V39" s="468"/>
      <c r="W39" s="468"/>
      <c r="X39" s="468"/>
      <c r="Y39" s="469"/>
      <c r="Z39" s="468"/>
      <c r="AA39" s="468"/>
      <c r="AB39" s="468"/>
      <c r="AC39" s="468"/>
      <c r="AD39" s="468"/>
      <c r="AE39" s="468"/>
      <c r="AF39" s="469"/>
      <c r="AG39" s="469"/>
      <c r="AH39" s="524"/>
      <c r="AI39" s="524"/>
      <c r="AJ39" s="468"/>
      <c r="AK39" s="468"/>
      <c r="AL39" s="469"/>
      <c r="AM39" s="468"/>
      <c r="AN39" s="468"/>
      <c r="AO39" s="524"/>
      <c r="AP39" s="468"/>
      <c r="AQ39" s="469"/>
      <c r="AR39" s="469"/>
      <c r="AS39" s="468"/>
      <c r="AT39" s="469"/>
      <c r="AU39" s="468"/>
      <c r="AV39" s="469"/>
      <c r="AW39" s="469"/>
      <c r="AX39" s="524"/>
      <c r="AY39" s="469"/>
      <c r="AZ39" s="524"/>
      <c r="BA39" s="468"/>
      <c r="BB39" s="524"/>
      <c r="BC39" s="524"/>
      <c r="BD39" s="524"/>
      <c r="BE39" s="468"/>
      <c r="BF39" s="468"/>
      <c r="BG39" s="469"/>
      <c r="BH39" s="469"/>
      <c r="BI39" s="468"/>
      <c r="BJ39" s="468"/>
      <c r="BK39" s="468"/>
      <c r="BL39" s="469"/>
      <c r="BM39" s="468"/>
      <c r="BN39" s="468"/>
      <c r="BO39" s="469"/>
      <c r="BP39" s="469"/>
      <c r="BQ39" s="524"/>
      <c r="BR39" s="469"/>
      <c r="BS39" s="469"/>
      <c r="BT39" s="468"/>
      <c r="BU39" s="468"/>
      <c r="BV39" s="468"/>
      <c r="BW39" s="469"/>
      <c r="BX39" s="468"/>
      <c r="BY39" s="524"/>
      <c r="BZ39" s="468"/>
      <c r="CA39" s="468"/>
      <c r="CB39" s="469"/>
      <c r="CC39" s="524"/>
      <c r="CD39" s="468"/>
      <c r="CE39" s="468"/>
      <c r="CF39" s="469"/>
      <c r="CG39" s="468"/>
      <c r="CH39" s="469"/>
      <c r="CI39" s="469"/>
      <c r="CJ39" s="468"/>
      <c r="CK39" s="469"/>
      <c r="CL39" s="469"/>
      <c r="CM39" s="468"/>
      <c r="CN39" s="469"/>
      <c r="CO39" s="469"/>
      <c r="CP39" s="468"/>
      <c r="CQ39" s="469"/>
      <c r="CR39" s="468"/>
    </row>
    <row r="40" spans="1:96" ht="12.75" customHeight="1">
      <c r="A40" s="468"/>
      <c r="B40" s="468"/>
      <c r="C40" s="524"/>
      <c r="D40" s="469"/>
      <c r="E40" s="468"/>
      <c r="F40" s="524"/>
      <c r="G40" s="525"/>
      <c r="H40" s="469"/>
      <c r="I40" s="468"/>
      <c r="J40" s="468"/>
      <c r="K40" s="469"/>
      <c r="L40" s="469"/>
      <c r="M40" s="469"/>
      <c r="N40" s="469"/>
      <c r="O40" s="469"/>
      <c r="P40" s="469"/>
      <c r="Q40" s="469"/>
      <c r="R40" s="468"/>
      <c r="S40" s="468"/>
      <c r="T40" s="468"/>
      <c r="U40" s="468"/>
      <c r="V40" s="468"/>
      <c r="W40" s="468"/>
      <c r="X40" s="468"/>
      <c r="Y40" s="469"/>
      <c r="Z40" s="468"/>
      <c r="AA40" s="468"/>
      <c r="AB40" s="468"/>
      <c r="AC40" s="468"/>
      <c r="AD40" s="468"/>
      <c r="AE40" s="468"/>
      <c r="AF40" s="469"/>
      <c r="AG40" s="469"/>
      <c r="AH40" s="524"/>
      <c r="AI40" s="524"/>
      <c r="AJ40" s="468"/>
      <c r="AK40" s="468"/>
      <c r="AL40" s="469"/>
      <c r="AM40" s="468"/>
      <c r="AN40" s="468"/>
      <c r="AO40" s="524"/>
      <c r="AP40" s="468"/>
      <c r="AQ40" s="469"/>
      <c r="AR40" s="469"/>
      <c r="AS40" s="468"/>
      <c r="AT40" s="469"/>
      <c r="AU40" s="468"/>
      <c r="AV40" s="469"/>
      <c r="AW40" s="469"/>
      <c r="AX40" s="524"/>
      <c r="AY40" s="469"/>
      <c r="AZ40" s="524"/>
      <c r="BA40" s="468"/>
      <c r="BB40" s="524"/>
      <c r="BC40" s="524"/>
      <c r="BD40" s="524"/>
      <c r="BE40" s="468"/>
      <c r="BF40" s="468"/>
      <c r="BG40" s="469"/>
      <c r="BH40" s="469"/>
      <c r="BI40" s="468"/>
      <c r="BJ40" s="468"/>
      <c r="BK40" s="468"/>
      <c r="BL40" s="469"/>
      <c r="BM40" s="468"/>
      <c r="BN40" s="468"/>
      <c r="BO40" s="469"/>
      <c r="BP40" s="469"/>
      <c r="BQ40" s="524"/>
      <c r="BR40" s="469"/>
      <c r="BS40" s="469"/>
      <c r="BT40" s="468"/>
      <c r="BU40" s="468"/>
      <c r="BV40" s="468"/>
      <c r="BW40" s="469"/>
      <c r="BX40" s="468"/>
      <c r="BY40" s="524"/>
      <c r="BZ40" s="468"/>
      <c r="CA40" s="468"/>
      <c r="CB40" s="469"/>
      <c r="CC40" s="524"/>
      <c r="CD40" s="468"/>
      <c r="CE40" s="468"/>
      <c r="CF40" s="469"/>
      <c r="CG40" s="468"/>
      <c r="CH40" s="469"/>
      <c r="CI40" s="469"/>
      <c r="CJ40" s="468"/>
      <c r="CK40" s="469"/>
      <c r="CL40" s="469"/>
      <c r="CM40" s="468"/>
      <c r="CN40" s="469"/>
      <c r="CO40" s="469"/>
      <c r="CP40" s="468"/>
      <c r="CQ40" s="469"/>
      <c r="CR40" s="468"/>
    </row>
    <row r="41" spans="1:96" ht="12.75" customHeight="1">
      <c r="A41" s="468"/>
      <c r="B41" s="468"/>
      <c r="C41" s="524"/>
      <c r="D41" s="469"/>
      <c r="E41" s="468"/>
      <c r="F41" s="524"/>
      <c r="G41" s="525"/>
      <c r="H41" s="469"/>
      <c r="I41" s="468"/>
      <c r="J41" s="468"/>
      <c r="K41" s="469"/>
      <c r="L41" s="469"/>
      <c r="M41" s="469"/>
      <c r="N41" s="469"/>
      <c r="O41" s="469"/>
      <c r="P41" s="469"/>
      <c r="Q41" s="469"/>
      <c r="R41" s="468"/>
      <c r="S41" s="468"/>
      <c r="T41" s="468"/>
      <c r="U41" s="468"/>
      <c r="V41" s="468"/>
      <c r="W41" s="468"/>
      <c r="X41" s="468"/>
      <c r="Y41" s="469"/>
      <c r="Z41" s="468"/>
      <c r="AA41" s="468"/>
      <c r="AB41" s="468"/>
      <c r="AC41" s="468"/>
      <c r="AD41" s="468"/>
      <c r="AE41" s="468"/>
      <c r="AF41" s="469"/>
      <c r="AG41" s="469"/>
      <c r="AH41" s="524"/>
      <c r="AI41" s="524"/>
      <c r="AJ41" s="468"/>
      <c r="AK41" s="468"/>
      <c r="AL41" s="469"/>
      <c r="AM41" s="468"/>
      <c r="AN41" s="468"/>
      <c r="AO41" s="524"/>
      <c r="AP41" s="468"/>
      <c r="AQ41" s="469"/>
      <c r="AR41" s="469"/>
      <c r="AS41" s="468"/>
      <c r="AT41" s="469"/>
      <c r="AU41" s="468"/>
      <c r="AV41" s="469"/>
      <c r="AW41" s="469"/>
      <c r="AX41" s="524"/>
      <c r="AY41" s="469"/>
      <c r="AZ41" s="524"/>
      <c r="BA41" s="468"/>
      <c r="BB41" s="524"/>
      <c r="BC41" s="524"/>
      <c r="BD41" s="524"/>
      <c r="BE41" s="468"/>
      <c r="BF41" s="468"/>
      <c r="BG41" s="469"/>
      <c r="BH41" s="469"/>
      <c r="BI41" s="468"/>
      <c r="BJ41" s="468"/>
      <c r="BK41" s="468"/>
      <c r="BL41" s="469"/>
      <c r="BM41" s="468"/>
      <c r="BN41" s="468"/>
      <c r="BO41" s="469"/>
      <c r="BP41" s="469"/>
      <c r="BQ41" s="524"/>
      <c r="BR41" s="469"/>
      <c r="BS41" s="469"/>
      <c r="BT41" s="468"/>
      <c r="BU41" s="468"/>
      <c r="BV41" s="468"/>
      <c r="BW41" s="469"/>
      <c r="BX41" s="468"/>
      <c r="BY41" s="524"/>
      <c r="BZ41" s="468"/>
      <c r="CA41" s="468"/>
      <c r="CB41" s="469"/>
      <c r="CC41" s="524"/>
      <c r="CD41" s="468"/>
      <c r="CE41" s="468"/>
      <c r="CF41" s="469"/>
      <c r="CG41" s="468"/>
      <c r="CH41" s="469"/>
      <c r="CI41" s="469"/>
      <c r="CJ41" s="468"/>
      <c r="CK41" s="469"/>
      <c r="CL41" s="469"/>
      <c r="CM41" s="468"/>
      <c r="CN41" s="469"/>
      <c r="CO41" s="469"/>
      <c r="CP41" s="468"/>
      <c r="CQ41" s="469"/>
      <c r="CR41" s="468"/>
    </row>
    <row r="42" spans="1:96" ht="12.75" customHeight="1">
      <c r="A42" s="468"/>
      <c r="B42" s="468"/>
      <c r="C42" s="524"/>
      <c r="D42" s="469"/>
      <c r="E42" s="468"/>
      <c r="F42" s="524"/>
      <c r="G42" s="525"/>
      <c r="H42" s="469"/>
      <c r="I42" s="468"/>
      <c r="J42" s="468"/>
      <c r="K42" s="469"/>
      <c r="L42" s="469"/>
      <c r="M42" s="469"/>
      <c r="N42" s="469"/>
      <c r="O42" s="469"/>
      <c r="P42" s="469"/>
      <c r="Q42" s="469"/>
      <c r="R42" s="468"/>
      <c r="S42" s="468"/>
      <c r="T42" s="468"/>
      <c r="U42" s="468"/>
      <c r="V42" s="468"/>
      <c r="W42" s="468"/>
      <c r="X42" s="468"/>
      <c r="Y42" s="469"/>
      <c r="Z42" s="468"/>
      <c r="AA42" s="468"/>
      <c r="AB42" s="468"/>
      <c r="AC42" s="468"/>
      <c r="AD42" s="468"/>
      <c r="AE42" s="468"/>
      <c r="AF42" s="469"/>
      <c r="AG42" s="469"/>
      <c r="AH42" s="524"/>
      <c r="AI42" s="524"/>
      <c r="AJ42" s="468"/>
      <c r="AK42" s="468"/>
      <c r="AL42" s="469"/>
      <c r="AM42" s="468"/>
      <c r="AN42" s="468"/>
      <c r="AO42" s="524"/>
      <c r="AP42" s="468"/>
      <c r="AQ42" s="469"/>
      <c r="AR42" s="469"/>
      <c r="AS42" s="468"/>
      <c r="AT42" s="469"/>
      <c r="AU42" s="468"/>
      <c r="AV42" s="469"/>
      <c r="AW42" s="469"/>
      <c r="AX42" s="524"/>
      <c r="AY42" s="469"/>
      <c r="AZ42" s="524"/>
      <c r="BA42" s="468"/>
      <c r="BB42" s="524"/>
      <c r="BC42" s="524"/>
      <c r="BD42" s="524"/>
      <c r="BE42" s="468"/>
      <c r="BF42" s="468"/>
      <c r="BG42" s="469"/>
      <c r="BH42" s="469"/>
      <c r="BI42" s="468"/>
      <c r="BJ42" s="468"/>
      <c r="BK42" s="468"/>
      <c r="BL42" s="469"/>
      <c r="BM42" s="468"/>
      <c r="BN42" s="468"/>
      <c r="BO42" s="469"/>
      <c r="BP42" s="469"/>
      <c r="BQ42" s="524"/>
      <c r="BR42" s="469"/>
      <c r="BS42" s="469"/>
      <c r="BT42" s="468"/>
      <c r="BU42" s="468"/>
      <c r="BV42" s="468"/>
      <c r="BW42" s="469"/>
      <c r="BX42" s="468"/>
      <c r="BY42" s="524"/>
      <c r="BZ42" s="468"/>
      <c r="CA42" s="468"/>
      <c r="CB42" s="469"/>
      <c r="CC42" s="524"/>
      <c r="CD42" s="468"/>
      <c r="CE42" s="468"/>
      <c r="CF42" s="469"/>
      <c r="CG42" s="468"/>
      <c r="CH42" s="469"/>
      <c r="CI42" s="469"/>
      <c r="CJ42" s="468"/>
      <c r="CK42" s="469"/>
      <c r="CL42" s="469"/>
      <c r="CM42" s="468"/>
      <c r="CN42" s="469"/>
      <c r="CO42" s="469"/>
      <c r="CP42" s="468"/>
      <c r="CQ42" s="469"/>
      <c r="CR42" s="468"/>
    </row>
    <row r="43" spans="1:96" ht="12.75" customHeight="1">
      <c r="A43" s="468"/>
      <c r="B43" s="468"/>
      <c r="C43" s="524"/>
      <c r="D43" s="469"/>
      <c r="E43" s="468"/>
      <c r="F43" s="524"/>
      <c r="G43" s="525"/>
      <c r="H43" s="469"/>
      <c r="I43" s="468"/>
      <c r="J43" s="468"/>
      <c r="K43" s="469"/>
      <c r="L43" s="469"/>
      <c r="M43" s="469"/>
      <c r="N43" s="469"/>
      <c r="O43" s="469"/>
      <c r="P43" s="469"/>
      <c r="Q43" s="469"/>
      <c r="R43" s="468"/>
      <c r="S43" s="468"/>
      <c r="T43" s="468"/>
      <c r="U43" s="468"/>
      <c r="V43" s="468"/>
      <c r="W43" s="468"/>
      <c r="X43" s="468"/>
      <c r="Y43" s="469"/>
      <c r="Z43" s="468"/>
      <c r="AA43" s="468"/>
      <c r="AB43" s="468"/>
      <c r="AC43" s="468"/>
      <c r="AD43" s="468"/>
      <c r="AE43" s="468"/>
      <c r="AF43" s="469"/>
      <c r="AG43" s="469"/>
      <c r="AH43" s="524"/>
      <c r="AI43" s="524"/>
      <c r="AJ43" s="468"/>
      <c r="AK43" s="468"/>
      <c r="AL43" s="469"/>
      <c r="AM43" s="468"/>
      <c r="AN43" s="468"/>
      <c r="AO43" s="524"/>
      <c r="AP43" s="468"/>
      <c r="AQ43" s="469"/>
      <c r="AR43" s="469"/>
      <c r="AS43" s="468"/>
      <c r="AT43" s="469"/>
      <c r="AU43" s="468"/>
      <c r="AV43" s="469"/>
      <c r="AW43" s="469"/>
      <c r="AX43" s="524"/>
      <c r="AY43" s="469"/>
      <c r="AZ43" s="524"/>
      <c r="BA43" s="468"/>
      <c r="BB43" s="524"/>
      <c r="BC43" s="524"/>
      <c r="BD43" s="524"/>
      <c r="BE43" s="468"/>
      <c r="BF43" s="468"/>
      <c r="BG43" s="469"/>
      <c r="BH43" s="469"/>
      <c r="BI43" s="468"/>
      <c r="BJ43" s="468"/>
      <c r="BK43" s="468"/>
      <c r="BL43" s="469"/>
      <c r="BM43" s="468"/>
      <c r="BN43" s="468"/>
      <c r="BO43" s="469"/>
      <c r="BP43" s="469"/>
      <c r="BQ43" s="524"/>
      <c r="BR43" s="469"/>
      <c r="BS43" s="469"/>
      <c r="BT43" s="468"/>
      <c r="BU43" s="468"/>
      <c r="BV43" s="468"/>
      <c r="BW43" s="469"/>
      <c r="BX43" s="468"/>
      <c r="BY43" s="524"/>
      <c r="BZ43" s="468"/>
      <c r="CA43" s="468"/>
      <c r="CB43" s="469"/>
      <c r="CC43" s="524"/>
      <c r="CD43" s="468"/>
      <c r="CE43" s="468"/>
      <c r="CF43" s="469"/>
      <c r="CG43" s="468"/>
      <c r="CH43" s="469"/>
      <c r="CI43" s="469"/>
      <c r="CJ43" s="468"/>
      <c r="CK43" s="469"/>
      <c r="CL43" s="469"/>
      <c r="CM43" s="468"/>
      <c r="CN43" s="469"/>
      <c r="CO43" s="469"/>
      <c r="CP43" s="468"/>
      <c r="CQ43" s="469"/>
      <c r="CR43" s="468"/>
    </row>
    <row r="44" spans="1:96" ht="12.75" customHeight="1">
      <c r="A44" s="468"/>
      <c r="B44" s="468"/>
      <c r="C44" s="524"/>
      <c r="D44" s="469"/>
      <c r="E44" s="468"/>
      <c r="F44" s="524"/>
      <c r="G44" s="525"/>
      <c r="H44" s="469"/>
      <c r="I44" s="468"/>
      <c r="J44" s="468"/>
      <c r="K44" s="469"/>
      <c r="L44" s="469"/>
      <c r="M44" s="469"/>
      <c r="N44" s="469"/>
      <c r="O44" s="469"/>
      <c r="P44" s="469"/>
      <c r="Q44" s="469"/>
      <c r="R44" s="468"/>
      <c r="S44" s="468"/>
      <c r="T44" s="468"/>
      <c r="U44" s="468"/>
      <c r="V44" s="468"/>
      <c r="W44" s="468"/>
      <c r="X44" s="468"/>
      <c r="Y44" s="469"/>
      <c r="Z44" s="468"/>
      <c r="AA44" s="468"/>
      <c r="AB44" s="468"/>
      <c r="AC44" s="468"/>
      <c r="AD44" s="468"/>
      <c r="AE44" s="468"/>
      <c r="AF44" s="469"/>
      <c r="AG44" s="469"/>
      <c r="AH44" s="524"/>
      <c r="AI44" s="524"/>
      <c r="AJ44" s="468"/>
      <c r="AK44" s="468"/>
      <c r="AL44" s="469"/>
      <c r="AM44" s="468"/>
      <c r="AN44" s="468"/>
      <c r="AO44" s="524"/>
      <c r="AP44" s="468"/>
      <c r="AQ44" s="469"/>
      <c r="AR44" s="469"/>
      <c r="AS44" s="468"/>
      <c r="AT44" s="469"/>
      <c r="AU44" s="468"/>
      <c r="AV44" s="469"/>
      <c r="AW44" s="469"/>
      <c r="AX44" s="524"/>
      <c r="AY44" s="469"/>
      <c r="AZ44" s="524"/>
      <c r="BA44" s="468"/>
      <c r="BB44" s="524"/>
      <c r="BC44" s="524"/>
      <c r="BD44" s="524"/>
      <c r="BE44" s="468"/>
      <c r="BF44" s="468"/>
      <c r="BG44" s="469"/>
      <c r="BH44" s="469"/>
      <c r="BI44" s="468"/>
      <c r="BJ44" s="468"/>
      <c r="BK44" s="468"/>
      <c r="BL44" s="469"/>
      <c r="BM44" s="468"/>
      <c r="BN44" s="468"/>
      <c r="BO44" s="469"/>
      <c r="BP44" s="469"/>
      <c r="BQ44" s="524"/>
      <c r="BR44" s="469"/>
      <c r="BS44" s="469"/>
      <c r="BT44" s="468"/>
      <c r="BU44" s="468"/>
      <c r="BV44" s="468"/>
      <c r="BW44" s="469"/>
      <c r="BX44" s="468"/>
      <c r="BY44" s="524"/>
      <c r="BZ44" s="468"/>
      <c r="CA44" s="468"/>
      <c r="CB44" s="469"/>
      <c r="CC44" s="524"/>
      <c r="CD44" s="468"/>
      <c r="CE44" s="468"/>
      <c r="CF44" s="469"/>
      <c r="CG44" s="468"/>
      <c r="CH44" s="469"/>
      <c r="CI44" s="469"/>
      <c r="CJ44" s="468"/>
      <c r="CK44" s="469"/>
      <c r="CL44" s="469"/>
      <c r="CM44" s="468"/>
      <c r="CN44" s="469"/>
      <c r="CO44" s="469"/>
      <c r="CP44" s="468"/>
      <c r="CQ44" s="469"/>
      <c r="CR44" s="468"/>
    </row>
    <row r="45" spans="1:96" ht="12.75" customHeight="1">
      <c r="A45" s="468"/>
      <c r="B45" s="468"/>
      <c r="C45" s="524"/>
      <c r="D45" s="469"/>
      <c r="E45" s="468"/>
      <c r="F45" s="524"/>
      <c r="G45" s="525"/>
      <c r="H45" s="469"/>
      <c r="I45" s="468"/>
      <c r="J45" s="468"/>
      <c r="K45" s="469"/>
      <c r="L45" s="469"/>
      <c r="M45" s="469"/>
      <c r="N45" s="469"/>
      <c r="O45" s="469"/>
      <c r="P45" s="469"/>
      <c r="Q45" s="469"/>
      <c r="R45" s="468"/>
      <c r="S45" s="468"/>
      <c r="T45" s="468"/>
      <c r="U45" s="468"/>
      <c r="V45" s="468"/>
      <c r="W45" s="468"/>
      <c r="X45" s="468"/>
      <c r="Y45" s="469"/>
      <c r="Z45" s="468"/>
      <c r="AA45" s="468"/>
      <c r="AB45" s="468"/>
      <c r="AC45" s="468"/>
      <c r="AD45" s="468"/>
      <c r="AE45" s="468"/>
      <c r="AF45" s="469"/>
      <c r="AG45" s="469"/>
      <c r="AH45" s="524"/>
      <c r="AI45" s="524"/>
      <c r="AJ45" s="468"/>
      <c r="AK45" s="468"/>
      <c r="AL45" s="469"/>
      <c r="AM45" s="468"/>
      <c r="AN45" s="468"/>
      <c r="AO45" s="524"/>
      <c r="AP45" s="468"/>
      <c r="AQ45" s="469"/>
      <c r="AR45" s="469"/>
      <c r="AS45" s="468"/>
      <c r="AT45" s="469"/>
      <c r="AU45" s="468"/>
      <c r="AV45" s="469"/>
      <c r="AW45" s="469"/>
      <c r="AX45" s="524"/>
      <c r="AY45" s="469"/>
      <c r="AZ45" s="524"/>
      <c r="BA45" s="468"/>
      <c r="BB45" s="524"/>
      <c r="BC45" s="524"/>
      <c r="BD45" s="524"/>
      <c r="BE45" s="468"/>
      <c r="BF45" s="468"/>
      <c r="BG45" s="469"/>
      <c r="BH45" s="469"/>
      <c r="BI45" s="468"/>
      <c r="BJ45" s="468"/>
      <c r="BK45" s="468"/>
      <c r="BL45" s="469"/>
      <c r="BM45" s="468"/>
      <c r="BN45" s="468"/>
      <c r="BO45" s="469"/>
      <c r="BP45" s="469"/>
      <c r="BQ45" s="524"/>
      <c r="BR45" s="469"/>
      <c r="BS45" s="469"/>
      <c r="BT45" s="468"/>
      <c r="BU45" s="468"/>
      <c r="BV45" s="468"/>
      <c r="BW45" s="469"/>
      <c r="BX45" s="468"/>
      <c r="BY45" s="524"/>
      <c r="BZ45" s="468"/>
      <c r="CA45" s="468"/>
      <c r="CB45" s="469"/>
      <c r="CC45" s="524"/>
      <c r="CD45" s="468"/>
      <c r="CE45" s="468"/>
      <c r="CF45" s="469"/>
      <c r="CG45" s="468"/>
      <c r="CH45" s="469"/>
      <c r="CI45" s="469"/>
      <c r="CJ45" s="468"/>
      <c r="CK45" s="469"/>
      <c r="CL45" s="469"/>
      <c r="CM45" s="468"/>
      <c r="CN45" s="469"/>
      <c r="CO45" s="469"/>
      <c r="CP45" s="468"/>
      <c r="CQ45" s="469"/>
      <c r="CR45" s="468"/>
    </row>
    <row r="46" spans="1:96" ht="12.75" customHeight="1">
      <c r="A46" s="468"/>
      <c r="B46" s="468"/>
      <c r="C46" s="524"/>
      <c r="D46" s="469"/>
      <c r="E46" s="468"/>
      <c r="F46" s="524"/>
      <c r="G46" s="525"/>
      <c r="H46" s="469"/>
      <c r="I46" s="468"/>
      <c r="J46" s="468"/>
      <c r="K46" s="469"/>
      <c r="L46" s="469"/>
      <c r="M46" s="469"/>
      <c r="N46" s="469"/>
      <c r="O46" s="469"/>
      <c r="P46" s="469"/>
      <c r="Q46" s="469"/>
      <c r="R46" s="468"/>
      <c r="S46" s="468"/>
      <c r="T46" s="468"/>
      <c r="U46" s="468"/>
      <c r="V46" s="468"/>
      <c r="W46" s="468"/>
      <c r="X46" s="468"/>
      <c r="Y46" s="469"/>
      <c r="Z46" s="468"/>
      <c r="AA46" s="468"/>
      <c r="AB46" s="468"/>
      <c r="AC46" s="468"/>
      <c r="AD46" s="468"/>
      <c r="AE46" s="468"/>
      <c r="AF46" s="469"/>
      <c r="AG46" s="469"/>
      <c r="AH46" s="524"/>
      <c r="AI46" s="524"/>
      <c r="AJ46" s="468"/>
      <c r="AK46" s="468"/>
      <c r="AL46" s="469"/>
      <c r="AM46" s="468"/>
      <c r="AN46" s="468"/>
      <c r="AO46" s="524"/>
      <c r="AP46" s="468"/>
      <c r="AQ46" s="469"/>
      <c r="AR46" s="469"/>
      <c r="AS46" s="468"/>
      <c r="AT46" s="469"/>
      <c r="AU46" s="468"/>
      <c r="AV46" s="469"/>
      <c r="AW46" s="469"/>
      <c r="AX46" s="524"/>
      <c r="AY46" s="469"/>
      <c r="AZ46" s="524"/>
      <c r="BA46" s="468"/>
      <c r="BB46" s="524"/>
      <c r="BC46" s="524"/>
      <c r="BD46" s="524"/>
      <c r="BE46" s="468"/>
      <c r="BF46" s="468"/>
      <c r="BG46" s="469"/>
      <c r="BH46" s="469"/>
      <c r="BI46" s="468"/>
      <c r="BJ46" s="468"/>
      <c r="BK46" s="468"/>
      <c r="BL46" s="469"/>
      <c r="BM46" s="468"/>
      <c r="BN46" s="468"/>
      <c r="BO46" s="469"/>
      <c r="BP46" s="469"/>
      <c r="BQ46" s="524"/>
      <c r="BR46" s="469"/>
      <c r="BS46" s="469"/>
      <c r="BT46" s="468"/>
      <c r="BU46" s="468"/>
      <c r="BV46" s="468"/>
      <c r="BW46" s="469"/>
      <c r="BX46" s="468"/>
      <c r="BY46" s="524"/>
      <c r="BZ46" s="468"/>
      <c r="CA46" s="468"/>
      <c r="CB46" s="469"/>
      <c r="CC46" s="524"/>
      <c r="CD46" s="468"/>
      <c r="CE46" s="468"/>
      <c r="CF46" s="469"/>
      <c r="CG46" s="468"/>
      <c r="CH46" s="469"/>
      <c r="CI46" s="469"/>
      <c r="CJ46" s="468"/>
      <c r="CK46" s="469"/>
      <c r="CL46" s="469"/>
      <c r="CM46" s="468"/>
      <c r="CN46" s="469"/>
      <c r="CO46" s="469"/>
      <c r="CP46" s="468"/>
      <c r="CQ46" s="469"/>
      <c r="CR46" s="468"/>
    </row>
    <row r="47" spans="1:96" ht="12.75" customHeight="1">
      <c r="A47" s="468"/>
      <c r="B47" s="468"/>
      <c r="C47" s="524"/>
      <c r="D47" s="469"/>
      <c r="E47" s="468"/>
      <c r="F47" s="524"/>
      <c r="G47" s="525"/>
      <c r="H47" s="469"/>
      <c r="I47" s="468"/>
      <c r="J47" s="468"/>
      <c r="K47" s="469"/>
      <c r="L47" s="469"/>
      <c r="M47" s="469"/>
      <c r="N47" s="469"/>
      <c r="O47" s="469"/>
      <c r="P47" s="469"/>
      <c r="Q47" s="469"/>
      <c r="R47" s="468"/>
      <c r="S47" s="468"/>
      <c r="T47" s="468"/>
      <c r="U47" s="468"/>
      <c r="V47" s="468"/>
      <c r="W47" s="468"/>
      <c r="X47" s="468"/>
      <c r="Y47" s="469"/>
      <c r="Z47" s="468"/>
      <c r="AA47" s="468"/>
      <c r="AB47" s="468"/>
      <c r="AC47" s="468"/>
      <c r="AD47" s="468"/>
      <c r="AE47" s="468"/>
      <c r="AF47" s="469"/>
      <c r="AG47" s="469"/>
      <c r="AH47" s="524"/>
      <c r="AI47" s="524"/>
      <c r="AJ47" s="468"/>
      <c r="AK47" s="468"/>
      <c r="AL47" s="469"/>
      <c r="AM47" s="468"/>
      <c r="AN47" s="468"/>
      <c r="AO47" s="524"/>
      <c r="AP47" s="468"/>
      <c r="AQ47" s="469"/>
      <c r="AR47" s="469"/>
      <c r="AS47" s="468"/>
      <c r="AT47" s="469"/>
      <c r="AU47" s="468"/>
      <c r="AV47" s="469"/>
      <c r="AW47" s="469"/>
      <c r="AX47" s="524"/>
      <c r="AY47" s="469"/>
      <c r="AZ47" s="524"/>
      <c r="BA47" s="468"/>
      <c r="BB47" s="524"/>
      <c r="BC47" s="524"/>
      <c r="BD47" s="524"/>
      <c r="BE47" s="468"/>
      <c r="BF47" s="468"/>
      <c r="BG47" s="469"/>
      <c r="BH47" s="469"/>
      <c r="BI47" s="468"/>
      <c r="BJ47" s="468"/>
      <c r="BK47" s="468"/>
      <c r="BL47" s="469"/>
      <c r="BM47" s="468"/>
      <c r="BN47" s="468"/>
      <c r="BO47" s="469"/>
      <c r="BP47" s="469"/>
      <c r="BQ47" s="524"/>
      <c r="BR47" s="469"/>
      <c r="BS47" s="469"/>
      <c r="BT47" s="468"/>
      <c r="BU47" s="468"/>
      <c r="BV47" s="468"/>
      <c r="BW47" s="469"/>
      <c r="BX47" s="468"/>
      <c r="BY47" s="524"/>
      <c r="BZ47" s="468"/>
      <c r="CA47" s="468"/>
      <c r="CB47" s="469"/>
      <c r="CC47" s="524"/>
      <c r="CD47" s="468"/>
      <c r="CE47" s="468"/>
      <c r="CF47" s="469"/>
      <c r="CG47" s="468"/>
      <c r="CH47" s="469"/>
      <c r="CI47" s="469"/>
      <c r="CJ47" s="468"/>
      <c r="CK47" s="469"/>
      <c r="CL47" s="469"/>
      <c r="CM47" s="468"/>
      <c r="CN47" s="469"/>
      <c r="CO47" s="469"/>
      <c r="CP47" s="468"/>
      <c r="CQ47" s="469"/>
      <c r="CR47" s="468"/>
    </row>
    <row r="48" spans="1:96" ht="12.75" customHeight="1">
      <c r="A48" s="468"/>
      <c r="B48" s="468"/>
      <c r="C48" s="524"/>
      <c r="D48" s="469"/>
      <c r="E48" s="468"/>
      <c r="F48" s="524"/>
      <c r="G48" s="525"/>
      <c r="H48" s="469"/>
      <c r="I48" s="468"/>
      <c r="J48" s="468"/>
      <c r="K48" s="469"/>
      <c r="L48" s="469"/>
      <c r="M48" s="469"/>
      <c r="N48" s="469"/>
      <c r="O48" s="469"/>
      <c r="P48" s="469"/>
      <c r="Q48" s="469"/>
      <c r="R48" s="468"/>
      <c r="S48" s="468"/>
      <c r="T48" s="468"/>
      <c r="U48" s="468"/>
      <c r="V48" s="468"/>
      <c r="W48" s="468"/>
      <c r="X48" s="468"/>
      <c r="Y48" s="469"/>
      <c r="Z48" s="468"/>
      <c r="AA48" s="468"/>
      <c r="AB48" s="468"/>
      <c r="AC48" s="468"/>
      <c r="AD48" s="468"/>
      <c r="AE48" s="468"/>
      <c r="AF48" s="469"/>
      <c r="AG48" s="469"/>
      <c r="AH48" s="524"/>
      <c r="AI48" s="524"/>
      <c r="AJ48" s="468"/>
      <c r="AK48" s="468"/>
      <c r="AL48" s="469"/>
      <c r="AM48" s="468"/>
      <c r="AN48" s="468"/>
      <c r="AO48" s="524"/>
      <c r="AP48" s="468"/>
      <c r="AQ48" s="469"/>
      <c r="AR48" s="469"/>
      <c r="AS48" s="468"/>
      <c r="AT48" s="469"/>
      <c r="AU48" s="468"/>
      <c r="AV48" s="469"/>
      <c r="AW48" s="469"/>
      <c r="AX48" s="524"/>
      <c r="AY48" s="469"/>
      <c r="AZ48" s="524"/>
      <c r="BA48" s="468"/>
      <c r="BB48" s="524"/>
      <c r="BC48" s="524"/>
      <c r="BD48" s="524"/>
      <c r="BE48" s="468"/>
      <c r="BF48" s="468"/>
      <c r="BG48" s="469"/>
      <c r="BH48" s="469"/>
      <c r="BI48" s="468"/>
      <c r="BJ48" s="468"/>
      <c r="BK48" s="468"/>
      <c r="BL48" s="469"/>
      <c r="BM48" s="468"/>
      <c r="BN48" s="468"/>
      <c r="BO48" s="469"/>
      <c r="BP48" s="469"/>
      <c r="BQ48" s="524"/>
      <c r="BR48" s="469"/>
      <c r="BS48" s="469"/>
      <c r="BT48" s="468"/>
      <c r="BU48" s="468"/>
      <c r="BV48" s="468"/>
      <c r="BW48" s="469"/>
      <c r="BX48" s="468"/>
      <c r="BY48" s="524"/>
      <c r="BZ48" s="468"/>
      <c r="CA48" s="468"/>
      <c r="CB48" s="469"/>
      <c r="CC48" s="524"/>
      <c r="CD48" s="468"/>
      <c r="CE48" s="468"/>
      <c r="CF48" s="469"/>
      <c r="CG48" s="468"/>
      <c r="CH48" s="469"/>
      <c r="CI48" s="469"/>
      <c r="CJ48" s="468"/>
      <c r="CK48" s="469"/>
      <c r="CL48" s="469"/>
      <c r="CM48" s="468"/>
      <c r="CN48" s="469"/>
      <c r="CO48" s="469"/>
      <c r="CP48" s="468"/>
      <c r="CQ48" s="469"/>
      <c r="CR48" s="468"/>
    </row>
    <row r="49" spans="1:96" ht="12.75" customHeight="1">
      <c r="A49" s="468"/>
      <c r="B49" s="468"/>
      <c r="C49" s="524"/>
      <c r="D49" s="469"/>
      <c r="E49" s="468"/>
      <c r="F49" s="524"/>
      <c r="G49" s="525"/>
      <c r="H49" s="469"/>
      <c r="I49" s="468"/>
      <c r="J49" s="468"/>
      <c r="K49" s="469"/>
      <c r="L49" s="469"/>
      <c r="M49" s="469"/>
      <c r="N49" s="469"/>
      <c r="O49" s="469"/>
      <c r="P49" s="469"/>
      <c r="Q49" s="469"/>
      <c r="R49" s="468"/>
      <c r="S49" s="468"/>
      <c r="T49" s="468"/>
      <c r="U49" s="468"/>
      <c r="V49" s="468"/>
      <c r="W49" s="468"/>
      <c r="X49" s="468"/>
      <c r="Y49" s="469"/>
      <c r="Z49" s="468"/>
      <c r="AA49" s="468"/>
      <c r="AB49" s="468"/>
      <c r="AC49" s="468"/>
      <c r="AD49" s="468"/>
      <c r="AE49" s="468"/>
      <c r="AF49" s="469"/>
      <c r="AG49" s="469"/>
      <c r="AH49" s="524"/>
      <c r="AI49" s="524"/>
      <c r="AJ49" s="468"/>
      <c r="AK49" s="468"/>
      <c r="AL49" s="469"/>
      <c r="AM49" s="468"/>
      <c r="AN49" s="468"/>
      <c r="AO49" s="524"/>
      <c r="AP49" s="468"/>
      <c r="AQ49" s="469"/>
      <c r="AR49" s="469"/>
      <c r="AS49" s="468"/>
      <c r="AT49" s="469"/>
      <c r="AU49" s="468"/>
      <c r="AV49" s="469"/>
      <c r="AW49" s="469"/>
      <c r="AX49" s="524"/>
      <c r="AY49" s="469"/>
      <c r="AZ49" s="524"/>
      <c r="BA49" s="468"/>
      <c r="BB49" s="524"/>
      <c r="BC49" s="524"/>
      <c r="BD49" s="524"/>
      <c r="BE49" s="468"/>
      <c r="BF49" s="468"/>
      <c r="BG49" s="469"/>
      <c r="BH49" s="469"/>
      <c r="BI49" s="468"/>
      <c r="BJ49" s="468"/>
      <c r="BK49" s="468"/>
      <c r="BL49" s="469"/>
      <c r="BM49" s="468"/>
      <c r="BN49" s="468"/>
      <c r="BO49" s="469"/>
      <c r="BP49" s="469"/>
      <c r="BQ49" s="524"/>
      <c r="BR49" s="469"/>
      <c r="BS49" s="469"/>
      <c r="BT49" s="468"/>
      <c r="BU49" s="468"/>
      <c r="BV49" s="468"/>
      <c r="BW49" s="469"/>
      <c r="BX49" s="468"/>
      <c r="BY49" s="524"/>
      <c r="BZ49" s="468"/>
      <c r="CA49" s="468"/>
      <c r="CB49" s="469"/>
      <c r="CC49" s="524"/>
      <c r="CD49" s="468"/>
      <c r="CE49" s="468"/>
      <c r="CF49" s="469"/>
      <c r="CG49" s="468"/>
      <c r="CH49" s="469"/>
      <c r="CI49" s="469"/>
      <c r="CJ49" s="468"/>
      <c r="CK49" s="469"/>
      <c r="CL49" s="469"/>
      <c r="CM49" s="468"/>
      <c r="CN49" s="469"/>
      <c r="CO49" s="469"/>
      <c r="CP49" s="468"/>
      <c r="CQ49" s="469"/>
      <c r="CR49" s="468"/>
    </row>
    <row r="50" spans="1:96" ht="12.75" customHeight="1">
      <c r="A50" s="468"/>
      <c r="B50" s="468"/>
      <c r="C50" s="524"/>
      <c r="D50" s="469"/>
      <c r="E50" s="468"/>
      <c r="F50" s="524"/>
      <c r="G50" s="525"/>
      <c r="H50" s="469"/>
      <c r="I50" s="468"/>
      <c r="J50" s="468"/>
      <c r="K50" s="469"/>
      <c r="L50" s="469"/>
      <c r="M50" s="469"/>
      <c r="N50" s="469"/>
      <c r="O50" s="469"/>
      <c r="P50" s="469"/>
      <c r="Q50" s="469"/>
      <c r="R50" s="468"/>
      <c r="S50" s="468"/>
      <c r="T50" s="468"/>
      <c r="U50" s="468"/>
      <c r="V50" s="468"/>
      <c r="W50" s="468"/>
      <c r="X50" s="468"/>
      <c r="Y50" s="469"/>
      <c r="Z50" s="468"/>
      <c r="AA50" s="468"/>
      <c r="AB50" s="468"/>
      <c r="AC50" s="468"/>
      <c r="AD50" s="468"/>
      <c r="AE50" s="468"/>
      <c r="AF50" s="469"/>
      <c r="AG50" s="469"/>
      <c r="AH50" s="524"/>
      <c r="AI50" s="524"/>
      <c r="AJ50" s="468"/>
      <c r="AK50" s="468"/>
      <c r="AL50" s="469"/>
      <c r="AM50" s="468"/>
      <c r="AN50" s="468"/>
      <c r="AO50" s="524"/>
      <c r="AP50" s="468"/>
      <c r="AQ50" s="469"/>
      <c r="AR50" s="469"/>
      <c r="AS50" s="468"/>
      <c r="AT50" s="469"/>
      <c r="AU50" s="468"/>
      <c r="AV50" s="469"/>
      <c r="AW50" s="469"/>
      <c r="AX50" s="524"/>
      <c r="AY50" s="469"/>
      <c r="AZ50" s="524"/>
      <c r="BA50" s="468"/>
      <c r="BB50" s="524"/>
      <c r="BC50" s="524"/>
      <c r="BD50" s="524"/>
      <c r="BE50" s="468"/>
      <c r="BF50" s="468"/>
      <c r="BG50" s="469"/>
      <c r="BH50" s="469"/>
      <c r="BI50" s="468"/>
      <c r="BJ50" s="468"/>
      <c r="BK50" s="468"/>
      <c r="BL50" s="469"/>
      <c r="BM50" s="468"/>
      <c r="BN50" s="468"/>
      <c r="BO50" s="469"/>
      <c r="BP50" s="469"/>
      <c r="BQ50" s="524"/>
      <c r="BR50" s="469"/>
      <c r="BS50" s="469"/>
      <c r="BT50" s="468"/>
      <c r="BU50" s="468"/>
      <c r="BV50" s="468"/>
      <c r="BW50" s="469"/>
      <c r="BX50" s="468"/>
      <c r="BY50" s="524"/>
      <c r="BZ50" s="468"/>
      <c r="CA50" s="468"/>
      <c r="CB50" s="469"/>
      <c r="CC50" s="524"/>
      <c r="CD50" s="468"/>
      <c r="CE50" s="468"/>
      <c r="CF50" s="469"/>
      <c r="CG50" s="468"/>
      <c r="CH50" s="469"/>
      <c r="CI50" s="469"/>
      <c r="CJ50" s="468"/>
      <c r="CK50" s="469"/>
      <c r="CL50" s="469"/>
      <c r="CM50" s="468"/>
      <c r="CN50" s="469"/>
      <c r="CO50" s="469"/>
      <c r="CP50" s="468"/>
      <c r="CQ50" s="469"/>
      <c r="CR50" s="468"/>
    </row>
    <row r="51" spans="1:96" ht="12.75" customHeight="1">
      <c r="A51" s="468"/>
      <c r="B51" s="468"/>
      <c r="C51" s="524"/>
      <c r="D51" s="469"/>
      <c r="E51" s="468"/>
      <c r="F51" s="524"/>
      <c r="G51" s="525"/>
      <c r="H51" s="469"/>
      <c r="I51" s="468"/>
      <c r="J51" s="468"/>
      <c r="K51" s="469"/>
      <c r="L51" s="469"/>
      <c r="M51" s="469"/>
      <c r="N51" s="469"/>
      <c r="O51" s="469"/>
      <c r="P51" s="469"/>
      <c r="Q51" s="469"/>
      <c r="R51" s="468"/>
      <c r="S51" s="468"/>
      <c r="T51" s="468"/>
      <c r="U51" s="468"/>
      <c r="V51" s="468"/>
      <c r="W51" s="468"/>
      <c r="X51" s="468"/>
      <c r="Y51" s="469"/>
      <c r="Z51" s="468"/>
      <c r="AA51" s="468"/>
      <c r="AB51" s="468"/>
      <c r="AC51" s="468"/>
      <c r="AD51" s="468"/>
      <c r="AE51" s="468"/>
      <c r="AF51" s="469"/>
      <c r="AG51" s="469"/>
      <c r="AH51" s="524"/>
      <c r="AI51" s="524"/>
      <c r="AJ51" s="468"/>
      <c r="AK51" s="468"/>
      <c r="AL51" s="469"/>
      <c r="AM51" s="468"/>
      <c r="AN51" s="468"/>
      <c r="AO51" s="524"/>
      <c r="AP51" s="468"/>
      <c r="AQ51" s="469"/>
      <c r="AR51" s="469"/>
      <c r="AS51" s="468"/>
      <c r="AT51" s="469"/>
      <c r="AU51" s="468"/>
      <c r="AV51" s="469"/>
      <c r="AW51" s="469"/>
      <c r="AX51" s="524"/>
      <c r="AY51" s="469"/>
      <c r="AZ51" s="524"/>
      <c r="BA51" s="468"/>
      <c r="BB51" s="524"/>
      <c r="BC51" s="524"/>
      <c r="BD51" s="524"/>
      <c r="BE51" s="468"/>
      <c r="BF51" s="468"/>
      <c r="BG51" s="469"/>
      <c r="BH51" s="469"/>
      <c r="BI51" s="468"/>
      <c r="BJ51" s="468"/>
      <c r="BK51" s="468"/>
      <c r="BL51" s="469"/>
      <c r="BM51" s="468"/>
      <c r="BN51" s="468"/>
      <c r="BO51" s="469"/>
      <c r="BP51" s="469"/>
      <c r="BQ51" s="524"/>
      <c r="BR51" s="469"/>
      <c r="BS51" s="469"/>
      <c r="BT51" s="468"/>
      <c r="BU51" s="468"/>
      <c r="BV51" s="468"/>
      <c r="BW51" s="469"/>
      <c r="BX51" s="468"/>
      <c r="BY51" s="524"/>
      <c r="BZ51" s="468"/>
      <c r="CA51" s="468"/>
      <c r="CB51" s="469"/>
      <c r="CC51" s="524"/>
      <c r="CD51" s="468"/>
      <c r="CE51" s="468"/>
      <c r="CF51" s="469"/>
      <c r="CG51" s="468"/>
      <c r="CH51" s="469"/>
      <c r="CI51" s="469"/>
      <c r="CJ51" s="468"/>
      <c r="CK51" s="469"/>
      <c r="CL51" s="469"/>
      <c r="CM51" s="468"/>
      <c r="CN51" s="469"/>
      <c r="CO51" s="469"/>
      <c r="CP51" s="468"/>
      <c r="CQ51" s="469"/>
      <c r="CR51" s="468"/>
    </row>
    <row r="52" spans="1:96" ht="12.75" customHeight="1">
      <c r="A52" s="468"/>
      <c r="B52" s="468"/>
      <c r="C52" s="524"/>
      <c r="D52" s="469"/>
      <c r="E52" s="468"/>
      <c r="F52" s="524"/>
      <c r="G52" s="525"/>
      <c r="H52" s="469"/>
      <c r="I52" s="468"/>
      <c r="J52" s="468"/>
      <c r="K52" s="469"/>
      <c r="L52" s="469"/>
      <c r="M52" s="469"/>
      <c r="N52" s="469"/>
      <c r="O52" s="469"/>
      <c r="P52" s="469"/>
      <c r="Q52" s="469"/>
      <c r="R52" s="468"/>
      <c r="S52" s="468"/>
      <c r="T52" s="468"/>
      <c r="U52" s="468"/>
      <c r="V52" s="468"/>
      <c r="W52" s="468"/>
      <c r="X52" s="468"/>
      <c r="Y52" s="469"/>
      <c r="Z52" s="468"/>
      <c r="AA52" s="468"/>
      <c r="AB52" s="468"/>
      <c r="AC52" s="468"/>
      <c r="AD52" s="468"/>
      <c r="AE52" s="468"/>
      <c r="AF52" s="469"/>
      <c r="AG52" s="469"/>
      <c r="AH52" s="524"/>
      <c r="AI52" s="524"/>
      <c r="AJ52" s="468"/>
      <c r="AK52" s="468"/>
      <c r="AL52" s="469"/>
      <c r="AM52" s="468"/>
      <c r="AN52" s="468"/>
      <c r="AO52" s="524"/>
      <c r="AP52" s="468"/>
      <c r="AQ52" s="469"/>
      <c r="AR52" s="469"/>
      <c r="AS52" s="468"/>
      <c r="AT52" s="469"/>
      <c r="AU52" s="468"/>
      <c r="AV52" s="469"/>
      <c r="AW52" s="469"/>
      <c r="AX52" s="524"/>
      <c r="AY52" s="469"/>
      <c r="AZ52" s="524"/>
      <c r="BA52" s="468"/>
      <c r="BB52" s="524"/>
      <c r="BC52" s="524"/>
      <c r="BD52" s="524"/>
      <c r="BE52" s="468"/>
      <c r="BF52" s="468"/>
      <c r="BG52" s="469"/>
      <c r="BH52" s="469"/>
      <c r="BI52" s="468"/>
      <c r="BJ52" s="468"/>
      <c r="BK52" s="468"/>
      <c r="BL52" s="469"/>
      <c r="BM52" s="468"/>
      <c r="BN52" s="468"/>
      <c r="BO52" s="469"/>
      <c r="BP52" s="469"/>
      <c r="BQ52" s="524"/>
      <c r="BR52" s="469"/>
      <c r="BS52" s="469"/>
      <c r="BT52" s="468"/>
      <c r="BU52" s="468"/>
      <c r="BV52" s="468"/>
      <c r="BW52" s="469"/>
      <c r="BX52" s="468"/>
      <c r="BY52" s="524"/>
      <c r="BZ52" s="468"/>
      <c r="CA52" s="468"/>
      <c r="CB52" s="469"/>
      <c r="CC52" s="524"/>
      <c r="CD52" s="468"/>
      <c r="CE52" s="468"/>
      <c r="CF52" s="469"/>
      <c r="CG52" s="468"/>
      <c r="CH52" s="469"/>
      <c r="CI52" s="469"/>
      <c r="CJ52" s="468"/>
      <c r="CK52" s="469"/>
      <c r="CL52" s="469"/>
      <c r="CM52" s="468"/>
      <c r="CN52" s="469"/>
      <c r="CO52" s="469"/>
      <c r="CP52" s="468"/>
      <c r="CQ52" s="469"/>
      <c r="CR52" s="468"/>
    </row>
    <row r="53" spans="1:96" ht="12.75" customHeight="1">
      <c r="A53" s="468"/>
      <c r="B53" s="468"/>
      <c r="C53" s="524"/>
      <c r="D53" s="469"/>
      <c r="E53" s="468"/>
      <c r="F53" s="524"/>
      <c r="G53" s="525"/>
      <c r="H53" s="469"/>
      <c r="I53" s="468"/>
      <c r="J53" s="468"/>
      <c r="K53" s="469"/>
      <c r="L53" s="469"/>
      <c r="M53" s="469"/>
      <c r="N53" s="469"/>
      <c r="O53" s="469"/>
      <c r="P53" s="469"/>
      <c r="Q53" s="469"/>
      <c r="R53" s="468"/>
      <c r="S53" s="468"/>
      <c r="T53" s="468"/>
      <c r="U53" s="468"/>
      <c r="V53" s="468"/>
      <c r="W53" s="468"/>
      <c r="X53" s="468"/>
      <c r="Y53" s="469"/>
      <c r="Z53" s="468"/>
      <c r="AA53" s="468"/>
      <c r="AB53" s="468"/>
      <c r="AC53" s="468"/>
      <c r="AD53" s="468"/>
      <c r="AE53" s="468"/>
      <c r="AF53" s="469"/>
      <c r="AG53" s="469"/>
      <c r="AH53" s="524"/>
      <c r="AI53" s="524"/>
      <c r="AJ53" s="468"/>
      <c r="AK53" s="468"/>
      <c r="AL53" s="469"/>
      <c r="AM53" s="468"/>
      <c r="AN53" s="468"/>
      <c r="AO53" s="524"/>
      <c r="AP53" s="468"/>
      <c r="AQ53" s="469"/>
      <c r="AR53" s="469"/>
      <c r="AS53" s="468"/>
      <c r="AT53" s="469"/>
      <c r="AU53" s="468"/>
      <c r="AV53" s="469"/>
      <c r="AW53" s="469"/>
      <c r="AX53" s="524"/>
      <c r="AY53" s="469"/>
      <c r="AZ53" s="524"/>
      <c r="BA53" s="468"/>
      <c r="BB53" s="524"/>
      <c r="BC53" s="524"/>
      <c r="BD53" s="524"/>
      <c r="BE53" s="468"/>
      <c r="BF53" s="468"/>
      <c r="BG53" s="469"/>
      <c r="BH53" s="469"/>
      <c r="BI53" s="468"/>
      <c r="BJ53" s="468"/>
      <c r="BK53" s="468"/>
      <c r="BL53" s="469"/>
      <c r="BM53" s="468"/>
      <c r="BN53" s="468"/>
      <c r="BO53" s="469"/>
      <c r="BP53" s="469"/>
      <c r="BQ53" s="524"/>
      <c r="BR53" s="469"/>
      <c r="BS53" s="469"/>
      <c r="BT53" s="468"/>
      <c r="BU53" s="468"/>
      <c r="BV53" s="468"/>
      <c r="BW53" s="469"/>
      <c r="BX53" s="468"/>
      <c r="BY53" s="524"/>
      <c r="BZ53" s="468"/>
      <c r="CA53" s="468"/>
      <c r="CB53" s="469"/>
      <c r="CC53" s="524"/>
      <c r="CD53" s="468"/>
      <c r="CE53" s="468"/>
      <c r="CF53" s="469"/>
      <c r="CG53" s="468"/>
      <c r="CH53" s="469"/>
      <c r="CI53" s="469"/>
      <c r="CJ53" s="468"/>
      <c r="CK53" s="469"/>
      <c r="CL53" s="469"/>
      <c r="CM53" s="468"/>
      <c r="CN53" s="469"/>
      <c r="CO53" s="469"/>
      <c r="CP53" s="468"/>
      <c r="CQ53" s="469"/>
      <c r="CR53" s="468"/>
    </row>
    <row r="54" spans="1:96" ht="12.75" customHeight="1">
      <c r="A54" s="468"/>
      <c r="B54" s="468"/>
      <c r="C54" s="524"/>
      <c r="D54" s="469"/>
      <c r="E54" s="468"/>
      <c r="F54" s="524"/>
      <c r="G54" s="525"/>
      <c r="H54" s="469"/>
      <c r="I54" s="468"/>
      <c r="J54" s="468"/>
      <c r="K54" s="469"/>
      <c r="L54" s="469"/>
      <c r="M54" s="469"/>
      <c r="N54" s="469"/>
      <c r="O54" s="469"/>
      <c r="P54" s="469"/>
      <c r="Q54" s="469"/>
      <c r="R54" s="468"/>
      <c r="S54" s="468"/>
      <c r="T54" s="468"/>
      <c r="U54" s="468"/>
      <c r="V54" s="468"/>
      <c r="W54" s="468"/>
      <c r="X54" s="468"/>
      <c r="Y54" s="469"/>
      <c r="Z54" s="468"/>
      <c r="AA54" s="468"/>
      <c r="AB54" s="468"/>
      <c r="AC54" s="468"/>
      <c r="AD54" s="468"/>
      <c r="AE54" s="468"/>
      <c r="AF54" s="469"/>
      <c r="AG54" s="469"/>
      <c r="AH54" s="524"/>
      <c r="AI54" s="524"/>
      <c r="AJ54" s="468"/>
      <c r="AK54" s="468"/>
      <c r="AL54" s="469"/>
      <c r="AM54" s="468"/>
      <c r="AN54" s="468"/>
      <c r="AO54" s="524"/>
      <c r="AP54" s="468"/>
      <c r="AQ54" s="469"/>
      <c r="AR54" s="469"/>
      <c r="AS54" s="468"/>
      <c r="AT54" s="469"/>
      <c r="AU54" s="468"/>
      <c r="AV54" s="469"/>
      <c r="AW54" s="469"/>
      <c r="AX54" s="524"/>
      <c r="AY54" s="469"/>
      <c r="AZ54" s="524"/>
      <c r="BA54" s="468"/>
      <c r="BB54" s="524"/>
      <c r="BC54" s="524"/>
      <c r="BD54" s="524"/>
      <c r="BE54" s="468"/>
      <c r="BF54" s="468"/>
      <c r="BG54" s="469"/>
      <c r="BH54" s="469"/>
      <c r="BI54" s="468"/>
      <c r="BJ54" s="468"/>
      <c r="BK54" s="468"/>
      <c r="BL54" s="469"/>
      <c r="BM54" s="468"/>
      <c r="BN54" s="468"/>
      <c r="BO54" s="469"/>
      <c r="BP54" s="469"/>
      <c r="BQ54" s="524"/>
      <c r="BR54" s="469"/>
      <c r="BS54" s="469"/>
      <c r="BT54" s="468"/>
      <c r="BU54" s="468"/>
      <c r="BV54" s="468"/>
      <c r="BW54" s="469"/>
      <c r="BX54" s="468"/>
      <c r="BY54" s="524"/>
      <c r="BZ54" s="468"/>
      <c r="CA54" s="468"/>
      <c r="CB54" s="469"/>
      <c r="CC54" s="524"/>
      <c r="CD54" s="468"/>
      <c r="CE54" s="468"/>
      <c r="CF54" s="469"/>
      <c r="CG54" s="468"/>
      <c r="CH54" s="469"/>
      <c r="CI54" s="469"/>
      <c r="CJ54" s="468"/>
      <c r="CK54" s="469"/>
      <c r="CL54" s="469"/>
      <c r="CM54" s="468"/>
      <c r="CN54" s="469"/>
      <c r="CO54" s="469"/>
      <c r="CP54" s="468"/>
      <c r="CQ54" s="469"/>
      <c r="CR54" s="468"/>
    </row>
    <row r="55" spans="1:96" ht="12.75" customHeight="1">
      <c r="A55" s="468"/>
      <c r="B55" s="468"/>
      <c r="C55" s="524"/>
      <c r="D55" s="469"/>
      <c r="E55" s="468"/>
      <c r="F55" s="524"/>
      <c r="G55" s="525"/>
      <c r="H55" s="469"/>
      <c r="I55" s="468"/>
      <c r="J55" s="468"/>
      <c r="K55" s="469"/>
      <c r="L55" s="469"/>
      <c r="M55" s="469"/>
      <c r="N55" s="469"/>
      <c r="O55" s="469"/>
      <c r="P55" s="469"/>
      <c r="Q55" s="469"/>
      <c r="R55" s="468"/>
      <c r="S55" s="468"/>
      <c r="T55" s="468"/>
      <c r="U55" s="468"/>
      <c r="V55" s="468"/>
      <c r="W55" s="468"/>
      <c r="X55" s="468"/>
      <c r="Y55" s="469"/>
      <c r="Z55" s="468"/>
      <c r="AA55" s="468"/>
      <c r="AB55" s="468"/>
      <c r="AC55" s="468"/>
      <c r="AD55" s="468"/>
      <c r="AE55" s="468"/>
      <c r="AF55" s="469"/>
      <c r="AG55" s="469"/>
      <c r="AH55" s="524"/>
      <c r="AI55" s="524"/>
      <c r="AJ55" s="468"/>
      <c r="AK55" s="468"/>
      <c r="AL55" s="469"/>
      <c r="AM55" s="468"/>
      <c r="AN55" s="468"/>
      <c r="AO55" s="524"/>
      <c r="AP55" s="468"/>
      <c r="AQ55" s="469"/>
      <c r="AR55" s="469"/>
      <c r="AS55" s="468"/>
      <c r="AT55" s="469"/>
      <c r="AU55" s="468"/>
      <c r="AV55" s="469"/>
      <c r="AW55" s="469"/>
      <c r="AX55" s="524"/>
      <c r="AY55" s="469"/>
      <c r="AZ55" s="524"/>
      <c r="BA55" s="468"/>
      <c r="BB55" s="524"/>
      <c r="BC55" s="524"/>
      <c r="BD55" s="524"/>
      <c r="BE55" s="468"/>
      <c r="BF55" s="468"/>
      <c r="BG55" s="469"/>
      <c r="BH55" s="469"/>
      <c r="BI55" s="468"/>
      <c r="BJ55" s="468"/>
      <c r="BK55" s="468"/>
      <c r="BL55" s="469"/>
      <c r="BM55" s="468"/>
      <c r="BN55" s="468"/>
      <c r="BO55" s="469"/>
      <c r="BP55" s="469"/>
      <c r="BQ55" s="524"/>
      <c r="BR55" s="469"/>
      <c r="BS55" s="469"/>
      <c r="BT55" s="468"/>
      <c r="BU55" s="468"/>
      <c r="BV55" s="468"/>
      <c r="BW55" s="469"/>
      <c r="BX55" s="468"/>
      <c r="BY55" s="524"/>
      <c r="BZ55" s="468"/>
      <c r="CA55" s="468"/>
      <c r="CB55" s="469"/>
      <c r="CC55" s="524"/>
      <c r="CD55" s="468"/>
      <c r="CE55" s="468"/>
      <c r="CF55" s="469"/>
      <c r="CG55" s="468"/>
      <c r="CH55" s="469"/>
      <c r="CI55" s="469"/>
      <c r="CJ55" s="468"/>
      <c r="CK55" s="469"/>
      <c r="CL55" s="469"/>
      <c r="CM55" s="468"/>
      <c r="CN55" s="469"/>
      <c r="CO55" s="469"/>
      <c r="CP55" s="468"/>
      <c r="CQ55" s="469"/>
      <c r="CR55" s="468"/>
    </row>
    <row r="56" spans="1:96" ht="12.75" customHeight="1">
      <c r="A56" s="468"/>
      <c r="B56" s="468"/>
      <c r="C56" s="524"/>
      <c r="D56" s="469"/>
      <c r="E56" s="468"/>
      <c r="F56" s="524"/>
      <c r="G56" s="525"/>
      <c r="H56" s="469"/>
      <c r="I56" s="468"/>
      <c r="J56" s="468"/>
      <c r="K56" s="469"/>
      <c r="L56" s="469"/>
      <c r="M56" s="469"/>
      <c r="N56" s="469"/>
      <c r="O56" s="469"/>
      <c r="P56" s="469"/>
      <c r="Q56" s="469"/>
      <c r="R56" s="468"/>
      <c r="S56" s="468"/>
      <c r="T56" s="468"/>
      <c r="U56" s="468"/>
      <c r="V56" s="468"/>
      <c r="W56" s="468"/>
      <c r="X56" s="468"/>
      <c r="Y56" s="469"/>
      <c r="Z56" s="468"/>
      <c r="AA56" s="468"/>
      <c r="AB56" s="468"/>
      <c r="AC56" s="468"/>
      <c r="AD56" s="468"/>
      <c r="AE56" s="468"/>
      <c r="AF56" s="469"/>
      <c r="AG56" s="469"/>
      <c r="AH56" s="524"/>
      <c r="AI56" s="524"/>
      <c r="AJ56" s="468"/>
      <c r="AK56" s="468"/>
      <c r="AL56" s="469"/>
      <c r="AM56" s="468"/>
      <c r="AN56" s="468"/>
      <c r="AO56" s="524"/>
      <c r="AP56" s="468"/>
      <c r="AQ56" s="469"/>
      <c r="AR56" s="469"/>
      <c r="AS56" s="468"/>
      <c r="AT56" s="469"/>
      <c r="AU56" s="468"/>
      <c r="AV56" s="469"/>
      <c r="AW56" s="469"/>
      <c r="AX56" s="524"/>
      <c r="AY56" s="469"/>
      <c r="AZ56" s="524"/>
      <c r="BA56" s="468"/>
      <c r="BB56" s="524"/>
      <c r="BC56" s="524"/>
      <c r="BD56" s="524"/>
      <c r="BE56" s="468"/>
      <c r="BF56" s="468"/>
      <c r="BG56" s="469"/>
      <c r="BH56" s="469"/>
      <c r="BI56" s="468"/>
      <c r="BJ56" s="468"/>
      <c r="BK56" s="468"/>
      <c r="BL56" s="469"/>
      <c r="BM56" s="468"/>
      <c r="BN56" s="468"/>
      <c r="BO56" s="469"/>
      <c r="BP56" s="469"/>
      <c r="BQ56" s="524"/>
      <c r="BR56" s="469"/>
      <c r="BS56" s="469"/>
      <c r="BT56" s="468"/>
      <c r="BU56" s="468"/>
      <c r="BV56" s="468"/>
      <c r="BW56" s="469"/>
      <c r="BX56" s="468"/>
      <c r="BY56" s="524"/>
      <c r="BZ56" s="468"/>
      <c r="CA56" s="468"/>
      <c r="CB56" s="469"/>
      <c r="CC56" s="524"/>
      <c r="CD56" s="468"/>
      <c r="CE56" s="468"/>
      <c r="CF56" s="469"/>
      <c r="CG56" s="468"/>
      <c r="CH56" s="469"/>
      <c r="CI56" s="469"/>
      <c r="CJ56" s="468"/>
      <c r="CK56" s="469"/>
      <c r="CL56" s="469"/>
      <c r="CM56" s="468"/>
      <c r="CN56" s="469"/>
      <c r="CO56" s="469"/>
      <c r="CP56" s="468"/>
      <c r="CQ56" s="469"/>
      <c r="CR56" s="468"/>
    </row>
    <row r="57" spans="1:96" ht="12.75" customHeight="1">
      <c r="A57" s="468"/>
      <c r="B57" s="468"/>
      <c r="C57" s="524"/>
      <c r="D57" s="469"/>
      <c r="E57" s="468"/>
      <c r="F57" s="524"/>
      <c r="G57" s="525"/>
      <c r="H57" s="469"/>
      <c r="I57" s="468"/>
      <c r="J57" s="468"/>
      <c r="K57" s="469"/>
      <c r="L57" s="469"/>
      <c r="M57" s="469"/>
      <c r="N57" s="469"/>
      <c r="O57" s="469"/>
      <c r="P57" s="469"/>
      <c r="Q57" s="469"/>
      <c r="R57" s="468"/>
      <c r="S57" s="468"/>
      <c r="T57" s="468"/>
      <c r="U57" s="468"/>
      <c r="V57" s="468"/>
      <c r="W57" s="468"/>
      <c r="X57" s="468"/>
      <c r="Y57" s="469"/>
      <c r="Z57" s="468"/>
      <c r="AA57" s="468"/>
      <c r="AB57" s="468"/>
      <c r="AC57" s="468"/>
      <c r="AD57" s="468"/>
      <c r="AE57" s="468"/>
      <c r="AF57" s="469"/>
      <c r="AG57" s="469"/>
      <c r="AH57" s="524"/>
      <c r="AI57" s="524"/>
      <c r="AJ57" s="468"/>
      <c r="AK57" s="468"/>
      <c r="AL57" s="469"/>
      <c r="AM57" s="468"/>
      <c r="AN57" s="468"/>
      <c r="AO57" s="524"/>
      <c r="AP57" s="468"/>
      <c r="AQ57" s="469"/>
      <c r="AR57" s="469"/>
      <c r="AS57" s="468"/>
      <c r="AT57" s="469"/>
      <c r="AU57" s="468"/>
      <c r="AV57" s="469"/>
      <c r="AW57" s="469"/>
      <c r="AX57" s="524"/>
      <c r="AY57" s="469"/>
      <c r="AZ57" s="524"/>
      <c r="BA57" s="468"/>
      <c r="BB57" s="524"/>
      <c r="BC57" s="524"/>
      <c r="BD57" s="524"/>
      <c r="BE57" s="468"/>
      <c r="BF57" s="468"/>
      <c r="BG57" s="469"/>
      <c r="BH57" s="469"/>
      <c r="BI57" s="468"/>
      <c r="BJ57" s="468"/>
      <c r="BK57" s="468"/>
      <c r="BL57" s="469"/>
      <c r="BM57" s="468"/>
      <c r="BN57" s="468"/>
      <c r="BO57" s="469"/>
      <c r="BP57" s="469"/>
      <c r="BQ57" s="524"/>
      <c r="BR57" s="469"/>
      <c r="BS57" s="469"/>
      <c r="BT57" s="468"/>
      <c r="BU57" s="468"/>
      <c r="BV57" s="468"/>
      <c r="BW57" s="469"/>
      <c r="BX57" s="468"/>
      <c r="BY57" s="524"/>
      <c r="BZ57" s="468"/>
      <c r="CA57" s="468"/>
      <c r="CB57" s="469"/>
      <c r="CC57" s="524"/>
      <c r="CD57" s="468"/>
      <c r="CE57" s="468"/>
      <c r="CF57" s="469"/>
      <c r="CG57" s="468"/>
      <c r="CH57" s="469"/>
      <c r="CI57" s="469"/>
      <c r="CJ57" s="468"/>
      <c r="CK57" s="469"/>
      <c r="CL57" s="469"/>
      <c r="CM57" s="468"/>
      <c r="CN57" s="469"/>
      <c r="CO57" s="469"/>
      <c r="CP57" s="468"/>
      <c r="CQ57" s="469"/>
      <c r="CR57" s="468"/>
    </row>
    <row r="58" spans="1:96" ht="12.75" customHeight="1">
      <c r="A58" s="468"/>
      <c r="B58" s="468"/>
      <c r="C58" s="524"/>
      <c r="D58" s="469"/>
      <c r="E58" s="468"/>
      <c r="F58" s="524"/>
      <c r="G58" s="525"/>
      <c r="H58" s="469"/>
      <c r="I58" s="468"/>
      <c r="J58" s="468"/>
      <c r="K58" s="469"/>
      <c r="L58" s="469"/>
      <c r="M58" s="469"/>
      <c r="N58" s="469"/>
      <c r="O58" s="469"/>
      <c r="P58" s="469"/>
      <c r="Q58" s="469"/>
      <c r="R58" s="468"/>
      <c r="S58" s="468"/>
      <c r="T58" s="468"/>
      <c r="U58" s="468"/>
      <c r="V58" s="468"/>
      <c r="W58" s="468"/>
      <c r="X58" s="468"/>
      <c r="Y58" s="469"/>
      <c r="Z58" s="468"/>
      <c r="AA58" s="468"/>
      <c r="AB58" s="468"/>
      <c r="AC58" s="468"/>
      <c r="AD58" s="468"/>
      <c r="AE58" s="468"/>
      <c r="AF58" s="469"/>
      <c r="AG58" s="469"/>
      <c r="AH58" s="524"/>
      <c r="AI58" s="524"/>
      <c r="AJ58" s="468"/>
      <c r="AK58" s="468"/>
      <c r="AL58" s="469"/>
      <c r="AM58" s="468"/>
      <c r="AN58" s="468"/>
      <c r="AO58" s="524"/>
      <c r="AP58" s="468"/>
      <c r="AQ58" s="469"/>
      <c r="AR58" s="469"/>
      <c r="AS58" s="468"/>
      <c r="AT58" s="469"/>
      <c r="AU58" s="468"/>
      <c r="AV58" s="469"/>
      <c r="AW58" s="469"/>
      <c r="AX58" s="524"/>
      <c r="AY58" s="469"/>
      <c r="AZ58" s="524"/>
      <c r="BA58" s="468"/>
      <c r="BB58" s="524"/>
      <c r="BC58" s="524"/>
      <c r="BD58" s="524"/>
      <c r="BE58" s="468"/>
      <c r="BF58" s="468"/>
      <c r="BG58" s="469"/>
      <c r="BH58" s="469"/>
      <c r="BI58" s="468"/>
      <c r="BJ58" s="468"/>
      <c r="BK58" s="468"/>
      <c r="BL58" s="469"/>
      <c r="BM58" s="468"/>
      <c r="BN58" s="468"/>
      <c r="BO58" s="469"/>
      <c r="BP58" s="469"/>
      <c r="BQ58" s="524"/>
      <c r="BR58" s="469"/>
      <c r="BS58" s="469"/>
      <c r="BT58" s="468"/>
      <c r="BU58" s="468"/>
      <c r="BV58" s="468"/>
      <c r="BW58" s="469"/>
      <c r="BX58" s="468"/>
      <c r="BY58" s="524"/>
      <c r="BZ58" s="468"/>
      <c r="CA58" s="468"/>
      <c r="CB58" s="469"/>
      <c r="CC58" s="524"/>
      <c r="CD58" s="468"/>
      <c r="CE58" s="468"/>
      <c r="CF58" s="469"/>
      <c r="CG58" s="468"/>
      <c r="CH58" s="469"/>
      <c r="CI58" s="469"/>
      <c r="CJ58" s="468"/>
      <c r="CK58" s="469"/>
      <c r="CL58" s="469"/>
      <c r="CM58" s="468"/>
      <c r="CN58" s="469"/>
      <c r="CO58" s="469"/>
      <c r="CP58" s="468"/>
      <c r="CQ58" s="469"/>
      <c r="CR58" s="468"/>
    </row>
    <row r="59" spans="1:96" ht="12.75" customHeight="1">
      <c r="A59" s="468"/>
      <c r="B59" s="468"/>
      <c r="C59" s="524"/>
      <c r="D59" s="469"/>
      <c r="E59" s="468"/>
      <c r="F59" s="524"/>
      <c r="G59" s="525"/>
      <c r="H59" s="469"/>
      <c r="I59" s="468"/>
      <c r="J59" s="468"/>
      <c r="K59" s="469"/>
      <c r="L59" s="469"/>
      <c r="M59" s="469"/>
      <c r="N59" s="469"/>
      <c r="O59" s="469"/>
      <c r="P59" s="469"/>
      <c r="Q59" s="469"/>
      <c r="R59" s="468"/>
      <c r="S59" s="468"/>
      <c r="T59" s="468"/>
      <c r="U59" s="468"/>
      <c r="V59" s="468"/>
      <c r="W59" s="468"/>
      <c r="X59" s="468"/>
      <c r="Y59" s="469"/>
      <c r="Z59" s="468"/>
      <c r="AA59" s="468"/>
      <c r="AB59" s="468"/>
      <c r="AC59" s="468"/>
      <c r="AD59" s="468"/>
      <c r="AE59" s="468"/>
      <c r="AF59" s="469"/>
      <c r="AG59" s="469"/>
      <c r="AH59" s="524"/>
      <c r="AI59" s="524"/>
      <c r="AJ59" s="468"/>
      <c r="AK59" s="468"/>
      <c r="AL59" s="469"/>
      <c r="AM59" s="468"/>
      <c r="AN59" s="468"/>
      <c r="AO59" s="524"/>
      <c r="AP59" s="468"/>
      <c r="AQ59" s="469"/>
      <c r="AR59" s="469"/>
      <c r="AS59" s="468"/>
      <c r="AT59" s="469"/>
      <c r="AU59" s="468"/>
      <c r="AV59" s="469"/>
      <c r="AW59" s="469"/>
      <c r="AX59" s="524"/>
      <c r="AY59" s="469"/>
      <c r="AZ59" s="524"/>
      <c r="BA59" s="468"/>
      <c r="BB59" s="524"/>
      <c r="BC59" s="524"/>
      <c r="BD59" s="524"/>
      <c r="BE59" s="468"/>
      <c r="BF59" s="468"/>
      <c r="BG59" s="469"/>
      <c r="BH59" s="469"/>
      <c r="BI59" s="468"/>
      <c r="BJ59" s="468"/>
      <c r="BK59" s="468"/>
      <c r="BL59" s="469"/>
      <c r="BM59" s="468"/>
      <c r="BN59" s="468"/>
      <c r="BO59" s="469"/>
      <c r="BP59" s="469"/>
      <c r="BQ59" s="524"/>
      <c r="BR59" s="469"/>
      <c r="BS59" s="469"/>
      <c r="BT59" s="468"/>
      <c r="BU59" s="468"/>
      <c r="BV59" s="468"/>
      <c r="BW59" s="469"/>
      <c r="BX59" s="468"/>
      <c r="BY59" s="524"/>
      <c r="BZ59" s="468"/>
      <c r="CA59" s="468"/>
      <c r="CB59" s="469"/>
      <c r="CC59" s="524"/>
      <c r="CD59" s="468"/>
      <c r="CE59" s="468"/>
      <c r="CF59" s="469"/>
      <c r="CG59" s="468"/>
      <c r="CH59" s="469"/>
      <c r="CI59" s="469"/>
      <c r="CJ59" s="468"/>
      <c r="CK59" s="469"/>
      <c r="CL59" s="469"/>
      <c r="CM59" s="468"/>
      <c r="CN59" s="469"/>
      <c r="CO59" s="469"/>
      <c r="CP59" s="468"/>
      <c r="CQ59" s="469"/>
      <c r="CR59" s="468"/>
    </row>
    <row r="60" spans="1:96" ht="12.75" customHeight="1">
      <c r="A60" s="468"/>
      <c r="B60" s="468"/>
      <c r="C60" s="524"/>
      <c r="D60" s="469"/>
      <c r="E60" s="468"/>
      <c r="F60" s="524"/>
      <c r="G60" s="525"/>
      <c r="H60" s="469"/>
      <c r="I60" s="468"/>
      <c r="J60" s="468"/>
      <c r="K60" s="469"/>
      <c r="L60" s="469"/>
      <c r="M60" s="469"/>
      <c r="N60" s="469"/>
      <c r="O60" s="469"/>
      <c r="P60" s="469"/>
      <c r="Q60" s="469"/>
      <c r="R60" s="468"/>
      <c r="S60" s="468"/>
      <c r="T60" s="468"/>
      <c r="U60" s="468"/>
      <c r="V60" s="468"/>
      <c r="W60" s="468"/>
      <c r="X60" s="468"/>
      <c r="Y60" s="469"/>
      <c r="Z60" s="468"/>
      <c r="AA60" s="468"/>
      <c r="AB60" s="468"/>
      <c r="AC60" s="468"/>
      <c r="AD60" s="468"/>
      <c r="AE60" s="468"/>
      <c r="AF60" s="469"/>
      <c r="AG60" s="469"/>
      <c r="AH60" s="524"/>
      <c r="AI60" s="524"/>
      <c r="AJ60" s="468"/>
      <c r="AK60" s="468"/>
      <c r="AL60" s="469"/>
      <c r="AM60" s="468"/>
      <c r="AN60" s="468"/>
      <c r="AO60" s="524"/>
      <c r="AP60" s="468"/>
      <c r="AQ60" s="469"/>
      <c r="AR60" s="469"/>
      <c r="AS60" s="468"/>
      <c r="AT60" s="469"/>
      <c r="AU60" s="468"/>
      <c r="AV60" s="469"/>
      <c r="AW60" s="469"/>
      <c r="AX60" s="524"/>
      <c r="AY60" s="469"/>
      <c r="AZ60" s="524"/>
      <c r="BA60" s="468"/>
      <c r="BB60" s="524"/>
      <c r="BC60" s="524"/>
      <c r="BD60" s="524"/>
      <c r="BE60" s="468"/>
      <c r="BF60" s="468"/>
      <c r="BG60" s="469"/>
      <c r="BH60" s="469"/>
      <c r="BI60" s="468"/>
      <c r="BJ60" s="468"/>
      <c r="BK60" s="468"/>
      <c r="BL60" s="469"/>
      <c r="BM60" s="468"/>
      <c r="BN60" s="468"/>
      <c r="BO60" s="469"/>
      <c r="BP60" s="469"/>
      <c r="BQ60" s="524"/>
      <c r="BR60" s="469"/>
      <c r="BS60" s="469"/>
      <c r="BT60" s="468"/>
      <c r="BU60" s="468"/>
      <c r="BV60" s="468"/>
      <c r="BW60" s="469"/>
      <c r="BX60" s="468"/>
      <c r="BY60" s="524"/>
      <c r="BZ60" s="468"/>
      <c r="CA60" s="468"/>
      <c r="CB60" s="469"/>
      <c r="CC60" s="524"/>
      <c r="CD60" s="468"/>
      <c r="CE60" s="468"/>
      <c r="CF60" s="469"/>
      <c r="CG60" s="468"/>
      <c r="CH60" s="469"/>
      <c r="CI60" s="469"/>
      <c r="CJ60" s="468"/>
      <c r="CK60" s="469"/>
      <c r="CL60" s="469"/>
      <c r="CM60" s="468"/>
      <c r="CN60" s="469"/>
      <c r="CO60" s="469"/>
      <c r="CP60" s="468"/>
      <c r="CQ60" s="469"/>
      <c r="CR60" s="468"/>
    </row>
    <row r="61" spans="1:96" ht="12.75" customHeight="1">
      <c r="A61" s="468"/>
      <c r="B61" s="468"/>
      <c r="C61" s="524"/>
      <c r="D61" s="469"/>
      <c r="E61" s="468"/>
      <c r="F61" s="524"/>
      <c r="G61" s="525"/>
      <c r="H61" s="469"/>
      <c r="I61" s="468"/>
      <c r="J61" s="468"/>
      <c r="K61" s="469"/>
      <c r="L61" s="469"/>
      <c r="M61" s="469"/>
      <c r="N61" s="469"/>
      <c r="O61" s="469"/>
      <c r="P61" s="469"/>
      <c r="Q61" s="469"/>
      <c r="R61" s="468"/>
      <c r="S61" s="468"/>
      <c r="T61" s="468"/>
      <c r="U61" s="468"/>
      <c r="V61" s="468"/>
      <c r="W61" s="468"/>
      <c r="X61" s="468"/>
      <c r="Y61" s="469"/>
      <c r="Z61" s="468"/>
      <c r="AA61" s="468"/>
      <c r="AB61" s="468"/>
      <c r="AC61" s="468"/>
      <c r="AD61" s="468"/>
      <c r="AE61" s="468"/>
      <c r="AF61" s="469"/>
      <c r="AG61" s="469"/>
      <c r="AH61" s="524"/>
      <c r="AI61" s="524"/>
      <c r="AJ61" s="468"/>
      <c r="AK61" s="468"/>
      <c r="AL61" s="469"/>
      <c r="AM61" s="468"/>
      <c r="AN61" s="468"/>
      <c r="AO61" s="524"/>
      <c r="AP61" s="468"/>
      <c r="AQ61" s="469"/>
      <c r="AR61" s="469"/>
      <c r="AS61" s="468"/>
      <c r="AT61" s="469"/>
      <c r="AU61" s="468"/>
      <c r="AV61" s="469"/>
      <c r="AW61" s="469"/>
      <c r="AX61" s="524"/>
      <c r="AY61" s="469"/>
      <c r="AZ61" s="524"/>
      <c r="BA61" s="468"/>
      <c r="BB61" s="524"/>
      <c r="BC61" s="524"/>
      <c r="BD61" s="524"/>
      <c r="BE61" s="468"/>
      <c r="BF61" s="468"/>
      <c r="BG61" s="469"/>
      <c r="BH61" s="469"/>
      <c r="BI61" s="468"/>
      <c r="BJ61" s="468"/>
      <c r="BK61" s="468"/>
      <c r="BL61" s="469"/>
      <c r="BM61" s="468"/>
      <c r="BN61" s="468"/>
      <c r="BO61" s="469"/>
      <c r="BP61" s="469"/>
      <c r="BQ61" s="524"/>
      <c r="BR61" s="469"/>
      <c r="BS61" s="469"/>
      <c r="BT61" s="468"/>
      <c r="BU61" s="468"/>
      <c r="BV61" s="468"/>
      <c r="BW61" s="469"/>
      <c r="BX61" s="468"/>
      <c r="BY61" s="524"/>
      <c r="BZ61" s="468"/>
      <c r="CA61" s="468"/>
      <c r="CB61" s="469"/>
      <c r="CC61" s="524"/>
      <c r="CD61" s="468"/>
      <c r="CE61" s="468"/>
      <c r="CF61" s="469"/>
      <c r="CG61" s="468"/>
      <c r="CH61" s="469"/>
      <c r="CI61" s="469"/>
      <c r="CJ61" s="468"/>
      <c r="CK61" s="469"/>
      <c r="CL61" s="469"/>
      <c r="CM61" s="468"/>
      <c r="CN61" s="469"/>
      <c r="CO61" s="469"/>
      <c r="CP61" s="468"/>
      <c r="CQ61" s="469"/>
      <c r="CR61" s="468"/>
    </row>
    <row r="62" spans="1:96" ht="12.75" customHeight="1">
      <c r="A62" s="468"/>
      <c r="B62" s="468"/>
      <c r="C62" s="524"/>
      <c r="D62" s="469"/>
      <c r="E62" s="468"/>
      <c r="F62" s="524"/>
      <c r="G62" s="525"/>
      <c r="H62" s="469"/>
      <c r="I62" s="468"/>
      <c r="J62" s="468"/>
      <c r="K62" s="469"/>
      <c r="L62" s="469"/>
      <c r="M62" s="469"/>
      <c r="N62" s="469"/>
      <c r="O62" s="469"/>
      <c r="P62" s="469"/>
      <c r="Q62" s="469"/>
      <c r="R62" s="468"/>
      <c r="S62" s="468"/>
      <c r="T62" s="468"/>
      <c r="U62" s="468"/>
      <c r="V62" s="468"/>
      <c r="W62" s="468"/>
      <c r="X62" s="468"/>
      <c r="Y62" s="469"/>
      <c r="Z62" s="468"/>
      <c r="AA62" s="468"/>
      <c r="AB62" s="468"/>
      <c r="AC62" s="468"/>
      <c r="AD62" s="468"/>
      <c r="AE62" s="468"/>
      <c r="AF62" s="469"/>
      <c r="AG62" s="469"/>
      <c r="AH62" s="524"/>
      <c r="AI62" s="524"/>
      <c r="AJ62" s="468"/>
      <c r="AK62" s="468"/>
      <c r="AL62" s="469"/>
      <c r="AM62" s="468"/>
      <c r="AN62" s="468"/>
      <c r="AO62" s="524"/>
      <c r="AP62" s="468"/>
      <c r="AQ62" s="469"/>
      <c r="AR62" s="469"/>
      <c r="AS62" s="468"/>
      <c r="AT62" s="469"/>
      <c r="AU62" s="468"/>
      <c r="AV62" s="469"/>
      <c r="AW62" s="469"/>
      <c r="AX62" s="524"/>
      <c r="AY62" s="469"/>
      <c r="AZ62" s="524"/>
      <c r="BA62" s="468"/>
      <c r="BB62" s="524"/>
      <c r="BC62" s="524"/>
      <c r="BD62" s="524"/>
      <c r="BE62" s="468"/>
      <c r="BF62" s="468"/>
      <c r="BG62" s="469"/>
      <c r="BH62" s="469"/>
      <c r="BI62" s="468"/>
      <c r="BJ62" s="468"/>
      <c r="BK62" s="468"/>
      <c r="BL62" s="469"/>
      <c r="BM62" s="468"/>
      <c r="BN62" s="468"/>
      <c r="BO62" s="469"/>
      <c r="BP62" s="469"/>
      <c r="BQ62" s="524"/>
      <c r="BR62" s="469"/>
      <c r="BS62" s="469"/>
      <c r="BT62" s="468"/>
      <c r="BU62" s="468"/>
      <c r="BV62" s="468"/>
      <c r="BW62" s="469"/>
      <c r="BX62" s="468"/>
      <c r="BY62" s="524"/>
      <c r="BZ62" s="468"/>
      <c r="CA62" s="468"/>
      <c r="CB62" s="469"/>
      <c r="CC62" s="524"/>
      <c r="CD62" s="468"/>
      <c r="CE62" s="468"/>
      <c r="CF62" s="469"/>
      <c r="CG62" s="468"/>
      <c r="CH62" s="469"/>
      <c r="CI62" s="469"/>
      <c r="CJ62" s="468"/>
      <c r="CK62" s="469"/>
      <c r="CL62" s="469"/>
      <c r="CM62" s="468"/>
      <c r="CN62" s="469"/>
      <c r="CO62" s="469"/>
      <c r="CP62" s="468"/>
      <c r="CQ62" s="469"/>
      <c r="CR62" s="468"/>
    </row>
    <row r="63" spans="1:96" ht="12.75" customHeight="1">
      <c r="A63" s="468"/>
      <c r="B63" s="468"/>
      <c r="C63" s="524"/>
      <c r="D63" s="469"/>
      <c r="E63" s="468"/>
      <c r="F63" s="524"/>
      <c r="G63" s="525"/>
      <c r="H63" s="469"/>
      <c r="I63" s="468"/>
      <c r="J63" s="468"/>
      <c r="K63" s="469"/>
      <c r="L63" s="469"/>
      <c r="M63" s="469"/>
      <c r="N63" s="469"/>
      <c r="O63" s="469"/>
      <c r="P63" s="469"/>
      <c r="Q63" s="469"/>
      <c r="R63" s="468"/>
      <c r="S63" s="468"/>
      <c r="T63" s="468"/>
      <c r="U63" s="468"/>
      <c r="V63" s="468"/>
      <c r="W63" s="468"/>
      <c r="X63" s="468"/>
      <c r="Y63" s="469"/>
      <c r="Z63" s="468"/>
      <c r="AA63" s="468"/>
      <c r="AB63" s="468"/>
      <c r="AC63" s="468"/>
      <c r="AD63" s="468"/>
      <c r="AE63" s="468"/>
      <c r="AF63" s="469"/>
      <c r="AG63" s="469"/>
      <c r="AH63" s="524"/>
      <c r="AI63" s="524"/>
      <c r="AJ63" s="468"/>
      <c r="AK63" s="468"/>
      <c r="AL63" s="469"/>
      <c r="AM63" s="468"/>
      <c r="AN63" s="468"/>
      <c r="AO63" s="524"/>
      <c r="AP63" s="468"/>
      <c r="AQ63" s="469"/>
      <c r="AR63" s="469"/>
      <c r="AS63" s="468"/>
      <c r="AT63" s="469"/>
      <c r="AU63" s="468"/>
      <c r="AV63" s="469"/>
      <c r="AW63" s="469"/>
      <c r="AX63" s="524"/>
      <c r="AY63" s="469"/>
      <c r="AZ63" s="524"/>
      <c r="BA63" s="468"/>
      <c r="BB63" s="524"/>
      <c r="BC63" s="524"/>
      <c r="BD63" s="524"/>
      <c r="BE63" s="468"/>
      <c r="BF63" s="468"/>
      <c r="BG63" s="469"/>
      <c r="BH63" s="469"/>
      <c r="BI63" s="468"/>
      <c r="BJ63" s="468"/>
      <c r="BK63" s="468"/>
      <c r="BL63" s="469"/>
      <c r="BM63" s="468"/>
      <c r="BN63" s="468"/>
      <c r="BO63" s="469"/>
      <c r="BP63" s="469"/>
      <c r="BQ63" s="524"/>
      <c r="BR63" s="469"/>
      <c r="BS63" s="469"/>
      <c r="BT63" s="468"/>
      <c r="BU63" s="468"/>
      <c r="BV63" s="468"/>
      <c r="BW63" s="469"/>
      <c r="BX63" s="468"/>
      <c r="BY63" s="524"/>
      <c r="BZ63" s="468"/>
      <c r="CA63" s="468"/>
      <c r="CB63" s="469"/>
      <c r="CC63" s="524"/>
      <c r="CD63" s="468"/>
      <c r="CE63" s="468"/>
      <c r="CF63" s="469"/>
      <c r="CG63" s="468"/>
      <c r="CH63" s="469"/>
      <c r="CI63" s="469"/>
      <c r="CJ63" s="468"/>
      <c r="CK63" s="469"/>
      <c r="CL63" s="469"/>
      <c r="CM63" s="468"/>
      <c r="CN63" s="469"/>
      <c r="CO63" s="469"/>
      <c r="CP63" s="468"/>
      <c r="CQ63" s="469"/>
      <c r="CR63" s="468"/>
    </row>
    <row r="64" spans="1:96" ht="12.75" customHeight="1">
      <c r="A64" s="468"/>
      <c r="B64" s="468"/>
      <c r="C64" s="524"/>
      <c r="D64" s="469"/>
      <c r="E64" s="468"/>
      <c r="F64" s="524"/>
      <c r="G64" s="525"/>
      <c r="H64" s="469"/>
      <c r="I64" s="468"/>
      <c r="J64" s="468"/>
      <c r="K64" s="469"/>
      <c r="L64" s="469"/>
      <c r="M64" s="469"/>
      <c r="N64" s="469"/>
      <c r="O64" s="469"/>
      <c r="P64" s="469"/>
      <c r="Q64" s="469"/>
      <c r="R64" s="468"/>
      <c r="S64" s="468"/>
      <c r="T64" s="468"/>
      <c r="U64" s="468"/>
      <c r="V64" s="468"/>
      <c r="W64" s="468"/>
      <c r="X64" s="468"/>
      <c r="Y64" s="469"/>
      <c r="Z64" s="468"/>
      <c r="AA64" s="468"/>
      <c r="AB64" s="468"/>
      <c r="AC64" s="468"/>
      <c r="AD64" s="468"/>
      <c r="AE64" s="468"/>
      <c r="AF64" s="469"/>
      <c r="AG64" s="469"/>
      <c r="AH64" s="524"/>
      <c r="AI64" s="524"/>
      <c r="AJ64" s="468"/>
      <c r="AK64" s="468"/>
      <c r="AL64" s="469"/>
      <c r="AM64" s="468"/>
      <c r="AN64" s="468"/>
      <c r="AO64" s="524"/>
      <c r="AP64" s="468"/>
      <c r="AQ64" s="469"/>
      <c r="AR64" s="469"/>
      <c r="AS64" s="468"/>
      <c r="AT64" s="469"/>
      <c r="AU64" s="468"/>
      <c r="AV64" s="469"/>
      <c r="AW64" s="469"/>
      <c r="AX64" s="524"/>
      <c r="AY64" s="469"/>
      <c r="AZ64" s="524"/>
      <c r="BA64" s="468"/>
      <c r="BB64" s="524"/>
      <c r="BC64" s="524"/>
      <c r="BD64" s="524"/>
      <c r="BE64" s="468"/>
      <c r="BF64" s="468"/>
      <c r="BG64" s="469"/>
      <c r="BH64" s="469"/>
      <c r="BI64" s="468"/>
      <c r="BJ64" s="468"/>
      <c r="BK64" s="468"/>
      <c r="BL64" s="469"/>
      <c r="BM64" s="468"/>
      <c r="BN64" s="468"/>
      <c r="BO64" s="469"/>
      <c r="BP64" s="469"/>
      <c r="BQ64" s="524"/>
      <c r="BR64" s="469"/>
      <c r="BS64" s="469"/>
      <c r="BT64" s="468"/>
      <c r="BU64" s="468"/>
      <c r="BV64" s="468"/>
      <c r="BW64" s="469"/>
      <c r="BX64" s="468"/>
      <c r="BY64" s="524"/>
      <c r="BZ64" s="468"/>
      <c r="CA64" s="468"/>
      <c r="CB64" s="469"/>
      <c r="CC64" s="524"/>
      <c r="CD64" s="468"/>
      <c r="CE64" s="468"/>
      <c r="CF64" s="469"/>
      <c r="CG64" s="468"/>
      <c r="CH64" s="469"/>
      <c r="CI64" s="469"/>
      <c r="CJ64" s="468"/>
      <c r="CK64" s="469"/>
      <c r="CL64" s="469"/>
      <c r="CM64" s="468"/>
      <c r="CN64" s="469"/>
      <c r="CO64" s="469"/>
      <c r="CP64" s="468"/>
      <c r="CQ64" s="469"/>
      <c r="CR64" s="468"/>
    </row>
    <row r="65" spans="1:96" ht="12.75" customHeight="1">
      <c r="A65" s="468"/>
      <c r="B65" s="468"/>
      <c r="C65" s="524"/>
      <c r="D65" s="469"/>
      <c r="E65" s="468"/>
      <c r="F65" s="524"/>
      <c r="G65" s="525"/>
      <c r="H65" s="469"/>
      <c r="I65" s="468"/>
      <c r="J65" s="468"/>
      <c r="K65" s="469"/>
      <c r="L65" s="469"/>
      <c r="M65" s="469"/>
      <c r="N65" s="469"/>
      <c r="O65" s="469"/>
      <c r="P65" s="469"/>
      <c r="Q65" s="469"/>
      <c r="R65" s="468"/>
      <c r="S65" s="468"/>
      <c r="T65" s="468"/>
      <c r="U65" s="468"/>
      <c r="V65" s="468"/>
      <c r="W65" s="468"/>
      <c r="X65" s="468"/>
      <c r="Y65" s="469"/>
      <c r="Z65" s="468"/>
      <c r="AA65" s="468"/>
      <c r="AB65" s="468"/>
      <c r="AC65" s="468"/>
      <c r="AD65" s="468"/>
      <c r="AE65" s="468"/>
      <c r="AF65" s="469"/>
      <c r="AG65" s="469"/>
      <c r="AH65" s="524"/>
      <c r="AI65" s="524"/>
      <c r="AJ65" s="468"/>
      <c r="AK65" s="468"/>
      <c r="AL65" s="469"/>
      <c r="AM65" s="468"/>
      <c r="AN65" s="468"/>
      <c r="AO65" s="524"/>
      <c r="AP65" s="468"/>
      <c r="AQ65" s="469"/>
      <c r="AR65" s="469"/>
      <c r="AS65" s="468"/>
      <c r="AT65" s="469"/>
      <c r="AU65" s="468"/>
      <c r="AV65" s="469"/>
      <c r="AW65" s="469"/>
      <c r="AX65" s="524"/>
      <c r="AY65" s="469"/>
      <c r="AZ65" s="524"/>
      <c r="BA65" s="468"/>
      <c r="BB65" s="524"/>
      <c r="BC65" s="524"/>
      <c r="BD65" s="524"/>
      <c r="BE65" s="468"/>
      <c r="BF65" s="468"/>
      <c r="BG65" s="469"/>
      <c r="BH65" s="469"/>
      <c r="BI65" s="468"/>
      <c r="BJ65" s="468"/>
      <c r="BK65" s="468"/>
      <c r="BL65" s="469"/>
      <c r="BM65" s="468"/>
      <c r="BN65" s="468"/>
      <c r="BO65" s="469"/>
      <c r="BP65" s="469"/>
      <c r="BQ65" s="524"/>
      <c r="BR65" s="469"/>
      <c r="BS65" s="469"/>
      <c r="BT65" s="468"/>
      <c r="BU65" s="468"/>
      <c r="BV65" s="468"/>
      <c r="BW65" s="469"/>
      <c r="BX65" s="468"/>
      <c r="BY65" s="524"/>
      <c r="BZ65" s="468"/>
      <c r="CA65" s="468"/>
      <c r="CB65" s="469"/>
      <c r="CC65" s="524"/>
      <c r="CD65" s="468"/>
      <c r="CE65" s="468"/>
      <c r="CF65" s="469"/>
      <c r="CG65" s="468"/>
      <c r="CH65" s="469"/>
      <c r="CI65" s="469"/>
      <c r="CJ65" s="468"/>
      <c r="CK65" s="469"/>
      <c r="CL65" s="469"/>
      <c r="CM65" s="468"/>
      <c r="CN65" s="469"/>
      <c r="CO65" s="469"/>
      <c r="CP65" s="468"/>
      <c r="CQ65" s="469"/>
      <c r="CR65" s="468"/>
    </row>
    <row r="66" spans="1:96" ht="12.75" customHeight="1">
      <c r="A66" s="468"/>
      <c r="B66" s="468"/>
      <c r="C66" s="524"/>
      <c r="D66" s="469"/>
      <c r="E66" s="468"/>
      <c r="F66" s="524"/>
      <c r="G66" s="525"/>
      <c r="H66" s="469"/>
      <c r="I66" s="468"/>
      <c r="J66" s="468"/>
      <c r="K66" s="469"/>
      <c r="L66" s="469"/>
      <c r="M66" s="469"/>
      <c r="N66" s="469"/>
      <c r="O66" s="469"/>
      <c r="P66" s="469"/>
      <c r="Q66" s="469"/>
      <c r="R66" s="468"/>
      <c r="S66" s="468"/>
      <c r="T66" s="468"/>
      <c r="U66" s="468"/>
      <c r="V66" s="468"/>
      <c r="W66" s="468"/>
      <c r="X66" s="468"/>
      <c r="Y66" s="469"/>
      <c r="Z66" s="468"/>
      <c r="AA66" s="468"/>
      <c r="AB66" s="468"/>
      <c r="AC66" s="468"/>
      <c r="AD66" s="468"/>
      <c r="AE66" s="468"/>
      <c r="AF66" s="469"/>
      <c r="AG66" s="469"/>
      <c r="AH66" s="524"/>
      <c r="AI66" s="524"/>
      <c r="AJ66" s="468"/>
      <c r="AK66" s="468"/>
      <c r="AL66" s="469"/>
      <c r="AM66" s="468"/>
      <c r="AN66" s="468"/>
      <c r="AO66" s="524"/>
      <c r="AP66" s="468"/>
      <c r="AQ66" s="469"/>
      <c r="AR66" s="469"/>
      <c r="AS66" s="468"/>
      <c r="AT66" s="469"/>
      <c r="AU66" s="468"/>
      <c r="AV66" s="469"/>
      <c r="AW66" s="469"/>
      <c r="AX66" s="524"/>
      <c r="AY66" s="469"/>
      <c r="AZ66" s="524"/>
      <c r="BA66" s="468"/>
      <c r="BB66" s="524"/>
      <c r="BC66" s="524"/>
      <c r="BD66" s="524"/>
      <c r="BE66" s="468"/>
      <c r="BF66" s="468"/>
      <c r="BG66" s="469"/>
      <c r="BH66" s="469"/>
      <c r="BI66" s="468"/>
      <c r="BJ66" s="468"/>
      <c r="BK66" s="468"/>
      <c r="BL66" s="469"/>
      <c r="BM66" s="468"/>
      <c r="BN66" s="468"/>
      <c r="BO66" s="469"/>
      <c r="BP66" s="469"/>
      <c r="BQ66" s="524"/>
      <c r="BR66" s="469"/>
      <c r="BS66" s="469"/>
      <c r="BT66" s="468"/>
      <c r="BU66" s="468"/>
      <c r="BV66" s="468"/>
      <c r="BW66" s="469"/>
      <c r="BX66" s="468"/>
      <c r="BY66" s="524"/>
      <c r="BZ66" s="468"/>
      <c r="CA66" s="468"/>
      <c r="CB66" s="469"/>
      <c r="CC66" s="524"/>
      <c r="CD66" s="468"/>
      <c r="CE66" s="468"/>
      <c r="CF66" s="469"/>
      <c r="CG66" s="468"/>
      <c r="CH66" s="469"/>
      <c r="CI66" s="469"/>
      <c r="CJ66" s="468"/>
      <c r="CK66" s="469"/>
      <c r="CL66" s="469"/>
      <c r="CM66" s="468"/>
      <c r="CN66" s="469"/>
      <c r="CO66" s="469"/>
      <c r="CP66" s="468"/>
      <c r="CQ66" s="469"/>
      <c r="CR66" s="468"/>
    </row>
    <row r="67" spans="1:96" ht="12.75" customHeight="1">
      <c r="A67" s="468"/>
      <c r="B67" s="468"/>
      <c r="C67" s="524"/>
      <c r="D67" s="469"/>
      <c r="E67" s="468"/>
      <c r="F67" s="524"/>
      <c r="G67" s="525"/>
      <c r="H67" s="469"/>
      <c r="I67" s="468"/>
      <c r="J67" s="468"/>
      <c r="K67" s="469"/>
      <c r="L67" s="469"/>
      <c r="M67" s="469"/>
      <c r="N67" s="469"/>
      <c r="O67" s="469"/>
      <c r="P67" s="469"/>
      <c r="Q67" s="469"/>
      <c r="R67" s="468"/>
      <c r="S67" s="468"/>
      <c r="T67" s="468"/>
      <c r="U67" s="468"/>
      <c r="V67" s="468"/>
      <c r="W67" s="468"/>
      <c r="X67" s="468"/>
      <c r="Y67" s="469"/>
      <c r="Z67" s="468"/>
      <c r="AA67" s="468"/>
      <c r="AB67" s="468"/>
      <c r="AC67" s="468"/>
      <c r="AD67" s="468"/>
      <c r="AE67" s="468"/>
      <c r="AF67" s="469"/>
      <c r="AG67" s="469"/>
      <c r="AH67" s="524"/>
      <c r="AI67" s="524"/>
      <c r="AJ67" s="468"/>
      <c r="AK67" s="468"/>
      <c r="AL67" s="469"/>
      <c r="AM67" s="468"/>
      <c r="AN67" s="468"/>
      <c r="AO67" s="524"/>
      <c r="AP67" s="468"/>
      <c r="AQ67" s="469"/>
      <c r="AR67" s="469"/>
      <c r="AS67" s="468"/>
      <c r="AT67" s="469"/>
      <c r="AU67" s="468"/>
      <c r="AV67" s="469"/>
      <c r="AW67" s="469"/>
      <c r="AX67" s="524"/>
      <c r="AY67" s="469"/>
      <c r="AZ67" s="524"/>
      <c r="BA67" s="468"/>
      <c r="BB67" s="524"/>
      <c r="BC67" s="524"/>
      <c r="BD67" s="524"/>
      <c r="BE67" s="468"/>
      <c r="BF67" s="468"/>
      <c r="BG67" s="469"/>
      <c r="BH67" s="469"/>
      <c r="BI67" s="468"/>
      <c r="BJ67" s="468"/>
      <c r="BK67" s="468"/>
      <c r="BL67" s="469"/>
      <c r="BM67" s="468"/>
      <c r="BN67" s="468"/>
      <c r="BO67" s="469"/>
      <c r="BP67" s="469"/>
      <c r="BQ67" s="524"/>
      <c r="BR67" s="469"/>
      <c r="BS67" s="469"/>
      <c r="BT67" s="468"/>
      <c r="BU67" s="468"/>
      <c r="BV67" s="468"/>
      <c r="BW67" s="469"/>
      <c r="BX67" s="468"/>
      <c r="BY67" s="524"/>
      <c r="BZ67" s="468"/>
      <c r="CA67" s="468"/>
      <c r="CB67" s="469"/>
      <c r="CC67" s="524"/>
      <c r="CD67" s="468"/>
      <c r="CE67" s="468"/>
      <c r="CF67" s="469"/>
      <c r="CG67" s="468"/>
      <c r="CH67" s="469"/>
      <c r="CI67" s="469"/>
      <c r="CJ67" s="468"/>
      <c r="CK67" s="469"/>
      <c r="CL67" s="469"/>
      <c r="CM67" s="468"/>
      <c r="CN67" s="469"/>
      <c r="CO67" s="469"/>
      <c r="CP67" s="468"/>
      <c r="CQ67" s="469"/>
      <c r="CR67" s="468"/>
    </row>
    <row r="68" spans="1:96" ht="12.75" customHeight="1">
      <c r="A68" s="468"/>
      <c r="B68" s="468"/>
      <c r="C68" s="524"/>
      <c r="D68" s="469"/>
      <c r="E68" s="468"/>
      <c r="F68" s="524"/>
      <c r="G68" s="525"/>
      <c r="H68" s="469"/>
      <c r="I68" s="468"/>
      <c r="J68" s="468"/>
      <c r="K68" s="469"/>
      <c r="L68" s="469"/>
      <c r="M68" s="469"/>
      <c r="N68" s="469"/>
      <c r="O68" s="469"/>
      <c r="P68" s="469"/>
      <c r="Q68" s="469"/>
      <c r="R68" s="468"/>
      <c r="S68" s="468"/>
      <c r="T68" s="468"/>
      <c r="U68" s="468"/>
      <c r="V68" s="468"/>
      <c r="W68" s="468"/>
      <c r="X68" s="468"/>
      <c r="Y68" s="469"/>
      <c r="Z68" s="468"/>
      <c r="AA68" s="468"/>
      <c r="AB68" s="468"/>
      <c r="AC68" s="468"/>
      <c r="AD68" s="468"/>
      <c r="AE68" s="468"/>
      <c r="AF68" s="469"/>
      <c r="AG68" s="469"/>
      <c r="AH68" s="524"/>
      <c r="AI68" s="524"/>
      <c r="AJ68" s="468"/>
      <c r="AK68" s="468"/>
      <c r="AL68" s="469"/>
      <c r="AM68" s="468"/>
      <c r="AN68" s="468"/>
      <c r="AO68" s="524"/>
      <c r="AP68" s="468"/>
      <c r="AQ68" s="469"/>
      <c r="AR68" s="469"/>
      <c r="AS68" s="468"/>
      <c r="AT68" s="469"/>
      <c r="AU68" s="468"/>
      <c r="AV68" s="469"/>
      <c r="AW68" s="469"/>
      <c r="AX68" s="524"/>
      <c r="AY68" s="469"/>
      <c r="AZ68" s="524"/>
      <c r="BA68" s="468"/>
      <c r="BB68" s="524"/>
      <c r="BC68" s="524"/>
      <c r="BD68" s="524"/>
      <c r="BE68" s="468"/>
      <c r="BF68" s="468"/>
      <c r="BG68" s="469"/>
      <c r="BH68" s="469"/>
      <c r="BI68" s="468"/>
      <c r="BJ68" s="468"/>
      <c r="BK68" s="468"/>
      <c r="BL68" s="469"/>
      <c r="BM68" s="468"/>
      <c r="BN68" s="468"/>
      <c r="BO68" s="469"/>
      <c r="BP68" s="469"/>
      <c r="BQ68" s="524"/>
      <c r="BR68" s="469"/>
      <c r="BS68" s="469"/>
      <c r="BT68" s="468"/>
      <c r="BU68" s="468"/>
      <c r="BV68" s="468"/>
      <c r="BW68" s="469"/>
      <c r="BX68" s="468"/>
      <c r="BY68" s="524"/>
      <c r="BZ68" s="468"/>
      <c r="CA68" s="468"/>
      <c r="CB68" s="469"/>
      <c r="CC68" s="524"/>
      <c r="CD68" s="468"/>
      <c r="CE68" s="468"/>
      <c r="CF68" s="469"/>
      <c r="CG68" s="468"/>
      <c r="CH68" s="469"/>
      <c r="CI68" s="469"/>
      <c r="CJ68" s="468"/>
      <c r="CK68" s="469"/>
      <c r="CL68" s="469"/>
      <c r="CM68" s="468"/>
      <c r="CN68" s="469"/>
      <c r="CO68" s="469"/>
      <c r="CP68" s="468"/>
      <c r="CQ68" s="469"/>
      <c r="CR68" s="468"/>
    </row>
    <row r="69" spans="1:96" ht="12.75" customHeight="1">
      <c r="A69" s="468"/>
      <c r="B69" s="468"/>
      <c r="C69" s="524"/>
      <c r="D69" s="469"/>
      <c r="E69" s="468"/>
      <c r="F69" s="524"/>
      <c r="G69" s="525"/>
      <c r="H69" s="469"/>
      <c r="I69" s="468"/>
      <c r="J69" s="468"/>
      <c r="K69" s="469"/>
      <c r="L69" s="469"/>
      <c r="M69" s="469"/>
      <c r="N69" s="469"/>
      <c r="O69" s="469"/>
      <c r="P69" s="469"/>
      <c r="Q69" s="469"/>
      <c r="R69" s="468"/>
      <c r="S69" s="468"/>
      <c r="T69" s="468"/>
      <c r="U69" s="468"/>
      <c r="V69" s="468"/>
      <c r="W69" s="468"/>
      <c r="X69" s="468"/>
      <c r="Y69" s="469"/>
      <c r="Z69" s="468"/>
      <c r="AA69" s="468"/>
      <c r="AB69" s="468"/>
      <c r="AC69" s="468"/>
      <c r="AD69" s="468"/>
      <c r="AE69" s="468"/>
      <c r="AF69" s="469"/>
      <c r="AG69" s="469"/>
      <c r="AH69" s="524"/>
      <c r="AI69" s="524"/>
      <c r="AJ69" s="468"/>
      <c r="AK69" s="468"/>
      <c r="AL69" s="469"/>
      <c r="AM69" s="468"/>
      <c r="AN69" s="468"/>
      <c r="AO69" s="524"/>
      <c r="AP69" s="468"/>
      <c r="AQ69" s="469"/>
      <c r="AR69" s="469"/>
      <c r="AS69" s="468"/>
      <c r="AT69" s="469"/>
      <c r="AU69" s="468"/>
      <c r="AV69" s="469"/>
      <c r="AW69" s="469"/>
      <c r="AX69" s="524"/>
      <c r="AY69" s="469"/>
      <c r="AZ69" s="524"/>
      <c r="BA69" s="468"/>
      <c r="BB69" s="524"/>
      <c r="BC69" s="524"/>
      <c r="BD69" s="524"/>
      <c r="BE69" s="468"/>
      <c r="BF69" s="468"/>
      <c r="BG69" s="469"/>
      <c r="BH69" s="469"/>
      <c r="BI69" s="468"/>
      <c r="BJ69" s="468"/>
      <c r="BK69" s="468"/>
      <c r="BL69" s="469"/>
      <c r="BM69" s="468"/>
      <c r="BN69" s="468"/>
      <c r="BO69" s="469"/>
      <c r="BP69" s="469"/>
      <c r="BQ69" s="524"/>
      <c r="BR69" s="469"/>
      <c r="BS69" s="469"/>
      <c r="BT69" s="468"/>
      <c r="BU69" s="468"/>
      <c r="BV69" s="468"/>
      <c r="BW69" s="469"/>
      <c r="BX69" s="468"/>
      <c r="BY69" s="524"/>
      <c r="BZ69" s="468"/>
      <c r="CA69" s="468"/>
      <c r="CB69" s="469"/>
      <c r="CC69" s="524"/>
      <c r="CD69" s="468"/>
      <c r="CE69" s="468"/>
      <c r="CF69" s="469"/>
      <c r="CG69" s="468"/>
      <c r="CH69" s="469"/>
      <c r="CI69" s="469"/>
      <c r="CJ69" s="468"/>
      <c r="CK69" s="469"/>
      <c r="CL69" s="469"/>
      <c r="CM69" s="468"/>
      <c r="CN69" s="469"/>
      <c r="CO69" s="469"/>
      <c r="CP69" s="468"/>
      <c r="CQ69" s="469"/>
      <c r="CR69" s="468"/>
    </row>
    <row r="70" spans="1:96" ht="12.75" customHeight="1">
      <c r="A70" s="468"/>
      <c r="B70" s="468"/>
      <c r="C70" s="524"/>
      <c r="D70" s="469"/>
      <c r="E70" s="468"/>
      <c r="F70" s="524"/>
      <c r="G70" s="525"/>
      <c r="H70" s="469"/>
      <c r="I70" s="468"/>
      <c r="J70" s="468"/>
      <c r="K70" s="469"/>
      <c r="L70" s="469"/>
      <c r="M70" s="469"/>
      <c r="N70" s="469"/>
      <c r="O70" s="469"/>
      <c r="P70" s="469"/>
      <c r="Q70" s="469"/>
      <c r="R70" s="468"/>
      <c r="S70" s="468"/>
      <c r="T70" s="468"/>
      <c r="U70" s="468"/>
      <c r="V70" s="468"/>
      <c r="W70" s="468"/>
      <c r="X70" s="468"/>
      <c r="Y70" s="469"/>
      <c r="Z70" s="468"/>
      <c r="AA70" s="468"/>
      <c r="AB70" s="468"/>
      <c r="AC70" s="468"/>
      <c r="AD70" s="468"/>
      <c r="AE70" s="468"/>
      <c r="AF70" s="469"/>
      <c r="AG70" s="469"/>
      <c r="AH70" s="524"/>
      <c r="AI70" s="524"/>
      <c r="AJ70" s="468"/>
      <c r="AK70" s="468"/>
      <c r="AL70" s="469"/>
      <c r="AM70" s="468"/>
      <c r="AN70" s="468"/>
      <c r="AO70" s="524"/>
      <c r="AP70" s="468"/>
      <c r="AQ70" s="469"/>
      <c r="AR70" s="469"/>
      <c r="AS70" s="468"/>
      <c r="AT70" s="469"/>
      <c r="AU70" s="468"/>
      <c r="AV70" s="469"/>
      <c r="AW70" s="469"/>
      <c r="AX70" s="524"/>
      <c r="AY70" s="469"/>
      <c r="AZ70" s="524"/>
      <c r="BA70" s="468"/>
      <c r="BB70" s="524"/>
      <c r="BC70" s="524"/>
      <c r="BD70" s="524"/>
      <c r="BE70" s="468"/>
      <c r="BF70" s="468"/>
      <c r="BG70" s="469"/>
      <c r="BH70" s="469"/>
      <c r="BI70" s="468"/>
      <c r="BJ70" s="468"/>
      <c r="BK70" s="468"/>
      <c r="BL70" s="469"/>
      <c r="BM70" s="468"/>
      <c r="BN70" s="468"/>
      <c r="BO70" s="469"/>
      <c r="BP70" s="469"/>
      <c r="BQ70" s="524"/>
      <c r="BR70" s="469"/>
      <c r="BS70" s="469"/>
      <c r="BT70" s="468"/>
      <c r="BU70" s="468"/>
      <c r="BV70" s="468"/>
      <c r="BW70" s="469"/>
      <c r="BX70" s="468"/>
      <c r="BY70" s="524"/>
      <c r="BZ70" s="468"/>
      <c r="CA70" s="468"/>
      <c r="CB70" s="469"/>
      <c r="CC70" s="524"/>
      <c r="CD70" s="468"/>
      <c r="CE70" s="468"/>
      <c r="CF70" s="469"/>
      <c r="CG70" s="468"/>
      <c r="CH70" s="469"/>
      <c r="CI70" s="469"/>
      <c r="CJ70" s="468"/>
      <c r="CK70" s="469"/>
      <c r="CL70" s="469"/>
      <c r="CM70" s="468"/>
      <c r="CN70" s="469"/>
      <c r="CO70" s="469"/>
      <c r="CP70" s="468"/>
      <c r="CQ70" s="469"/>
      <c r="CR70" s="468"/>
    </row>
    <row r="71" spans="1:96" ht="12.75" customHeight="1">
      <c r="A71" s="468"/>
      <c r="B71" s="468"/>
      <c r="C71" s="524"/>
      <c r="D71" s="469"/>
      <c r="E71" s="468"/>
      <c r="F71" s="524"/>
      <c r="G71" s="525"/>
      <c r="H71" s="469"/>
      <c r="I71" s="468"/>
      <c r="J71" s="468"/>
      <c r="K71" s="469"/>
      <c r="L71" s="469"/>
      <c r="M71" s="469"/>
      <c r="N71" s="469"/>
      <c r="O71" s="469"/>
      <c r="P71" s="469"/>
      <c r="Q71" s="469"/>
      <c r="R71" s="468"/>
      <c r="S71" s="468"/>
      <c r="T71" s="468"/>
      <c r="U71" s="468"/>
      <c r="V71" s="468"/>
      <c r="W71" s="468"/>
      <c r="X71" s="468"/>
      <c r="Y71" s="469"/>
      <c r="Z71" s="468"/>
      <c r="AA71" s="468"/>
      <c r="AB71" s="468"/>
      <c r="AC71" s="468"/>
      <c r="AD71" s="468"/>
      <c r="AE71" s="468"/>
      <c r="AF71" s="469"/>
      <c r="AG71" s="469"/>
      <c r="AH71" s="524"/>
      <c r="AI71" s="524"/>
      <c r="AJ71" s="468"/>
      <c r="AK71" s="468"/>
      <c r="AL71" s="469"/>
      <c r="AM71" s="468"/>
      <c r="AN71" s="468"/>
      <c r="AO71" s="524"/>
      <c r="AP71" s="468"/>
      <c r="AQ71" s="469"/>
      <c r="AR71" s="469"/>
      <c r="AS71" s="468"/>
      <c r="AT71" s="469"/>
      <c r="AU71" s="468"/>
      <c r="AV71" s="469"/>
      <c r="AW71" s="469"/>
      <c r="AX71" s="524"/>
      <c r="AY71" s="469"/>
      <c r="AZ71" s="524"/>
      <c r="BA71" s="468"/>
      <c r="BB71" s="524"/>
      <c r="BC71" s="524"/>
      <c r="BD71" s="524"/>
      <c r="BE71" s="468"/>
      <c r="BF71" s="468"/>
      <c r="BG71" s="469"/>
      <c r="BH71" s="469"/>
      <c r="BI71" s="468"/>
      <c r="BJ71" s="468"/>
      <c r="BK71" s="468"/>
      <c r="BL71" s="469"/>
      <c r="BM71" s="468"/>
      <c r="BN71" s="468"/>
      <c r="BO71" s="469"/>
      <c r="BP71" s="469"/>
      <c r="BQ71" s="524"/>
      <c r="BR71" s="469"/>
      <c r="BS71" s="469"/>
      <c r="BT71" s="468"/>
      <c r="BU71" s="468"/>
      <c r="BV71" s="468"/>
      <c r="BW71" s="469"/>
      <c r="BX71" s="468"/>
      <c r="BY71" s="524"/>
      <c r="BZ71" s="468"/>
      <c r="CA71" s="468"/>
      <c r="CB71" s="469"/>
      <c r="CC71" s="524"/>
      <c r="CD71" s="468"/>
      <c r="CE71" s="468"/>
      <c r="CF71" s="469"/>
      <c r="CG71" s="468"/>
      <c r="CH71" s="469"/>
      <c r="CI71" s="469"/>
      <c r="CJ71" s="468"/>
      <c r="CK71" s="469"/>
      <c r="CL71" s="469"/>
      <c r="CM71" s="468"/>
      <c r="CN71" s="469"/>
      <c r="CO71" s="469"/>
      <c r="CP71" s="468"/>
      <c r="CQ71" s="469"/>
      <c r="CR71" s="468"/>
    </row>
    <row r="72" spans="1:96" ht="12.75" customHeight="1">
      <c r="A72" s="468"/>
      <c r="B72" s="468"/>
      <c r="C72" s="524"/>
      <c r="D72" s="469"/>
      <c r="E72" s="468"/>
      <c r="F72" s="524"/>
      <c r="G72" s="525"/>
      <c r="H72" s="469"/>
      <c r="I72" s="468"/>
      <c r="J72" s="468"/>
      <c r="K72" s="469"/>
      <c r="L72" s="469"/>
      <c r="M72" s="469"/>
      <c r="N72" s="469"/>
      <c r="O72" s="469"/>
      <c r="P72" s="469"/>
      <c r="Q72" s="469"/>
      <c r="R72" s="468"/>
      <c r="S72" s="468"/>
      <c r="T72" s="468"/>
      <c r="U72" s="468"/>
      <c r="V72" s="468"/>
      <c r="W72" s="468"/>
      <c r="X72" s="468"/>
      <c r="Y72" s="469"/>
      <c r="Z72" s="468"/>
      <c r="AA72" s="468"/>
      <c r="AB72" s="468"/>
      <c r="AC72" s="468"/>
      <c r="AD72" s="468"/>
      <c r="AE72" s="468"/>
      <c r="AF72" s="469"/>
      <c r="AG72" s="469"/>
      <c r="AH72" s="524"/>
      <c r="AI72" s="524"/>
      <c r="AJ72" s="468"/>
      <c r="AK72" s="468"/>
      <c r="AL72" s="469"/>
      <c r="AM72" s="468"/>
      <c r="AN72" s="468"/>
      <c r="AO72" s="524"/>
      <c r="AP72" s="468"/>
      <c r="AQ72" s="469"/>
      <c r="AR72" s="469"/>
      <c r="AS72" s="468"/>
      <c r="AT72" s="469"/>
      <c r="AU72" s="468"/>
      <c r="AV72" s="469"/>
      <c r="AW72" s="469"/>
      <c r="AX72" s="524"/>
      <c r="AY72" s="469"/>
      <c r="AZ72" s="524"/>
      <c r="BA72" s="468"/>
      <c r="BB72" s="524"/>
      <c r="BC72" s="524"/>
      <c r="BD72" s="524"/>
      <c r="BE72" s="468"/>
      <c r="BF72" s="468"/>
      <c r="BG72" s="469"/>
      <c r="BH72" s="469"/>
      <c r="BI72" s="468"/>
      <c r="BJ72" s="468"/>
      <c r="BK72" s="468"/>
      <c r="BL72" s="469"/>
      <c r="BM72" s="468"/>
      <c r="BN72" s="468"/>
      <c r="BO72" s="469"/>
      <c r="BP72" s="469"/>
      <c r="BQ72" s="524"/>
      <c r="BR72" s="469"/>
      <c r="BS72" s="469"/>
      <c r="BT72" s="468"/>
      <c r="BU72" s="468"/>
      <c r="BV72" s="468"/>
      <c r="BW72" s="469"/>
      <c r="BX72" s="468"/>
      <c r="BY72" s="524"/>
      <c r="BZ72" s="468"/>
      <c r="CA72" s="468"/>
      <c r="CB72" s="469"/>
      <c r="CC72" s="524"/>
      <c r="CD72" s="468"/>
      <c r="CE72" s="468"/>
      <c r="CF72" s="469"/>
      <c r="CG72" s="468"/>
      <c r="CH72" s="469"/>
      <c r="CI72" s="469"/>
      <c r="CJ72" s="468"/>
      <c r="CK72" s="469"/>
      <c r="CL72" s="469"/>
      <c r="CM72" s="468"/>
      <c r="CN72" s="469"/>
      <c r="CO72" s="469"/>
      <c r="CP72" s="468"/>
      <c r="CQ72" s="469"/>
      <c r="CR72" s="468"/>
    </row>
    <row r="73" spans="1:96" ht="12.75" customHeight="1">
      <c r="A73" s="468"/>
      <c r="B73" s="468"/>
      <c r="C73" s="524"/>
      <c r="D73" s="469"/>
      <c r="E73" s="468"/>
      <c r="F73" s="524"/>
      <c r="G73" s="525"/>
      <c r="H73" s="469"/>
      <c r="I73" s="468"/>
      <c r="J73" s="468"/>
      <c r="K73" s="469"/>
      <c r="L73" s="469"/>
      <c r="M73" s="469"/>
      <c r="N73" s="469"/>
      <c r="O73" s="469"/>
      <c r="P73" s="469"/>
      <c r="Q73" s="469"/>
      <c r="R73" s="468"/>
      <c r="S73" s="468"/>
      <c r="T73" s="468"/>
      <c r="U73" s="468"/>
      <c r="V73" s="468"/>
      <c r="W73" s="468"/>
      <c r="X73" s="468"/>
      <c r="Y73" s="469"/>
      <c r="Z73" s="468"/>
      <c r="AA73" s="468"/>
      <c r="AB73" s="468"/>
      <c r="AC73" s="468"/>
      <c r="AD73" s="468"/>
      <c r="AE73" s="468"/>
      <c r="AF73" s="469"/>
      <c r="AG73" s="469"/>
      <c r="AH73" s="524"/>
      <c r="AI73" s="524"/>
      <c r="AJ73" s="468"/>
      <c r="AK73" s="468"/>
      <c r="AL73" s="469"/>
      <c r="AM73" s="468"/>
      <c r="AN73" s="468"/>
      <c r="AO73" s="524"/>
      <c r="AP73" s="468"/>
      <c r="AQ73" s="469"/>
      <c r="AR73" s="469"/>
      <c r="AS73" s="468"/>
      <c r="AT73" s="469"/>
      <c r="AU73" s="468"/>
      <c r="AV73" s="469"/>
      <c r="AW73" s="469"/>
      <c r="AX73" s="524"/>
      <c r="AY73" s="469"/>
      <c r="AZ73" s="524"/>
      <c r="BA73" s="468"/>
      <c r="BB73" s="524"/>
      <c r="BC73" s="524"/>
      <c r="BD73" s="524"/>
      <c r="BE73" s="468"/>
      <c r="BF73" s="468"/>
      <c r="BG73" s="469"/>
      <c r="BH73" s="469"/>
      <c r="BI73" s="468"/>
      <c r="BJ73" s="468"/>
      <c r="BK73" s="468"/>
      <c r="BL73" s="469"/>
      <c r="BM73" s="468"/>
      <c r="BN73" s="468"/>
      <c r="BO73" s="469"/>
      <c r="BP73" s="469"/>
      <c r="BQ73" s="524"/>
      <c r="BR73" s="469"/>
      <c r="BS73" s="469"/>
      <c r="BT73" s="468"/>
      <c r="BU73" s="468"/>
      <c r="BV73" s="468"/>
      <c r="BW73" s="469"/>
      <c r="BX73" s="468"/>
      <c r="BY73" s="524"/>
      <c r="BZ73" s="468"/>
      <c r="CA73" s="468"/>
      <c r="CB73" s="469"/>
      <c r="CC73" s="524"/>
      <c r="CD73" s="468"/>
      <c r="CE73" s="468"/>
      <c r="CF73" s="469"/>
      <c r="CG73" s="468"/>
      <c r="CH73" s="469"/>
      <c r="CI73" s="469"/>
      <c r="CJ73" s="468"/>
      <c r="CK73" s="469"/>
      <c r="CL73" s="469"/>
      <c r="CM73" s="468"/>
      <c r="CN73" s="469"/>
      <c r="CO73" s="469"/>
      <c r="CP73" s="468"/>
      <c r="CQ73" s="469"/>
      <c r="CR73" s="468"/>
    </row>
    <row r="74" spans="1:96" ht="12.75" customHeight="1">
      <c r="A74" s="468"/>
      <c r="B74" s="468"/>
      <c r="C74" s="524"/>
      <c r="D74" s="469"/>
      <c r="E74" s="468"/>
      <c r="F74" s="524"/>
      <c r="G74" s="525"/>
      <c r="H74" s="469"/>
      <c r="I74" s="468"/>
      <c r="J74" s="468"/>
      <c r="K74" s="469"/>
      <c r="L74" s="469"/>
      <c r="M74" s="469"/>
      <c r="N74" s="469"/>
      <c r="O74" s="469"/>
      <c r="P74" s="469"/>
      <c r="Q74" s="469"/>
      <c r="R74" s="468"/>
      <c r="S74" s="468"/>
      <c r="T74" s="468"/>
      <c r="U74" s="468"/>
      <c r="V74" s="468"/>
      <c r="W74" s="468"/>
      <c r="X74" s="468"/>
      <c r="Y74" s="469"/>
      <c r="Z74" s="468"/>
      <c r="AA74" s="468"/>
      <c r="AB74" s="468"/>
      <c r="AC74" s="468"/>
      <c r="AD74" s="468"/>
      <c r="AE74" s="468"/>
      <c r="AF74" s="469"/>
      <c r="AG74" s="469"/>
      <c r="AH74" s="524"/>
      <c r="AI74" s="524"/>
      <c r="AJ74" s="468"/>
      <c r="AK74" s="468"/>
      <c r="AL74" s="469"/>
      <c r="AM74" s="468"/>
      <c r="AN74" s="468"/>
      <c r="AO74" s="524"/>
      <c r="AP74" s="468"/>
      <c r="AQ74" s="469"/>
      <c r="AR74" s="469"/>
      <c r="AS74" s="468"/>
      <c r="AT74" s="469"/>
      <c r="AU74" s="468"/>
      <c r="AV74" s="469"/>
      <c r="AW74" s="469"/>
      <c r="AX74" s="524"/>
      <c r="AY74" s="469"/>
      <c r="AZ74" s="524"/>
      <c r="BA74" s="468"/>
      <c r="BB74" s="524"/>
      <c r="BC74" s="524"/>
      <c r="BD74" s="524"/>
      <c r="BE74" s="468"/>
      <c r="BF74" s="468"/>
      <c r="BG74" s="469"/>
      <c r="BH74" s="469"/>
      <c r="BI74" s="468"/>
      <c r="BJ74" s="468"/>
      <c r="BK74" s="468"/>
      <c r="BL74" s="469"/>
      <c r="BM74" s="468"/>
      <c r="BN74" s="468"/>
      <c r="BO74" s="469"/>
      <c r="BP74" s="469"/>
      <c r="BQ74" s="524"/>
      <c r="BR74" s="469"/>
      <c r="BS74" s="469"/>
      <c r="BT74" s="468"/>
      <c r="BU74" s="468"/>
      <c r="BV74" s="468"/>
      <c r="BW74" s="469"/>
      <c r="BX74" s="468"/>
      <c r="BY74" s="524"/>
      <c r="BZ74" s="468"/>
      <c r="CA74" s="468"/>
      <c r="CB74" s="469"/>
      <c r="CC74" s="524"/>
      <c r="CD74" s="468"/>
      <c r="CE74" s="468"/>
      <c r="CF74" s="469"/>
      <c r="CG74" s="468"/>
      <c r="CH74" s="469"/>
      <c r="CI74" s="469"/>
      <c r="CJ74" s="468"/>
      <c r="CK74" s="469"/>
      <c r="CL74" s="469"/>
      <c r="CM74" s="468"/>
      <c r="CN74" s="469"/>
      <c r="CO74" s="469"/>
      <c r="CP74" s="468"/>
      <c r="CQ74" s="469"/>
      <c r="CR74" s="468"/>
    </row>
    <row r="75" spans="1:96" ht="12.75" customHeight="1">
      <c r="A75" s="468"/>
      <c r="B75" s="468"/>
      <c r="C75" s="524"/>
      <c r="D75" s="469"/>
      <c r="E75" s="468"/>
      <c r="F75" s="524"/>
      <c r="G75" s="525"/>
      <c r="H75" s="469"/>
      <c r="I75" s="468"/>
      <c r="J75" s="468"/>
      <c r="K75" s="469"/>
      <c r="L75" s="469"/>
      <c r="M75" s="469"/>
      <c r="N75" s="469"/>
      <c r="O75" s="469"/>
      <c r="P75" s="469"/>
      <c r="Q75" s="469"/>
      <c r="R75" s="468"/>
      <c r="S75" s="468"/>
      <c r="T75" s="468"/>
      <c r="U75" s="468"/>
      <c r="V75" s="468"/>
      <c r="W75" s="468"/>
      <c r="X75" s="468"/>
      <c r="Y75" s="469"/>
      <c r="Z75" s="468"/>
      <c r="AA75" s="468"/>
      <c r="AB75" s="468"/>
      <c r="AC75" s="468"/>
      <c r="AD75" s="468"/>
      <c r="AE75" s="468"/>
      <c r="AF75" s="469"/>
      <c r="AG75" s="469"/>
      <c r="AH75" s="524"/>
      <c r="AI75" s="524"/>
      <c r="AJ75" s="468"/>
      <c r="AK75" s="468"/>
      <c r="AL75" s="469"/>
      <c r="AM75" s="468"/>
      <c r="AN75" s="468"/>
      <c r="AO75" s="524"/>
      <c r="AP75" s="468"/>
      <c r="AQ75" s="469"/>
      <c r="AR75" s="469"/>
      <c r="AS75" s="468"/>
      <c r="AT75" s="469"/>
      <c r="AU75" s="468"/>
      <c r="AV75" s="469"/>
      <c r="AW75" s="469"/>
      <c r="AX75" s="524"/>
      <c r="AY75" s="469"/>
      <c r="AZ75" s="524"/>
      <c r="BA75" s="468"/>
      <c r="BB75" s="524"/>
      <c r="BC75" s="524"/>
      <c r="BD75" s="524"/>
      <c r="BE75" s="468"/>
      <c r="BF75" s="468"/>
      <c r="BG75" s="469"/>
      <c r="BH75" s="469"/>
      <c r="BI75" s="468"/>
      <c r="BJ75" s="468"/>
      <c r="BK75" s="468"/>
      <c r="BL75" s="469"/>
      <c r="BM75" s="468"/>
      <c r="BN75" s="468"/>
      <c r="BO75" s="469"/>
      <c r="BP75" s="469"/>
      <c r="BQ75" s="524"/>
      <c r="BR75" s="469"/>
      <c r="BS75" s="469"/>
      <c r="BT75" s="468"/>
      <c r="BU75" s="468"/>
      <c r="BV75" s="468"/>
      <c r="BW75" s="469"/>
      <c r="BX75" s="468"/>
      <c r="BY75" s="524"/>
      <c r="BZ75" s="468"/>
      <c r="CA75" s="468"/>
      <c r="CB75" s="469"/>
      <c r="CC75" s="524"/>
      <c r="CD75" s="468"/>
      <c r="CE75" s="468"/>
      <c r="CF75" s="469"/>
      <c r="CG75" s="468"/>
      <c r="CH75" s="469"/>
      <c r="CI75" s="469"/>
      <c r="CJ75" s="468"/>
      <c r="CK75" s="469"/>
      <c r="CL75" s="469"/>
      <c r="CM75" s="468"/>
      <c r="CN75" s="469"/>
      <c r="CO75" s="469"/>
      <c r="CP75" s="468"/>
      <c r="CQ75" s="469"/>
      <c r="CR75" s="468"/>
    </row>
    <row r="76" spans="1:96" ht="12.75" customHeight="1">
      <c r="A76" s="468"/>
      <c r="B76" s="468"/>
      <c r="C76" s="524"/>
      <c r="D76" s="469"/>
      <c r="E76" s="468"/>
      <c r="F76" s="524"/>
      <c r="G76" s="525"/>
      <c r="H76" s="469"/>
      <c r="I76" s="468"/>
      <c r="J76" s="468"/>
      <c r="K76" s="469"/>
      <c r="L76" s="469"/>
      <c r="M76" s="469"/>
      <c r="N76" s="469"/>
      <c r="O76" s="469"/>
      <c r="P76" s="469"/>
      <c r="Q76" s="469"/>
      <c r="R76" s="468"/>
      <c r="S76" s="468"/>
      <c r="T76" s="468"/>
      <c r="U76" s="468"/>
      <c r="V76" s="468"/>
      <c r="W76" s="468"/>
      <c r="X76" s="468"/>
      <c r="Y76" s="469"/>
      <c r="Z76" s="468"/>
      <c r="AA76" s="468"/>
      <c r="AB76" s="468"/>
      <c r="AC76" s="468"/>
      <c r="AD76" s="468"/>
      <c r="AE76" s="468"/>
      <c r="AF76" s="469"/>
      <c r="AG76" s="469"/>
      <c r="AH76" s="524"/>
      <c r="AI76" s="524"/>
      <c r="AJ76" s="468"/>
      <c r="AK76" s="468"/>
      <c r="AL76" s="469"/>
      <c r="AM76" s="468"/>
      <c r="AN76" s="468"/>
      <c r="AO76" s="524"/>
      <c r="AP76" s="468"/>
      <c r="AQ76" s="469"/>
      <c r="AR76" s="469"/>
      <c r="AS76" s="468"/>
      <c r="AT76" s="469"/>
      <c r="AU76" s="468"/>
      <c r="AV76" s="469"/>
      <c r="AW76" s="469"/>
      <c r="AX76" s="524"/>
      <c r="AY76" s="469"/>
      <c r="AZ76" s="524"/>
      <c r="BA76" s="468"/>
      <c r="BB76" s="524"/>
      <c r="BC76" s="524"/>
      <c r="BD76" s="524"/>
      <c r="BE76" s="468"/>
      <c r="BF76" s="468"/>
      <c r="BG76" s="469"/>
      <c r="BH76" s="469"/>
      <c r="BI76" s="468"/>
      <c r="BJ76" s="468"/>
      <c r="BK76" s="468"/>
      <c r="BL76" s="469"/>
      <c r="BM76" s="468"/>
      <c r="BN76" s="468"/>
      <c r="BO76" s="469"/>
      <c r="BP76" s="469"/>
      <c r="BQ76" s="524"/>
      <c r="BR76" s="469"/>
      <c r="BS76" s="469"/>
      <c r="BT76" s="468"/>
      <c r="BU76" s="468"/>
      <c r="BV76" s="468"/>
      <c r="BW76" s="469"/>
      <c r="BX76" s="468"/>
      <c r="BY76" s="524"/>
      <c r="BZ76" s="468"/>
      <c r="CA76" s="468"/>
      <c r="CB76" s="469"/>
      <c r="CC76" s="524"/>
      <c r="CD76" s="468"/>
      <c r="CE76" s="468"/>
      <c r="CF76" s="469"/>
      <c r="CG76" s="468"/>
      <c r="CH76" s="469"/>
      <c r="CI76" s="469"/>
      <c r="CJ76" s="468"/>
      <c r="CK76" s="469"/>
      <c r="CL76" s="469"/>
      <c r="CM76" s="468"/>
      <c r="CN76" s="469"/>
      <c r="CO76" s="469"/>
      <c r="CP76" s="468"/>
      <c r="CQ76" s="469"/>
      <c r="CR76" s="468"/>
    </row>
    <row r="77" spans="1:96" ht="12.75" customHeight="1">
      <c r="A77" s="468"/>
      <c r="B77" s="468"/>
      <c r="C77" s="524"/>
      <c r="D77" s="469"/>
      <c r="E77" s="468"/>
      <c r="F77" s="524"/>
      <c r="G77" s="525"/>
      <c r="H77" s="469"/>
      <c r="I77" s="468"/>
      <c r="J77" s="468"/>
      <c r="K77" s="469"/>
      <c r="L77" s="469"/>
      <c r="M77" s="469"/>
      <c r="N77" s="469"/>
      <c r="O77" s="469"/>
      <c r="P77" s="469"/>
      <c r="Q77" s="469"/>
      <c r="R77" s="468"/>
      <c r="S77" s="468"/>
      <c r="T77" s="468"/>
      <c r="U77" s="468"/>
      <c r="V77" s="468"/>
      <c r="W77" s="468"/>
      <c r="X77" s="468"/>
      <c r="Y77" s="469"/>
      <c r="Z77" s="468"/>
      <c r="AA77" s="468"/>
      <c r="AB77" s="468"/>
      <c r="AC77" s="468"/>
      <c r="AD77" s="468"/>
      <c r="AE77" s="468"/>
      <c r="AF77" s="469"/>
      <c r="AG77" s="469"/>
      <c r="AH77" s="524"/>
      <c r="AI77" s="524"/>
      <c r="AJ77" s="468"/>
      <c r="AK77" s="468"/>
      <c r="AL77" s="469"/>
      <c r="AM77" s="468"/>
      <c r="AN77" s="468"/>
      <c r="AO77" s="524"/>
      <c r="AP77" s="468"/>
      <c r="AQ77" s="469"/>
      <c r="AR77" s="469"/>
      <c r="AS77" s="468"/>
      <c r="AT77" s="469"/>
      <c r="AU77" s="468"/>
      <c r="AV77" s="469"/>
      <c r="AW77" s="469"/>
      <c r="AX77" s="524"/>
      <c r="AY77" s="469"/>
      <c r="AZ77" s="524"/>
      <c r="BA77" s="468"/>
      <c r="BB77" s="524"/>
      <c r="BC77" s="524"/>
      <c r="BD77" s="524"/>
      <c r="BE77" s="468"/>
      <c r="BF77" s="468"/>
      <c r="BG77" s="469"/>
      <c r="BH77" s="469"/>
      <c r="BI77" s="468"/>
      <c r="BJ77" s="468"/>
      <c r="BK77" s="468"/>
      <c r="BL77" s="469"/>
      <c r="BM77" s="468"/>
      <c r="BN77" s="468"/>
      <c r="BO77" s="469"/>
      <c r="BP77" s="469"/>
      <c r="BQ77" s="524"/>
      <c r="BR77" s="469"/>
      <c r="BS77" s="469"/>
      <c r="BT77" s="468"/>
      <c r="BU77" s="468"/>
      <c r="BV77" s="468"/>
      <c r="BW77" s="469"/>
      <c r="BX77" s="468"/>
      <c r="BY77" s="524"/>
      <c r="BZ77" s="468"/>
      <c r="CA77" s="468"/>
      <c r="CB77" s="469"/>
      <c r="CC77" s="524"/>
      <c r="CD77" s="468"/>
      <c r="CE77" s="468"/>
      <c r="CF77" s="469"/>
      <c r="CG77" s="468"/>
      <c r="CH77" s="469"/>
      <c r="CI77" s="469"/>
      <c r="CJ77" s="468"/>
      <c r="CK77" s="469"/>
      <c r="CL77" s="469"/>
      <c r="CM77" s="468"/>
      <c r="CN77" s="469"/>
      <c r="CO77" s="469"/>
      <c r="CP77" s="468"/>
      <c r="CQ77" s="469"/>
      <c r="CR77" s="468"/>
    </row>
    <row r="78" spans="1:96" ht="12.75" customHeight="1">
      <c r="A78" s="468"/>
      <c r="B78" s="468"/>
      <c r="C78" s="524"/>
      <c r="D78" s="469"/>
      <c r="E78" s="468"/>
      <c r="F78" s="524"/>
      <c r="G78" s="525"/>
      <c r="H78" s="469"/>
      <c r="I78" s="468"/>
      <c r="J78" s="468"/>
      <c r="K78" s="469"/>
      <c r="L78" s="469"/>
      <c r="M78" s="469"/>
      <c r="N78" s="469"/>
      <c r="O78" s="469"/>
      <c r="P78" s="469"/>
      <c r="Q78" s="469"/>
      <c r="R78" s="468"/>
      <c r="S78" s="468"/>
      <c r="T78" s="468"/>
      <c r="U78" s="468"/>
      <c r="V78" s="468"/>
      <c r="W78" s="468"/>
      <c r="X78" s="468"/>
      <c r="Y78" s="469"/>
      <c r="Z78" s="468"/>
      <c r="AA78" s="468"/>
      <c r="AB78" s="468"/>
      <c r="AC78" s="468"/>
      <c r="AD78" s="468"/>
      <c r="AE78" s="468"/>
      <c r="AF78" s="469"/>
      <c r="AG78" s="469"/>
      <c r="AH78" s="524"/>
      <c r="AI78" s="524"/>
      <c r="AJ78" s="468"/>
      <c r="AK78" s="468"/>
      <c r="AL78" s="469"/>
      <c r="AM78" s="468"/>
      <c r="AN78" s="468"/>
      <c r="AO78" s="524"/>
      <c r="AP78" s="468"/>
      <c r="AQ78" s="469"/>
      <c r="AR78" s="469"/>
      <c r="AS78" s="468"/>
      <c r="AT78" s="469"/>
      <c r="AU78" s="468"/>
      <c r="AV78" s="469"/>
      <c r="AW78" s="469"/>
      <c r="AX78" s="524"/>
      <c r="AY78" s="469"/>
      <c r="AZ78" s="524"/>
      <c r="BA78" s="468"/>
      <c r="BB78" s="524"/>
      <c r="BC78" s="524"/>
      <c r="BD78" s="524"/>
      <c r="BE78" s="468"/>
      <c r="BF78" s="468"/>
      <c r="BG78" s="469"/>
      <c r="BH78" s="469"/>
      <c r="BI78" s="468"/>
      <c r="BJ78" s="468"/>
      <c r="BK78" s="468"/>
      <c r="BL78" s="469"/>
      <c r="BM78" s="468"/>
      <c r="BN78" s="468"/>
      <c r="BO78" s="469"/>
      <c r="BP78" s="469"/>
      <c r="BQ78" s="524"/>
      <c r="BR78" s="469"/>
      <c r="BS78" s="469"/>
      <c r="BT78" s="468"/>
      <c r="BU78" s="468"/>
      <c r="BV78" s="468"/>
      <c r="BW78" s="469"/>
      <c r="BX78" s="468"/>
      <c r="BY78" s="524"/>
      <c r="BZ78" s="468"/>
      <c r="CA78" s="468"/>
      <c r="CB78" s="469"/>
      <c r="CC78" s="524"/>
      <c r="CD78" s="468"/>
      <c r="CE78" s="468"/>
      <c r="CF78" s="469"/>
      <c r="CG78" s="468"/>
      <c r="CH78" s="469"/>
      <c r="CI78" s="469"/>
      <c r="CJ78" s="468"/>
      <c r="CK78" s="469"/>
      <c r="CL78" s="469"/>
      <c r="CM78" s="468"/>
      <c r="CN78" s="469"/>
      <c r="CO78" s="469"/>
      <c r="CP78" s="468"/>
      <c r="CQ78" s="469"/>
      <c r="CR78" s="468"/>
    </row>
    <row r="79" spans="1:96" ht="12.75" customHeight="1">
      <c r="A79" s="468"/>
      <c r="B79" s="468"/>
      <c r="C79" s="524"/>
      <c r="D79" s="469"/>
      <c r="E79" s="468"/>
      <c r="F79" s="524"/>
      <c r="G79" s="525"/>
      <c r="H79" s="469"/>
      <c r="I79" s="468"/>
      <c r="J79" s="468"/>
      <c r="K79" s="469"/>
      <c r="L79" s="469"/>
      <c r="M79" s="469"/>
      <c r="N79" s="469"/>
      <c r="O79" s="469"/>
      <c r="P79" s="469"/>
      <c r="Q79" s="469"/>
      <c r="R79" s="468"/>
      <c r="S79" s="468"/>
      <c r="T79" s="468"/>
      <c r="U79" s="468"/>
      <c r="V79" s="468"/>
      <c r="W79" s="468"/>
      <c r="X79" s="468"/>
      <c r="Y79" s="469"/>
      <c r="Z79" s="468"/>
      <c r="AA79" s="468"/>
      <c r="AB79" s="468"/>
      <c r="AC79" s="468"/>
      <c r="AD79" s="468"/>
      <c r="AE79" s="468"/>
      <c r="AF79" s="469"/>
      <c r="AG79" s="469"/>
      <c r="AH79" s="524"/>
      <c r="AI79" s="524"/>
      <c r="AJ79" s="468"/>
      <c r="AK79" s="468"/>
      <c r="AL79" s="469"/>
      <c r="AM79" s="468"/>
      <c r="AN79" s="468"/>
      <c r="AO79" s="524"/>
      <c r="AP79" s="468"/>
      <c r="AQ79" s="469"/>
      <c r="AR79" s="469"/>
      <c r="AS79" s="468"/>
      <c r="AT79" s="469"/>
      <c r="AU79" s="468"/>
      <c r="AV79" s="469"/>
      <c r="AW79" s="469"/>
      <c r="AX79" s="524"/>
      <c r="AY79" s="469"/>
      <c r="AZ79" s="524"/>
      <c r="BA79" s="468"/>
      <c r="BB79" s="524"/>
      <c r="BC79" s="524"/>
      <c r="BD79" s="524"/>
      <c r="BE79" s="468"/>
      <c r="BF79" s="468"/>
      <c r="BG79" s="469"/>
      <c r="BH79" s="469"/>
      <c r="BI79" s="468"/>
      <c r="BJ79" s="468"/>
      <c r="BK79" s="468"/>
      <c r="BL79" s="469"/>
      <c r="BM79" s="468"/>
      <c r="BN79" s="468"/>
      <c r="BO79" s="469"/>
      <c r="BP79" s="469"/>
      <c r="BQ79" s="524"/>
      <c r="BR79" s="469"/>
      <c r="BS79" s="469"/>
      <c r="BT79" s="468"/>
      <c r="BU79" s="468"/>
      <c r="BV79" s="468"/>
      <c r="BW79" s="469"/>
      <c r="BX79" s="468"/>
      <c r="BY79" s="524"/>
      <c r="BZ79" s="468"/>
      <c r="CA79" s="468"/>
      <c r="CB79" s="469"/>
      <c r="CC79" s="524"/>
      <c r="CD79" s="468"/>
      <c r="CE79" s="468"/>
      <c r="CF79" s="469"/>
      <c r="CG79" s="468"/>
      <c r="CH79" s="469"/>
      <c r="CI79" s="469"/>
      <c r="CJ79" s="468"/>
      <c r="CK79" s="469"/>
      <c r="CL79" s="469"/>
      <c r="CM79" s="468"/>
      <c r="CN79" s="469"/>
      <c r="CO79" s="469"/>
      <c r="CP79" s="468"/>
      <c r="CQ79" s="469"/>
      <c r="CR79" s="468"/>
    </row>
    <row r="80" spans="1:96" ht="12.75" customHeight="1">
      <c r="A80" s="468"/>
      <c r="B80" s="468"/>
      <c r="C80" s="524"/>
      <c r="D80" s="469"/>
      <c r="E80" s="468"/>
      <c r="F80" s="524"/>
      <c r="G80" s="525"/>
      <c r="H80" s="469"/>
      <c r="I80" s="468"/>
      <c r="J80" s="468"/>
      <c r="K80" s="469"/>
      <c r="L80" s="469"/>
      <c r="M80" s="469"/>
      <c r="N80" s="469"/>
      <c r="O80" s="469"/>
      <c r="P80" s="469"/>
      <c r="Q80" s="469"/>
      <c r="R80" s="468"/>
      <c r="S80" s="468"/>
      <c r="T80" s="468"/>
      <c r="U80" s="468"/>
      <c r="V80" s="468"/>
      <c r="W80" s="468"/>
      <c r="X80" s="468"/>
      <c r="Y80" s="469"/>
      <c r="Z80" s="468"/>
      <c r="AA80" s="468"/>
      <c r="AB80" s="468"/>
      <c r="AC80" s="468"/>
      <c r="AD80" s="468"/>
      <c r="AE80" s="468"/>
      <c r="AF80" s="469"/>
      <c r="AG80" s="469"/>
      <c r="AH80" s="524"/>
      <c r="AI80" s="524"/>
      <c r="AJ80" s="468"/>
      <c r="AK80" s="468"/>
      <c r="AL80" s="469"/>
      <c r="AM80" s="468"/>
      <c r="AN80" s="468"/>
      <c r="AO80" s="524"/>
      <c r="AP80" s="468"/>
      <c r="AQ80" s="469"/>
      <c r="AR80" s="469"/>
      <c r="AS80" s="468"/>
      <c r="AT80" s="469"/>
      <c r="AU80" s="468"/>
      <c r="AV80" s="469"/>
      <c r="AW80" s="469"/>
      <c r="AX80" s="524"/>
      <c r="AY80" s="469"/>
      <c r="AZ80" s="524"/>
      <c r="BA80" s="468"/>
      <c r="BB80" s="524"/>
      <c r="BC80" s="524"/>
      <c r="BD80" s="524"/>
      <c r="BE80" s="468"/>
      <c r="BF80" s="468"/>
      <c r="BG80" s="469"/>
      <c r="BH80" s="469"/>
      <c r="BI80" s="468"/>
      <c r="BJ80" s="468"/>
      <c r="BK80" s="468"/>
      <c r="BL80" s="469"/>
      <c r="BM80" s="468"/>
      <c r="BN80" s="468"/>
      <c r="BO80" s="469"/>
      <c r="BP80" s="469"/>
      <c r="BQ80" s="524"/>
      <c r="BR80" s="469"/>
      <c r="BS80" s="469"/>
      <c r="BT80" s="468"/>
      <c r="BU80" s="468"/>
      <c r="BV80" s="468"/>
      <c r="BW80" s="469"/>
      <c r="BX80" s="468"/>
      <c r="BY80" s="524"/>
      <c r="BZ80" s="468"/>
      <c r="CA80" s="468"/>
      <c r="CB80" s="469"/>
      <c r="CC80" s="524"/>
      <c r="CD80" s="468"/>
      <c r="CE80" s="468"/>
      <c r="CF80" s="469"/>
      <c r="CG80" s="468"/>
      <c r="CH80" s="469"/>
      <c r="CI80" s="469"/>
      <c r="CJ80" s="468"/>
      <c r="CK80" s="469"/>
      <c r="CL80" s="469"/>
      <c r="CM80" s="468"/>
      <c r="CN80" s="469"/>
      <c r="CO80" s="469"/>
      <c r="CP80" s="468"/>
      <c r="CQ80" s="469"/>
      <c r="CR80" s="468"/>
    </row>
    <row r="81" spans="1:96" ht="12.75" customHeight="1">
      <c r="A81" s="468"/>
      <c r="B81" s="468"/>
      <c r="C81" s="524"/>
      <c r="D81" s="469"/>
      <c r="E81" s="468"/>
      <c r="F81" s="524"/>
      <c r="G81" s="525"/>
      <c r="H81" s="469"/>
      <c r="I81" s="468"/>
      <c r="J81" s="468"/>
      <c r="K81" s="469"/>
      <c r="L81" s="469"/>
      <c r="M81" s="469"/>
      <c r="N81" s="469"/>
      <c r="O81" s="469"/>
      <c r="P81" s="469"/>
      <c r="Q81" s="469"/>
      <c r="R81" s="468"/>
      <c r="S81" s="468"/>
      <c r="T81" s="468"/>
      <c r="U81" s="468"/>
      <c r="V81" s="468"/>
      <c r="W81" s="468"/>
      <c r="X81" s="468"/>
      <c r="Y81" s="469"/>
      <c r="Z81" s="468"/>
      <c r="AA81" s="468"/>
      <c r="AB81" s="468"/>
      <c r="AC81" s="468"/>
      <c r="AD81" s="468"/>
      <c r="AE81" s="468"/>
      <c r="AF81" s="469"/>
      <c r="AG81" s="469"/>
      <c r="AH81" s="524"/>
      <c r="AI81" s="524"/>
      <c r="AJ81" s="468"/>
      <c r="AK81" s="468"/>
      <c r="AL81" s="469"/>
      <c r="AM81" s="468"/>
      <c r="AN81" s="468"/>
      <c r="AO81" s="524"/>
      <c r="AP81" s="468"/>
      <c r="AQ81" s="469"/>
      <c r="AR81" s="469"/>
      <c r="AS81" s="468"/>
      <c r="AT81" s="469"/>
      <c r="AU81" s="468"/>
      <c r="AV81" s="469"/>
      <c r="AW81" s="469"/>
      <c r="AX81" s="524"/>
      <c r="AY81" s="469"/>
      <c r="AZ81" s="524"/>
      <c r="BA81" s="468"/>
      <c r="BB81" s="524"/>
      <c r="BC81" s="524"/>
      <c r="BD81" s="524"/>
      <c r="BE81" s="468"/>
      <c r="BF81" s="468"/>
      <c r="BG81" s="469"/>
      <c r="BH81" s="469"/>
      <c r="BI81" s="468"/>
      <c r="BJ81" s="468"/>
      <c r="BK81" s="468"/>
      <c r="BL81" s="469"/>
      <c r="BM81" s="468"/>
      <c r="BN81" s="468"/>
      <c r="BO81" s="469"/>
      <c r="BP81" s="469"/>
      <c r="BQ81" s="524"/>
      <c r="BR81" s="469"/>
      <c r="BS81" s="469"/>
      <c r="BT81" s="468"/>
      <c r="BU81" s="468"/>
      <c r="BV81" s="468"/>
      <c r="BW81" s="469"/>
      <c r="BX81" s="468"/>
      <c r="BY81" s="524"/>
      <c r="BZ81" s="468"/>
      <c r="CA81" s="468"/>
      <c r="CB81" s="469"/>
      <c r="CC81" s="524"/>
      <c r="CD81" s="468"/>
      <c r="CE81" s="468"/>
      <c r="CF81" s="469"/>
      <c r="CG81" s="468"/>
      <c r="CH81" s="469"/>
      <c r="CI81" s="469"/>
      <c r="CJ81" s="468"/>
      <c r="CK81" s="469"/>
      <c r="CL81" s="469"/>
      <c r="CM81" s="468"/>
      <c r="CN81" s="469"/>
      <c r="CO81" s="469"/>
      <c r="CP81" s="468"/>
      <c r="CQ81" s="469"/>
      <c r="CR81" s="468"/>
    </row>
    <row r="82" spans="1:96" ht="12.75" customHeight="1">
      <c r="A82" s="468"/>
      <c r="B82" s="468"/>
      <c r="C82" s="524"/>
      <c r="D82" s="469"/>
      <c r="E82" s="468"/>
      <c r="F82" s="524"/>
      <c r="G82" s="525"/>
      <c r="H82" s="469"/>
      <c r="I82" s="468"/>
      <c r="J82" s="468"/>
      <c r="K82" s="469"/>
      <c r="L82" s="469"/>
      <c r="M82" s="469"/>
      <c r="N82" s="469"/>
      <c r="O82" s="469"/>
      <c r="P82" s="469"/>
      <c r="Q82" s="469"/>
      <c r="R82" s="468"/>
      <c r="S82" s="468"/>
      <c r="T82" s="468"/>
      <c r="U82" s="468"/>
      <c r="V82" s="468"/>
      <c r="W82" s="468"/>
      <c r="X82" s="468"/>
      <c r="Y82" s="469"/>
      <c r="Z82" s="468"/>
      <c r="AA82" s="468"/>
      <c r="AB82" s="468"/>
      <c r="AC82" s="468"/>
      <c r="AD82" s="468"/>
      <c r="AE82" s="468"/>
      <c r="AF82" s="469"/>
      <c r="AG82" s="469"/>
      <c r="AH82" s="524"/>
      <c r="AI82" s="524"/>
      <c r="AJ82" s="468"/>
      <c r="AK82" s="468"/>
      <c r="AL82" s="469"/>
      <c r="AM82" s="468"/>
      <c r="AN82" s="468"/>
      <c r="AO82" s="524"/>
      <c r="AP82" s="468"/>
      <c r="AQ82" s="469"/>
      <c r="AR82" s="469"/>
      <c r="AS82" s="468"/>
      <c r="AT82" s="469"/>
      <c r="AU82" s="468"/>
      <c r="AV82" s="469"/>
      <c r="AW82" s="469"/>
      <c r="AX82" s="524"/>
      <c r="AY82" s="469"/>
      <c r="AZ82" s="524"/>
      <c r="BA82" s="468"/>
      <c r="BB82" s="524"/>
      <c r="BC82" s="524"/>
      <c r="BD82" s="524"/>
      <c r="BE82" s="468"/>
      <c r="BF82" s="468"/>
      <c r="BG82" s="469"/>
      <c r="BH82" s="469"/>
      <c r="BI82" s="468"/>
      <c r="BJ82" s="468"/>
      <c r="BK82" s="468"/>
      <c r="BL82" s="469"/>
      <c r="BM82" s="468"/>
      <c r="BN82" s="468"/>
      <c r="BO82" s="469"/>
      <c r="BP82" s="469"/>
      <c r="BQ82" s="524"/>
      <c r="BR82" s="469"/>
      <c r="BS82" s="469"/>
      <c r="BT82" s="468"/>
      <c r="BU82" s="468"/>
      <c r="BV82" s="468"/>
      <c r="BW82" s="469"/>
      <c r="BX82" s="468"/>
      <c r="BY82" s="524"/>
      <c r="BZ82" s="468"/>
      <c r="CA82" s="468"/>
      <c r="CB82" s="469"/>
      <c r="CC82" s="524"/>
      <c r="CD82" s="468"/>
      <c r="CE82" s="468"/>
      <c r="CF82" s="469"/>
      <c r="CG82" s="468"/>
      <c r="CH82" s="469"/>
      <c r="CI82" s="469"/>
      <c r="CJ82" s="468"/>
      <c r="CK82" s="469"/>
      <c r="CL82" s="469"/>
      <c r="CM82" s="468"/>
      <c r="CN82" s="469"/>
      <c r="CO82" s="469"/>
      <c r="CP82" s="468"/>
      <c r="CQ82" s="469"/>
      <c r="CR82" s="468"/>
    </row>
    <row r="83" spans="1:96" ht="12.75" customHeight="1">
      <c r="A83" s="468"/>
      <c r="B83" s="468"/>
      <c r="C83" s="524"/>
      <c r="D83" s="469"/>
      <c r="E83" s="468"/>
      <c r="F83" s="524"/>
      <c r="G83" s="525"/>
      <c r="H83" s="469"/>
      <c r="I83" s="468"/>
      <c r="J83" s="468"/>
      <c r="K83" s="469"/>
      <c r="L83" s="469"/>
      <c r="M83" s="469"/>
      <c r="N83" s="469"/>
      <c r="O83" s="469"/>
      <c r="P83" s="469"/>
      <c r="Q83" s="469"/>
      <c r="R83" s="468"/>
      <c r="S83" s="468"/>
      <c r="T83" s="468"/>
      <c r="U83" s="468"/>
      <c r="V83" s="468"/>
      <c r="W83" s="468"/>
      <c r="X83" s="468"/>
      <c r="Y83" s="469"/>
      <c r="Z83" s="468"/>
      <c r="AA83" s="468"/>
      <c r="AB83" s="468"/>
      <c r="AC83" s="468"/>
      <c r="AD83" s="468"/>
      <c r="AE83" s="468"/>
      <c r="AF83" s="469"/>
      <c r="AG83" s="469"/>
      <c r="AH83" s="524"/>
      <c r="AI83" s="524"/>
      <c r="AJ83" s="468"/>
      <c r="AK83" s="468"/>
      <c r="AL83" s="469"/>
      <c r="AM83" s="468"/>
      <c r="AN83" s="468"/>
      <c r="AO83" s="524"/>
      <c r="AP83" s="468"/>
      <c r="AQ83" s="469"/>
      <c r="AR83" s="469"/>
      <c r="AS83" s="468"/>
      <c r="AT83" s="469"/>
      <c r="AU83" s="468"/>
      <c r="AV83" s="469"/>
      <c r="AW83" s="469"/>
      <c r="AX83" s="524"/>
      <c r="AY83" s="469"/>
      <c r="AZ83" s="524"/>
      <c r="BA83" s="468"/>
      <c r="BB83" s="524"/>
      <c r="BC83" s="524"/>
      <c r="BD83" s="524"/>
      <c r="BE83" s="468"/>
      <c r="BF83" s="468"/>
      <c r="BG83" s="469"/>
      <c r="BH83" s="469"/>
      <c r="BI83" s="468"/>
      <c r="BJ83" s="468"/>
      <c r="BK83" s="468"/>
      <c r="BL83" s="469"/>
      <c r="BM83" s="468"/>
      <c r="BN83" s="468"/>
      <c r="BO83" s="469"/>
      <c r="BP83" s="469"/>
      <c r="BQ83" s="524"/>
      <c r="BR83" s="469"/>
      <c r="BS83" s="469"/>
      <c r="BT83" s="468"/>
      <c r="BU83" s="468"/>
      <c r="BV83" s="468"/>
      <c r="BW83" s="469"/>
      <c r="BX83" s="468"/>
      <c r="BY83" s="524"/>
      <c r="BZ83" s="468"/>
      <c r="CA83" s="468"/>
      <c r="CB83" s="469"/>
      <c r="CC83" s="524"/>
      <c r="CD83" s="468"/>
      <c r="CE83" s="468"/>
      <c r="CF83" s="469"/>
      <c r="CG83" s="468"/>
      <c r="CH83" s="469"/>
      <c r="CI83" s="469"/>
      <c r="CJ83" s="468"/>
      <c r="CK83" s="469"/>
      <c r="CL83" s="469"/>
      <c r="CM83" s="468"/>
      <c r="CN83" s="469"/>
      <c r="CO83" s="469"/>
      <c r="CP83" s="468"/>
      <c r="CQ83" s="469"/>
      <c r="CR83" s="468"/>
    </row>
    <row r="84" spans="1:96" ht="12.75" customHeight="1">
      <c r="A84" s="468"/>
      <c r="B84" s="468"/>
      <c r="C84" s="524"/>
      <c r="D84" s="469"/>
      <c r="E84" s="468"/>
      <c r="F84" s="524"/>
      <c r="G84" s="525"/>
      <c r="H84" s="469"/>
      <c r="I84" s="468"/>
      <c r="J84" s="468"/>
      <c r="K84" s="469"/>
      <c r="L84" s="469"/>
      <c r="M84" s="469"/>
      <c r="N84" s="469"/>
      <c r="O84" s="469"/>
      <c r="P84" s="469"/>
      <c r="Q84" s="469"/>
      <c r="R84" s="468"/>
      <c r="S84" s="468"/>
      <c r="T84" s="468"/>
      <c r="U84" s="468"/>
      <c r="V84" s="468"/>
      <c r="W84" s="468"/>
      <c r="X84" s="468"/>
      <c r="Y84" s="469"/>
      <c r="Z84" s="468"/>
      <c r="AA84" s="468"/>
      <c r="AB84" s="468"/>
      <c r="AC84" s="468"/>
      <c r="AD84" s="468"/>
      <c r="AE84" s="468"/>
      <c r="AF84" s="469"/>
      <c r="AG84" s="469"/>
      <c r="AH84" s="524"/>
      <c r="AI84" s="524"/>
      <c r="AJ84" s="468"/>
      <c r="AK84" s="468"/>
      <c r="AL84" s="469"/>
      <c r="AM84" s="468"/>
      <c r="AN84" s="468"/>
      <c r="AO84" s="524"/>
      <c r="AP84" s="468"/>
      <c r="AQ84" s="469"/>
      <c r="AR84" s="469"/>
      <c r="AS84" s="468"/>
      <c r="AT84" s="469"/>
      <c r="AU84" s="468"/>
      <c r="AV84" s="469"/>
      <c r="AW84" s="469"/>
      <c r="AX84" s="524"/>
      <c r="AY84" s="469"/>
      <c r="AZ84" s="524"/>
      <c r="BA84" s="468"/>
      <c r="BB84" s="524"/>
      <c r="BC84" s="524"/>
      <c r="BD84" s="524"/>
      <c r="BE84" s="468"/>
      <c r="BF84" s="468"/>
      <c r="BG84" s="469"/>
      <c r="BH84" s="469"/>
      <c r="BI84" s="468"/>
      <c r="BJ84" s="468"/>
      <c r="BK84" s="468"/>
      <c r="BL84" s="469"/>
      <c r="BM84" s="468"/>
      <c r="BN84" s="468"/>
      <c r="BO84" s="469"/>
      <c r="BP84" s="469"/>
      <c r="BQ84" s="524"/>
      <c r="BR84" s="469"/>
      <c r="BS84" s="469"/>
      <c r="BT84" s="468"/>
      <c r="BU84" s="468"/>
      <c r="BV84" s="468"/>
      <c r="BW84" s="469"/>
      <c r="BX84" s="468"/>
      <c r="BY84" s="524"/>
      <c r="BZ84" s="468"/>
      <c r="CA84" s="468"/>
      <c r="CB84" s="469"/>
      <c r="CC84" s="524"/>
      <c r="CD84" s="468"/>
      <c r="CE84" s="468"/>
      <c r="CF84" s="469"/>
      <c r="CG84" s="468"/>
      <c r="CH84" s="469"/>
      <c r="CI84" s="469"/>
      <c r="CJ84" s="468"/>
      <c r="CK84" s="469"/>
      <c r="CL84" s="469"/>
      <c r="CM84" s="468"/>
      <c r="CN84" s="469"/>
      <c r="CO84" s="469"/>
      <c r="CP84" s="468"/>
      <c r="CQ84" s="469"/>
      <c r="CR84" s="468"/>
    </row>
    <row r="85" spans="1:96" ht="12.75" customHeight="1">
      <c r="A85" s="468"/>
      <c r="B85" s="468"/>
      <c r="C85" s="524"/>
      <c r="D85" s="469"/>
      <c r="E85" s="468"/>
      <c r="F85" s="524"/>
      <c r="G85" s="525"/>
      <c r="H85" s="469"/>
      <c r="I85" s="468"/>
      <c r="J85" s="468"/>
      <c r="K85" s="469"/>
      <c r="L85" s="469"/>
      <c r="M85" s="469"/>
      <c r="N85" s="469"/>
      <c r="O85" s="469"/>
      <c r="P85" s="469"/>
      <c r="Q85" s="469"/>
      <c r="R85" s="468"/>
      <c r="S85" s="468"/>
      <c r="T85" s="468"/>
      <c r="U85" s="468"/>
      <c r="V85" s="468"/>
      <c r="W85" s="468"/>
      <c r="X85" s="468"/>
      <c r="Y85" s="469"/>
      <c r="Z85" s="468"/>
      <c r="AA85" s="468"/>
      <c r="AB85" s="468"/>
      <c r="AC85" s="468"/>
      <c r="AD85" s="468"/>
      <c r="AE85" s="468"/>
      <c r="AF85" s="469"/>
      <c r="AG85" s="469"/>
      <c r="AH85" s="524"/>
      <c r="AI85" s="524"/>
      <c r="AJ85" s="468"/>
      <c r="AK85" s="468"/>
      <c r="AL85" s="469"/>
      <c r="AM85" s="468"/>
      <c r="AN85" s="468"/>
      <c r="AO85" s="524"/>
      <c r="AP85" s="468"/>
      <c r="AQ85" s="469"/>
      <c r="AR85" s="469"/>
      <c r="AS85" s="468"/>
      <c r="AT85" s="469"/>
      <c r="AU85" s="468"/>
      <c r="AV85" s="469"/>
      <c r="AW85" s="469"/>
      <c r="AX85" s="524"/>
      <c r="AY85" s="469"/>
      <c r="AZ85" s="524"/>
      <c r="BA85" s="468"/>
      <c r="BB85" s="524"/>
      <c r="BC85" s="524"/>
      <c r="BD85" s="524"/>
      <c r="BE85" s="468"/>
      <c r="BF85" s="468"/>
      <c r="BG85" s="469"/>
      <c r="BH85" s="469"/>
      <c r="BI85" s="468"/>
      <c r="BJ85" s="468"/>
      <c r="BK85" s="468"/>
      <c r="BL85" s="469"/>
      <c r="BM85" s="468"/>
      <c r="BN85" s="468"/>
      <c r="BO85" s="469"/>
      <c r="BP85" s="469"/>
      <c r="BQ85" s="524"/>
      <c r="BR85" s="469"/>
      <c r="BS85" s="469"/>
      <c r="BT85" s="468"/>
      <c r="BU85" s="468"/>
      <c r="BV85" s="468"/>
      <c r="BW85" s="469"/>
      <c r="BX85" s="468"/>
      <c r="BY85" s="524"/>
      <c r="BZ85" s="468"/>
      <c r="CA85" s="468"/>
      <c r="CB85" s="469"/>
      <c r="CC85" s="524"/>
      <c r="CD85" s="468"/>
      <c r="CE85" s="468"/>
      <c r="CF85" s="469"/>
      <c r="CG85" s="468"/>
      <c r="CH85" s="469"/>
      <c r="CI85" s="469"/>
      <c r="CJ85" s="468"/>
      <c r="CK85" s="469"/>
      <c r="CL85" s="469"/>
      <c r="CM85" s="468"/>
      <c r="CN85" s="469"/>
      <c r="CO85" s="469"/>
      <c r="CP85" s="468"/>
      <c r="CQ85" s="469"/>
      <c r="CR85" s="468"/>
    </row>
    <row r="86" spans="1:96" ht="12.75" customHeight="1">
      <c r="A86" s="468"/>
      <c r="B86" s="468"/>
      <c r="C86" s="524"/>
      <c r="D86" s="469"/>
      <c r="E86" s="468"/>
      <c r="F86" s="524"/>
      <c r="G86" s="525"/>
      <c r="H86" s="469"/>
      <c r="I86" s="468"/>
      <c r="J86" s="468"/>
      <c r="K86" s="469"/>
      <c r="L86" s="469"/>
      <c r="M86" s="469"/>
      <c r="N86" s="469"/>
      <c r="O86" s="469"/>
      <c r="P86" s="469"/>
      <c r="Q86" s="469"/>
      <c r="R86" s="468"/>
      <c r="S86" s="468"/>
      <c r="T86" s="468"/>
      <c r="U86" s="468"/>
      <c r="V86" s="468"/>
      <c r="W86" s="468"/>
      <c r="X86" s="468"/>
      <c r="Y86" s="469"/>
      <c r="Z86" s="468"/>
      <c r="AA86" s="468"/>
      <c r="AB86" s="468"/>
      <c r="AC86" s="468"/>
      <c r="AD86" s="468"/>
      <c r="AE86" s="468"/>
      <c r="AF86" s="469"/>
      <c r="AG86" s="469"/>
      <c r="AH86" s="524"/>
      <c r="AI86" s="524"/>
      <c r="AJ86" s="468"/>
      <c r="AK86" s="468"/>
      <c r="AL86" s="469"/>
      <c r="AM86" s="468"/>
      <c r="AN86" s="468"/>
      <c r="AO86" s="524"/>
      <c r="AP86" s="468"/>
      <c r="AQ86" s="469"/>
      <c r="AR86" s="469"/>
      <c r="AS86" s="468"/>
      <c r="AT86" s="469"/>
      <c r="AU86" s="468"/>
      <c r="AV86" s="469"/>
      <c r="AW86" s="469"/>
      <c r="AX86" s="524"/>
      <c r="AY86" s="469"/>
      <c r="AZ86" s="524"/>
      <c r="BA86" s="468"/>
      <c r="BB86" s="524"/>
      <c r="BC86" s="524"/>
      <c r="BD86" s="524"/>
      <c r="BE86" s="468"/>
      <c r="BF86" s="468"/>
      <c r="BG86" s="469"/>
      <c r="BH86" s="469"/>
      <c r="BI86" s="468"/>
      <c r="BJ86" s="468"/>
      <c r="BK86" s="468"/>
      <c r="BL86" s="469"/>
      <c r="BM86" s="468"/>
      <c r="BN86" s="468"/>
      <c r="BO86" s="469"/>
      <c r="BP86" s="469"/>
      <c r="BQ86" s="524"/>
      <c r="BR86" s="469"/>
      <c r="BS86" s="469"/>
      <c r="BT86" s="468"/>
      <c r="BU86" s="468"/>
      <c r="BV86" s="468"/>
      <c r="BW86" s="469"/>
      <c r="BX86" s="468"/>
      <c r="BY86" s="524"/>
      <c r="BZ86" s="468"/>
      <c r="CA86" s="468"/>
      <c r="CB86" s="469"/>
      <c r="CC86" s="524"/>
      <c r="CD86" s="468"/>
      <c r="CE86" s="468"/>
      <c r="CF86" s="469"/>
      <c r="CG86" s="468"/>
      <c r="CH86" s="469"/>
      <c r="CI86" s="469"/>
      <c r="CJ86" s="468"/>
      <c r="CK86" s="469"/>
      <c r="CL86" s="469"/>
      <c r="CM86" s="468"/>
      <c r="CN86" s="469"/>
      <c r="CO86" s="469"/>
      <c r="CP86" s="468"/>
      <c r="CQ86" s="469"/>
      <c r="CR86" s="468"/>
    </row>
    <row r="87" spans="1:96" ht="12.75" customHeight="1">
      <c r="A87" s="468"/>
      <c r="B87" s="468"/>
      <c r="C87" s="524"/>
      <c r="D87" s="469"/>
      <c r="E87" s="468"/>
      <c r="F87" s="524"/>
      <c r="G87" s="525"/>
      <c r="H87" s="469"/>
      <c r="I87" s="468"/>
      <c r="J87" s="468"/>
      <c r="K87" s="469"/>
      <c r="L87" s="469"/>
      <c r="M87" s="469"/>
      <c r="N87" s="469"/>
      <c r="O87" s="469"/>
      <c r="P87" s="469"/>
      <c r="Q87" s="469"/>
      <c r="R87" s="468"/>
      <c r="S87" s="468"/>
      <c r="T87" s="468"/>
      <c r="U87" s="468"/>
      <c r="V87" s="468"/>
      <c r="W87" s="468"/>
      <c r="X87" s="468"/>
      <c r="Y87" s="469"/>
      <c r="Z87" s="468"/>
      <c r="AA87" s="468"/>
      <c r="AB87" s="468"/>
      <c r="AC87" s="468"/>
      <c r="AD87" s="468"/>
      <c r="AE87" s="468"/>
      <c r="AF87" s="469"/>
      <c r="AG87" s="469"/>
      <c r="AH87" s="524"/>
      <c r="AI87" s="524"/>
      <c r="AJ87" s="468"/>
      <c r="AK87" s="468"/>
      <c r="AL87" s="469"/>
      <c r="AM87" s="468"/>
      <c r="AN87" s="468"/>
      <c r="AO87" s="524"/>
      <c r="AP87" s="468"/>
      <c r="AQ87" s="469"/>
      <c r="AR87" s="469"/>
      <c r="AS87" s="468"/>
      <c r="AT87" s="469"/>
      <c r="AU87" s="468"/>
      <c r="AV87" s="469"/>
      <c r="AW87" s="469"/>
      <c r="AX87" s="524"/>
      <c r="AY87" s="469"/>
      <c r="AZ87" s="524"/>
      <c r="BA87" s="468"/>
      <c r="BB87" s="524"/>
      <c r="BC87" s="524"/>
      <c r="BD87" s="524"/>
      <c r="BE87" s="468"/>
      <c r="BF87" s="468"/>
      <c r="BG87" s="469"/>
      <c r="BH87" s="469"/>
      <c r="BI87" s="468"/>
      <c r="BJ87" s="468"/>
      <c r="BK87" s="468"/>
      <c r="BL87" s="469"/>
      <c r="BM87" s="468"/>
      <c r="BN87" s="468"/>
      <c r="BO87" s="469"/>
      <c r="BP87" s="469"/>
      <c r="BQ87" s="524"/>
      <c r="BR87" s="469"/>
      <c r="BS87" s="469"/>
      <c r="BT87" s="468"/>
      <c r="BU87" s="468"/>
      <c r="BV87" s="468"/>
      <c r="BW87" s="469"/>
      <c r="BX87" s="468"/>
      <c r="BY87" s="524"/>
      <c r="BZ87" s="468"/>
      <c r="CA87" s="468"/>
      <c r="CB87" s="469"/>
      <c r="CC87" s="524"/>
      <c r="CD87" s="468"/>
      <c r="CE87" s="468"/>
      <c r="CF87" s="469"/>
      <c r="CG87" s="468"/>
      <c r="CH87" s="469"/>
      <c r="CI87" s="469"/>
      <c r="CJ87" s="468"/>
      <c r="CK87" s="469"/>
      <c r="CL87" s="469"/>
      <c r="CM87" s="468"/>
      <c r="CN87" s="469"/>
      <c r="CO87" s="469"/>
      <c r="CP87" s="468"/>
      <c r="CQ87" s="469"/>
      <c r="CR87" s="468"/>
    </row>
    <row r="88" spans="1:96" ht="12.75" customHeight="1">
      <c r="A88" s="468"/>
      <c r="B88" s="468"/>
      <c r="C88" s="524"/>
      <c r="D88" s="469"/>
      <c r="E88" s="468"/>
      <c r="F88" s="524"/>
      <c r="G88" s="525"/>
      <c r="H88" s="469"/>
      <c r="I88" s="468"/>
      <c r="J88" s="468"/>
      <c r="K88" s="469"/>
      <c r="L88" s="469"/>
      <c r="M88" s="469"/>
      <c r="N88" s="469"/>
      <c r="O88" s="469"/>
      <c r="P88" s="469"/>
      <c r="Q88" s="469"/>
      <c r="R88" s="468"/>
      <c r="S88" s="468"/>
      <c r="T88" s="468"/>
      <c r="U88" s="468"/>
      <c r="V88" s="468"/>
      <c r="W88" s="468"/>
      <c r="X88" s="468"/>
      <c r="Y88" s="469"/>
      <c r="Z88" s="468"/>
      <c r="AA88" s="468"/>
      <c r="AB88" s="468"/>
      <c r="AC88" s="468"/>
      <c r="AD88" s="468"/>
      <c r="AE88" s="468"/>
      <c r="AF88" s="469"/>
      <c r="AG88" s="469"/>
      <c r="AH88" s="524"/>
      <c r="AI88" s="524"/>
      <c r="AJ88" s="468"/>
      <c r="AK88" s="468"/>
      <c r="AL88" s="469"/>
      <c r="AM88" s="468"/>
      <c r="AN88" s="468"/>
      <c r="AO88" s="524"/>
      <c r="AP88" s="468"/>
      <c r="AQ88" s="469"/>
      <c r="AR88" s="469"/>
      <c r="AS88" s="468"/>
      <c r="AT88" s="469"/>
      <c r="AU88" s="468"/>
      <c r="AV88" s="469"/>
      <c r="AW88" s="469"/>
      <c r="AX88" s="524"/>
      <c r="AY88" s="469"/>
      <c r="AZ88" s="524"/>
      <c r="BA88" s="468"/>
      <c r="BB88" s="524"/>
      <c r="BC88" s="524"/>
      <c r="BD88" s="524"/>
      <c r="BE88" s="468"/>
      <c r="BF88" s="468"/>
      <c r="BG88" s="469"/>
      <c r="BH88" s="469"/>
      <c r="BI88" s="468"/>
      <c r="BJ88" s="468"/>
      <c r="BK88" s="468"/>
      <c r="BL88" s="469"/>
      <c r="BM88" s="468"/>
      <c r="BN88" s="468"/>
      <c r="BO88" s="469"/>
      <c r="BP88" s="469"/>
      <c r="BQ88" s="524"/>
      <c r="BR88" s="469"/>
      <c r="BS88" s="469"/>
      <c r="BT88" s="468"/>
      <c r="BU88" s="468"/>
      <c r="BV88" s="468"/>
      <c r="BW88" s="469"/>
      <c r="BX88" s="468"/>
      <c r="BY88" s="524"/>
      <c r="BZ88" s="468"/>
      <c r="CA88" s="468"/>
      <c r="CB88" s="469"/>
      <c r="CC88" s="524"/>
      <c r="CD88" s="468"/>
      <c r="CE88" s="468"/>
      <c r="CF88" s="469"/>
      <c r="CG88" s="468"/>
      <c r="CH88" s="469"/>
      <c r="CI88" s="469"/>
      <c r="CJ88" s="468"/>
      <c r="CK88" s="469"/>
      <c r="CL88" s="469"/>
      <c r="CM88" s="468"/>
      <c r="CN88" s="469"/>
      <c r="CO88" s="469"/>
      <c r="CP88" s="468"/>
      <c r="CQ88" s="469"/>
      <c r="CR88" s="468"/>
    </row>
    <row r="89" spans="1:96" ht="12.75" customHeight="1">
      <c r="A89" s="468"/>
      <c r="B89" s="468"/>
      <c r="C89" s="524"/>
      <c r="D89" s="469"/>
      <c r="E89" s="468"/>
      <c r="F89" s="524"/>
      <c r="G89" s="525"/>
      <c r="H89" s="469"/>
      <c r="I89" s="468"/>
      <c r="J89" s="468"/>
      <c r="K89" s="469"/>
      <c r="L89" s="469"/>
      <c r="M89" s="469"/>
      <c r="N89" s="469"/>
      <c r="O89" s="469"/>
      <c r="P89" s="469"/>
      <c r="Q89" s="469"/>
      <c r="R89" s="468"/>
      <c r="S89" s="468"/>
      <c r="T89" s="468"/>
      <c r="U89" s="468"/>
      <c r="V89" s="468"/>
      <c r="W89" s="468"/>
      <c r="X89" s="468"/>
      <c r="Y89" s="469"/>
      <c r="Z89" s="468"/>
      <c r="AA89" s="468"/>
      <c r="AB89" s="468"/>
      <c r="AC89" s="468"/>
      <c r="AD89" s="468"/>
      <c r="AE89" s="468"/>
      <c r="AF89" s="469"/>
      <c r="AG89" s="469"/>
      <c r="AH89" s="524"/>
      <c r="AI89" s="524"/>
      <c r="AJ89" s="468"/>
      <c r="AK89" s="468"/>
      <c r="AL89" s="469"/>
      <c r="AM89" s="468"/>
      <c r="AN89" s="468"/>
      <c r="AO89" s="524"/>
      <c r="AP89" s="468"/>
      <c r="AQ89" s="469"/>
      <c r="AR89" s="469"/>
      <c r="AS89" s="468"/>
      <c r="AT89" s="469"/>
      <c r="AU89" s="468"/>
      <c r="AV89" s="469"/>
      <c r="AW89" s="469"/>
      <c r="AX89" s="524"/>
      <c r="AY89" s="469"/>
      <c r="AZ89" s="524"/>
      <c r="BA89" s="468"/>
      <c r="BB89" s="524"/>
      <c r="BC89" s="524"/>
      <c r="BD89" s="524"/>
      <c r="BE89" s="468"/>
      <c r="BF89" s="468"/>
      <c r="BG89" s="469"/>
      <c r="BH89" s="469"/>
      <c r="BI89" s="468"/>
      <c r="BJ89" s="468"/>
      <c r="BK89" s="468"/>
      <c r="BL89" s="469"/>
      <c r="BM89" s="468"/>
      <c r="BN89" s="468"/>
      <c r="BO89" s="469"/>
      <c r="BP89" s="469"/>
      <c r="BQ89" s="524"/>
      <c r="BR89" s="469"/>
      <c r="BS89" s="469"/>
      <c r="BT89" s="468"/>
      <c r="BU89" s="468"/>
      <c r="BV89" s="468"/>
      <c r="BW89" s="469"/>
      <c r="BX89" s="468"/>
      <c r="BY89" s="524"/>
      <c r="BZ89" s="468"/>
      <c r="CA89" s="468"/>
      <c r="CB89" s="469"/>
      <c r="CC89" s="524"/>
      <c r="CD89" s="468"/>
      <c r="CE89" s="468"/>
      <c r="CF89" s="469"/>
      <c r="CG89" s="468"/>
      <c r="CH89" s="469"/>
      <c r="CI89" s="469"/>
      <c r="CJ89" s="468"/>
      <c r="CK89" s="469"/>
      <c r="CL89" s="469"/>
      <c r="CM89" s="468"/>
      <c r="CN89" s="469"/>
      <c r="CO89" s="469"/>
      <c r="CP89" s="468"/>
      <c r="CQ89" s="469"/>
      <c r="CR89" s="468"/>
    </row>
    <row r="90" spans="1:96" ht="12.75" customHeight="1">
      <c r="A90" s="468"/>
      <c r="B90" s="468"/>
      <c r="C90" s="524"/>
      <c r="D90" s="469"/>
      <c r="E90" s="468"/>
      <c r="F90" s="524"/>
      <c r="G90" s="525"/>
      <c r="H90" s="469"/>
      <c r="I90" s="468"/>
      <c r="J90" s="468"/>
      <c r="K90" s="469"/>
      <c r="L90" s="469"/>
      <c r="M90" s="469"/>
      <c r="N90" s="469"/>
      <c r="O90" s="469"/>
      <c r="P90" s="469"/>
      <c r="Q90" s="469"/>
      <c r="R90" s="468"/>
      <c r="S90" s="468"/>
      <c r="T90" s="468"/>
      <c r="U90" s="468"/>
      <c r="V90" s="468"/>
      <c r="W90" s="468"/>
      <c r="X90" s="468"/>
      <c r="Y90" s="469"/>
      <c r="Z90" s="468"/>
      <c r="AA90" s="468"/>
      <c r="AB90" s="468"/>
      <c r="AC90" s="468"/>
      <c r="AD90" s="468"/>
      <c r="AE90" s="468"/>
      <c r="AF90" s="469"/>
      <c r="AG90" s="469"/>
      <c r="AH90" s="524"/>
      <c r="AI90" s="524"/>
      <c r="AJ90" s="468"/>
      <c r="AK90" s="468"/>
      <c r="AL90" s="469"/>
      <c r="AM90" s="468"/>
      <c r="AN90" s="468"/>
      <c r="AO90" s="524"/>
      <c r="AP90" s="468"/>
      <c r="AQ90" s="469"/>
      <c r="AR90" s="469"/>
      <c r="AS90" s="468"/>
      <c r="AT90" s="469"/>
      <c r="AU90" s="468"/>
      <c r="AV90" s="469"/>
      <c r="AW90" s="469"/>
      <c r="AX90" s="524"/>
      <c r="AY90" s="469"/>
      <c r="AZ90" s="524"/>
      <c r="BA90" s="468"/>
      <c r="BB90" s="524"/>
      <c r="BC90" s="524"/>
      <c r="BD90" s="524"/>
      <c r="BE90" s="468"/>
      <c r="BF90" s="468"/>
      <c r="BG90" s="469"/>
      <c r="BH90" s="469"/>
      <c r="BI90" s="468"/>
      <c r="BJ90" s="468"/>
      <c r="BK90" s="468"/>
      <c r="BL90" s="469"/>
      <c r="BM90" s="468"/>
      <c r="BN90" s="468"/>
      <c r="BO90" s="469"/>
      <c r="BP90" s="469"/>
      <c r="BQ90" s="524"/>
      <c r="BR90" s="469"/>
      <c r="BS90" s="469"/>
      <c r="BT90" s="468"/>
      <c r="BU90" s="468"/>
      <c r="BV90" s="468"/>
      <c r="BW90" s="469"/>
      <c r="BX90" s="468"/>
      <c r="BY90" s="524"/>
      <c r="BZ90" s="468"/>
      <c r="CA90" s="468"/>
      <c r="CB90" s="469"/>
      <c r="CC90" s="524"/>
      <c r="CD90" s="468"/>
      <c r="CE90" s="468"/>
      <c r="CF90" s="469"/>
      <c r="CG90" s="468"/>
      <c r="CH90" s="469"/>
      <c r="CI90" s="469"/>
      <c r="CJ90" s="468"/>
      <c r="CK90" s="469"/>
      <c r="CL90" s="469"/>
      <c r="CM90" s="468"/>
      <c r="CN90" s="469"/>
      <c r="CO90" s="469"/>
      <c r="CP90" s="468"/>
      <c r="CQ90" s="469"/>
      <c r="CR90" s="468"/>
    </row>
    <row r="91" spans="1:96" ht="12.75" customHeight="1">
      <c r="A91" s="468"/>
      <c r="B91" s="468"/>
      <c r="C91" s="524"/>
      <c r="D91" s="469"/>
      <c r="E91" s="468"/>
      <c r="F91" s="524"/>
      <c r="G91" s="525"/>
      <c r="H91" s="469"/>
      <c r="I91" s="468"/>
      <c r="J91" s="468"/>
      <c r="K91" s="469"/>
      <c r="L91" s="469"/>
      <c r="M91" s="469"/>
      <c r="N91" s="469"/>
      <c r="O91" s="469"/>
      <c r="P91" s="469"/>
      <c r="Q91" s="469"/>
      <c r="R91" s="468"/>
      <c r="S91" s="468"/>
      <c r="T91" s="468"/>
      <c r="U91" s="468"/>
      <c r="V91" s="468"/>
      <c r="W91" s="468"/>
      <c r="X91" s="468"/>
      <c r="Y91" s="469"/>
      <c r="Z91" s="468"/>
      <c r="AA91" s="468"/>
      <c r="AB91" s="468"/>
      <c r="AC91" s="468"/>
      <c r="AD91" s="468"/>
      <c r="AE91" s="468"/>
      <c r="AF91" s="469"/>
      <c r="AG91" s="469"/>
      <c r="AH91" s="524"/>
      <c r="AI91" s="524"/>
      <c r="AJ91" s="468"/>
      <c r="AK91" s="468"/>
      <c r="AL91" s="469"/>
      <c r="AM91" s="468"/>
      <c r="AN91" s="468"/>
      <c r="AO91" s="524"/>
      <c r="AP91" s="468"/>
      <c r="AQ91" s="469"/>
      <c r="AR91" s="469"/>
      <c r="AS91" s="468"/>
      <c r="AT91" s="469"/>
      <c r="AU91" s="468"/>
      <c r="AV91" s="469"/>
      <c r="AW91" s="469"/>
      <c r="AX91" s="524"/>
      <c r="AY91" s="469"/>
      <c r="AZ91" s="524"/>
      <c r="BA91" s="468"/>
      <c r="BB91" s="524"/>
      <c r="BC91" s="524"/>
      <c r="BD91" s="524"/>
      <c r="BE91" s="468"/>
      <c r="BF91" s="468"/>
      <c r="BG91" s="469"/>
      <c r="BH91" s="469"/>
      <c r="BI91" s="468"/>
      <c r="BJ91" s="468"/>
      <c r="BK91" s="468"/>
      <c r="BL91" s="469"/>
      <c r="BM91" s="468"/>
      <c r="BN91" s="468"/>
      <c r="BO91" s="469"/>
      <c r="BP91" s="469"/>
      <c r="BQ91" s="524"/>
      <c r="BR91" s="469"/>
      <c r="BS91" s="469"/>
      <c r="BT91" s="468"/>
      <c r="BU91" s="468"/>
      <c r="BV91" s="468"/>
      <c r="BW91" s="469"/>
      <c r="BX91" s="468"/>
      <c r="BY91" s="524"/>
      <c r="BZ91" s="468"/>
      <c r="CA91" s="468"/>
      <c r="CB91" s="469"/>
      <c r="CC91" s="524"/>
      <c r="CD91" s="468"/>
      <c r="CE91" s="468"/>
      <c r="CF91" s="469"/>
      <c r="CG91" s="468"/>
      <c r="CH91" s="469"/>
      <c r="CI91" s="469"/>
      <c r="CJ91" s="468"/>
      <c r="CK91" s="469"/>
      <c r="CL91" s="469"/>
      <c r="CM91" s="468"/>
      <c r="CN91" s="469"/>
      <c r="CO91" s="469"/>
      <c r="CP91" s="468"/>
      <c r="CQ91" s="469"/>
      <c r="CR91" s="468"/>
    </row>
    <row r="92" spans="1:96" ht="12.75" customHeight="1">
      <c r="A92" s="468"/>
      <c r="B92" s="468"/>
      <c r="C92" s="524"/>
      <c r="D92" s="469"/>
      <c r="E92" s="468"/>
      <c r="F92" s="524"/>
      <c r="G92" s="525"/>
      <c r="H92" s="469"/>
      <c r="I92" s="468"/>
      <c r="J92" s="468"/>
      <c r="K92" s="469"/>
      <c r="L92" s="469"/>
      <c r="M92" s="469"/>
      <c r="N92" s="469"/>
      <c r="O92" s="469"/>
      <c r="P92" s="469"/>
      <c r="Q92" s="469"/>
      <c r="R92" s="468"/>
      <c r="S92" s="468"/>
      <c r="T92" s="468"/>
      <c r="U92" s="468"/>
      <c r="V92" s="468"/>
      <c r="W92" s="468"/>
      <c r="X92" s="468"/>
      <c r="Y92" s="469"/>
      <c r="Z92" s="468"/>
      <c r="AA92" s="468"/>
      <c r="AB92" s="468"/>
      <c r="AC92" s="468"/>
      <c r="AD92" s="468"/>
      <c r="AE92" s="468"/>
      <c r="AF92" s="469"/>
      <c r="AG92" s="469"/>
      <c r="AH92" s="524"/>
      <c r="AI92" s="524"/>
      <c r="AJ92" s="468"/>
      <c r="AK92" s="468"/>
      <c r="AL92" s="469"/>
      <c r="AM92" s="468"/>
      <c r="AN92" s="468"/>
      <c r="AO92" s="524"/>
      <c r="AP92" s="468"/>
      <c r="AQ92" s="469"/>
      <c r="AR92" s="469"/>
      <c r="AS92" s="468"/>
      <c r="AT92" s="469"/>
      <c r="AU92" s="468"/>
      <c r="AV92" s="469"/>
      <c r="AW92" s="469"/>
      <c r="AX92" s="524"/>
      <c r="AY92" s="469"/>
      <c r="AZ92" s="524"/>
      <c r="BA92" s="468"/>
      <c r="BB92" s="524"/>
      <c r="BC92" s="524"/>
      <c r="BD92" s="524"/>
      <c r="BE92" s="468"/>
      <c r="BF92" s="468"/>
      <c r="BG92" s="469"/>
      <c r="BH92" s="469"/>
      <c r="BI92" s="468"/>
      <c r="BJ92" s="468"/>
      <c r="BK92" s="468"/>
      <c r="BL92" s="469"/>
      <c r="BM92" s="468"/>
      <c r="BN92" s="468"/>
      <c r="BO92" s="469"/>
      <c r="BP92" s="469"/>
      <c r="BQ92" s="524"/>
      <c r="BR92" s="469"/>
      <c r="BS92" s="469"/>
      <c r="BT92" s="468"/>
      <c r="BU92" s="468"/>
      <c r="BV92" s="468"/>
      <c r="BW92" s="469"/>
      <c r="BX92" s="468"/>
      <c r="BY92" s="524"/>
      <c r="BZ92" s="468"/>
      <c r="CA92" s="468"/>
      <c r="CB92" s="469"/>
      <c r="CC92" s="524"/>
      <c r="CD92" s="468"/>
      <c r="CE92" s="468"/>
      <c r="CF92" s="469"/>
      <c r="CG92" s="468"/>
      <c r="CH92" s="469"/>
      <c r="CI92" s="469"/>
      <c r="CJ92" s="468"/>
      <c r="CK92" s="469"/>
      <c r="CL92" s="469"/>
      <c r="CM92" s="468"/>
      <c r="CN92" s="469"/>
      <c r="CO92" s="469"/>
      <c r="CP92" s="468"/>
      <c r="CQ92" s="469"/>
      <c r="CR92" s="468"/>
    </row>
    <row r="93" spans="1:96" ht="12.75" customHeight="1">
      <c r="A93" s="468"/>
      <c r="B93" s="468"/>
      <c r="C93" s="524"/>
      <c r="D93" s="469"/>
      <c r="E93" s="468"/>
      <c r="F93" s="524"/>
      <c r="G93" s="525"/>
      <c r="H93" s="469"/>
      <c r="I93" s="468"/>
      <c r="J93" s="468"/>
      <c r="K93" s="469"/>
      <c r="L93" s="469"/>
      <c r="M93" s="469"/>
      <c r="N93" s="469"/>
      <c r="O93" s="469"/>
      <c r="P93" s="469"/>
      <c r="Q93" s="469"/>
      <c r="R93" s="468"/>
      <c r="S93" s="468"/>
      <c r="T93" s="468"/>
      <c r="U93" s="468"/>
      <c r="V93" s="468"/>
      <c r="W93" s="468"/>
      <c r="X93" s="468"/>
      <c r="Y93" s="469"/>
      <c r="Z93" s="468"/>
      <c r="AA93" s="468"/>
      <c r="AB93" s="468"/>
      <c r="AC93" s="468"/>
      <c r="AD93" s="468"/>
      <c r="AE93" s="468"/>
      <c r="AF93" s="469"/>
      <c r="AG93" s="469"/>
      <c r="AH93" s="524"/>
      <c r="AI93" s="524"/>
      <c r="AJ93" s="468"/>
      <c r="AK93" s="468"/>
      <c r="AL93" s="469"/>
      <c r="AM93" s="468"/>
      <c r="AN93" s="468"/>
      <c r="AO93" s="524"/>
      <c r="AP93" s="468"/>
      <c r="AQ93" s="469"/>
      <c r="AR93" s="469"/>
      <c r="AS93" s="468"/>
      <c r="AT93" s="469"/>
      <c r="AU93" s="468"/>
      <c r="AV93" s="469"/>
      <c r="AW93" s="469"/>
      <c r="AX93" s="524"/>
      <c r="AY93" s="469"/>
      <c r="AZ93" s="524"/>
      <c r="BA93" s="468"/>
      <c r="BB93" s="524"/>
      <c r="BC93" s="524"/>
      <c r="BD93" s="524"/>
      <c r="BE93" s="468"/>
      <c r="BF93" s="468"/>
      <c r="BG93" s="469"/>
      <c r="BH93" s="469"/>
      <c r="BI93" s="468"/>
      <c r="BJ93" s="468"/>
      <c r="BK93" s="468"/>
      <c r="BL93" s="469"/>
      <c r="BM93" s="468"/>
      <c r="BN93" s="468"/>
      <c r="BO93" s="469"/>
      <c r="BP93" s="469"/>
      <c r="BQ93" s="524"/>
      <c r="BR93" s="469"/>
      <c r="BS93" s="469"/>
      <c r="BT93" s="468"/>
      <c r="BU93" s="468"/>
      <c r="BV93" s="468"/>
      <c r="BW93" s="469"/>
      <c r="BX93" s="468"/>
      <c r="BY93" s="524"/>
      <c r="BZ93" s="468"/>
      <c r="CA93" s="468"/>
      <c r="CB93" s="469"/>
      <c r="CC93" s="524"/>
      <c r="CD93" s="468"/>
      <c r="CE93" s="468"/>
      <c r="CF93" s="469"/>
      <c r="CG93" s="468"/>
      <c r="CH93" s="469"/>
      <c r="CI93" s="469"/>
      <c r="CJ93" s="468"/>
      <c r="CK93" s="469"/>
      <c r="CL93" s="469"/>
      <c r="CM93" s="468"/>
      <c r="CN93" s="469"/>
      <c r="CO93" s="469"/>
      <c r="CP93" s="468"/>
      <c r="CQ93" s="469"/>
      <c r="CR93" s="468"/>
    </row>
    <row r="94" spans="1:96" ht="12.75" customHeight="1">
      <c r="A94" s="468"/>
      <c r="B94" s="468"/>
      <c r="C94" s="524"/>
      <c r="D94" s="469"/>
      <c r="E94" s="468"/>
      <c r="F94" s="524"/>
      <c r="G94" s="525"/>
      <c r="H94" s="469"/>
      <c r="I94" s="468"/>
      <c r="J94" s="468"/>
      <c r="K94" s="469"/>
      <c r="L94" s="469"/>
      <c r="M94" s="469"/>
      <c r="N94" s="469"/>
      <c r="O94" s="469"/>
      <c r="P94" s="469"/>
      <c r="Q94" s="469"/>
      <c r="R94" s="468"/>
      <c r="S94" s="468"/>
      <c r="T94" s="468"/>
      <c r="U94" s="468"/>
      <c r="V94" s="468"/>
      <c r="W94" s="468"/>
      <c r="X94" s="468"/>
      <c r="Y94" s="469"/>
      <c r="Z94" s="468"/>
      <c r="AA94" s="468"/>
      <c r="AB94" s="468"/>
      <c r="AC94" s="468"/>
      <c r="AD94" s="468"/>
      <c r="AE94" s="468"/>
      <c r="AF94" s="469"/>
      <c r="AG94" s="469"/>
      <c r="AH94" s="524"/>
      <c r="AI94" s="524"/>
      <c r="AJ94" s="468"/>
      <c r="AK94" s="468"/>
      <c r="AL94" s="469"/>
      <c r="AM94" s="468"/>
      <c r="AN94" s="468"/>
      <c r="AO94" s="524"/>
      <c r="AP94" s="468"/>
      <c r="AQ94" s="469"/>
      <c r="AR94" s="469"/>
      <c r="AS94" s="468"/>
      <c r="AT94" s="469"/>
      <c r="AU94" s="468"/>
      <c r="AV94" s="469"/>
      <c r="AW94" s="469"/>
      <c r="AX94" s="524"/>
      <c r="AY94" s="469"/>
      <c r="AZ94" s="524"/>
      <c r="BA94" s="468"/>
      <c r="BB94" s="524"/>
      <c r="BC94" s="524"/>
      <c r="BD94" s="524"/>
      <c r="BE94" s="468"/>
      <c r="BF94" s="468"/>
      <c r="BG94" s="469"/>
      <c r="BH94" s="469"/>
      <c r="BI94" s="468"/>
      <c r="BJ94" s="468"/>
      <c r="BK94" s="468"/>
      <c r="BL94" s="469"/>
      <c r="BM94" s="468"/>
      <c r="BN94" s="468"/>
      <c r="BO94" s="469"/>
      <c r="BP94" s="469"/>
      <c r="BQ94" s="524"/>
      <c r="BR94" s="469"/>
      <c r="BS94" s="469"/>
      <c r="BT94" s="468"/>
      <c r="BU94" s="468"/>
      <c r="BV94" s="468"/>
      <c r="BW94" s="469"/>
      <c r="BX94" s="468"/>
      <c r="BY94" s="524"/>
      <c r="BZ94" s="468"/>
      <c r="CA94" s="468"/>
      <c r="CB94" s="469"/>
      <c r="CC94" s="524"/>
      <c r="CD94" s="468"/>
      <c r="CE94" s="468"/>
      <c r="CF94" s="469"/>
      <c r="CG94" s="468"/>
      <c r="CH94" s="469"/>
      <c r="CI94" s="469"/>
      <c r="CJ94" s="468"/>
      <c r="CK94" s="469"/>
      <c r="CL94" s="469"/>
      <c r="CM94" s="468"/>
      <c r="CN94" s="469"/>
      <c r="CO94" s="469"/>
      <c r="CP94" s="468"/>
      <c r="CQ94" s="469"/>
      <c r="CR94" s="468"/>
    </row>
    <row r="95" spans="1:96" ht="12.75" customHeight="1">
      <c r="A95" s="468"/>
      <c r="B95" s="468"/>
      <c r="C95" s="524"/>
      <c r="D95" s="469"/>
      <c r="E95" s="468"/>
      <c r="F95" s="524"/>
      <c r="G95" s="525"/>
      <c r="H95" s="469"/>
      <c r="I95" s="468"/>
      <c r="J95" s="468"/>
      <c r="K95" s="469"/>
      <c r="L95" s="469"/>
      <c r="M95" s="469"/>
      <c r="N95" s="469"/>
      <c r="O95" s="469"/>
      <c r="P95" s="469"/>
      <c r="Q95" s="469"/>
      <c r="R95" s="468"/>
      <c r="S95" s="468"/>
      <c r="T95" s="468"/>
      <c r="U95" s="468"/>
      <c r="V95" s="468"/>
      <c r="W95" s="468"/>
      <c r="X95" s="468"/>
      <c r="Y95" s="469"/>
      <c r="Z95" s="468"/>
      <c r="AA95" s="468"/>
      <c r="AB95" s="468"/>
      <c r="AC95" s="468"/>
      <c r="AD95" s="468"/>
      <c r="AE95" s="468"/>
      <c r="AF95" s="469"/>
      <c r="AG95" s="469"/>
      <c r="AH95" s="524"/>
      <c r="AI95" s="524"/>
      <c r="AJ95" s="468"/>
      <c r="AK95" s="468"/>
      <c r="AL95" s="469"/>
      <c r="AM95" s="468"/>
      <c r="AN95" s="468"/>
      <c r="AO95" s="524"/>
      <c r="AP95" s="468"/>
      <c r="AQ95" s="469"/>
      <c r="AR95" s="469"/>
      <c r="AS95" s="468"/>
      <c r="AT95" s="469"/>
      <c r="AU95" s="468"/>
      <c r="AV95" s="469"/>
      <c r="AW95" s="469"/>
      <c r="AX95" s="524"/>
      <c r="AY95" s="469"/>
      <c r="AZ95" s="524"/>
      <c r="BA95" s="468"/>
      <c r="BB95" s="524"/>
      <c r="BC95" s="524"/>
      <c r="BD95" s="524"/>
      <c r="BE95" s="468"/>
      <c r="BF95" s="468"/>
      <c r="BG95" s="469"/>
      <c r="BH95" s="469"/>
      <c r="BI95" s="468"/>
      <c r="BJ95" s="468"/>
      <c r="BK95" s="468"/>
      <c r="BL95" s="469"/>
      <c r="BM95" s="468"/>
      <c r="BN95" s="468"/>
      <c r="BO95" s="469"/>
      <c r="BP95" s="469"/>
      <c r="BQ95" s="524"/>
      <c r="BR95" s="469"/>
      <c r="BS95" s="469"/>
      <c r="BT95" s="468"/>
      <c r="BU95" s="468"/>
      <c r="BV95" s="468"/>
      <c r="BW95" s="469"/>
      <c r="BX95" s="468"/>
      <c r="BY95" s="524"/>
      <c r="BZ95" s="468"/>
      <c r="CA95" s="468"/>
      <c r="CB95" s="469"/>
      <c r="CC95" s="524"/>
      <c r="CD95" s="468"/>
      <c r="CE95" s="468"/>
      <c r="CF95" s="469"/>
      <c r="CG95" s="468"/>
      <c r="CH95" s="469"/>
      <c r="CI95" s="469"/>
      <c r="CJ95" s="468"/>
      <c r="CK95" s="469"/>
      <c r="CL95" s="469"/>
      <c r="CM95" s="468"/>
      <c r="CN95" s="469"/>
      <c r="CO95" s="469"/>
      <c r="CP95" s="468"/>
      <c r="CQ95" s="469"/>
      <c r="CR95" s="468"/>
    </row>
    <row r="96" spans="1:96" ht="12.75" customHeight="1">
      <c r="A96" s="468"/>
      <c r="B96" s="468"/>
      <c r="C96" s="524"/>
      <c r="D96" s="469"/>
      <c r="E96" s="468"/>
      <c r="F96" s="524"/>
      <c r="G96" s="525"/>
      <c r="H96" s="469"/>
      <c r="I96" s="468"/>
      <c r="J96" s="468"/>
      <c r="K96" s="469"/>
      <c r="L96" s="469"/>
      <c r="M96" s="469"/>
      <c r="N96" s="469"/>
      <c r="O96" s="469"/>
      <c r="P96" s="469"/>
      <c r="Q96" s="469"/>
      <c r="R96" s="468"/>
      <c r="S96" s="468"/>
      <c r="T96" s="468"/>
      <c r="U96" s="468"/>
      <c r="V96" s="468"/>
      <c r="W96" s="468"/>
      <c r="X96" s="468"/>
      <c r="Y96" s="469"/>
      <c r="Z96" s="468"/>
      <c r="AA96" s="468"/>
      <c r="AB96" s="468"/>
      <c r="AC96" s="468"/>
      <c r="AD96" s="468"/>
      <c r="AE96" s="468"/>
      <c r="AF96" s="469"/>
      <c r="AG96" s="469"/>
      <c r="AH96" s="524"/>
      <c r="AI96" s="524"/>
      <c r="AJ96" s="468"/>
      <c r="AK96" s="468"/>
      <c r="AL96" s="469"/>
      <c r="AM96" s="468"/>
      <c r="AN96" s="468"/>
      <c r="AO96" s="524"/>
      <c r="AP96" s="468"/>
      <c r="AQ96" s="469"/>
      <c r="AR96" s="469"/>
      <c r="AS96" s="468"/>
      <c r="AT96" s="469"/>
      <c r="AU96" s="468"/>
      <c r="AV96" s="469"/>
      <c r="AW96" s="469"/>
      <c r="AX96" s="524"/>
      <c r="AY96" s="469"/>
      <c r="AZ96" s="524"/>
      <c r="BA96" s="468"/>
      <c r="BB96" s="524"/>
      <c r="BC96" s="524"/>
      <c r="BD96" s="524"/>
      <c r="BE96" s="468"/>
      <c r="BF96" s="468"/>
      <c r="BG96" s="469"/>
      <c r="BH96" s="469"/>
      <c r="BI96" s="468"/>
      <c r="BJ96" s="468"/>
      <c r="BK96" s="468"/>
      <c r="BL96" s="469"/>
      <c r="BM96" s="468"/>
      <c r="BN96" s="468"/>
      <c r="BO96" s="469"/>
      <c r="BP96" s="469"/>
      <c r="BQ96" s="524"/>
      <c r="BR96" s="469"/>
      <c r="BS96" s="469"/>
      <c r="BT96" s="468"/>
      <c r="BU96" s="468"/>
      <c r="BV96" s="468"/>
      <c r="BW96" s="469"/>
      <c r="BX96" s="468"/>
      <c r="BY96" s="524"/>
      <c r="BZ96" s="468"/>
      <c r="CA96" s="468"/>
      <c r="CB96" s="469"/>
      <c r="CC96" s="524"/>
      <c r="CD96" s="468"/>
      <c r="CE96" s="468"/>
      <c r="CF96" s="469"/>
      <c r="CG96" s="468"/>
      <c r="CH96" s="469"/>
      <c r="CI96" s="469"/>
      <c r="CJ96" s="468"/>
      <c r="CK96" s="469"/>
      <c r="CL96" s="469"/>
      <c r="CM96" s="468"/>
      <c r="CN96" s="469"/>
      <c r="CO96" s="469"/>
      <c r="CP96" s="468"/>
      <c r="CQ96" s="469"/>
      <c r="CR96" s="468"/>
    </row>
    <row r="97" spans="1:96" ht="12.75" customHeight="1">
      <c r="A97" s="468"/>
      <c r="B97" s="468"/>
      <c r="C97" s="524"/>
      <c r="D97" s="469"/>
      <c r="E97" s="468"/>
      <c r="F97" s="524"/>
      <c r="G97" s="525"/>
      <c r="H97" s="469"/>
      <c r="I97" s="468"/>
      <c r="J97" s="468"/>
      <c r="K97" s="469"/>
      <c r="L97" s="469"/>
      <c r="M97" s="469"/>
      <c r="N97" s="469"/>
      <c r="O97" s="469"/>
      <c r="P97" s="469"/>
      <c r="Q97" s="469"/>
      <c r="R97" s="468"/>
      <c r="S97" s="468"/>
      <c r="T97" s="468"/>
      <c r="U97" s="468"/>
      <c r="V97" s="468"/>
      <c r="W97" s="468"/>
      <c r="X97" s="468"/>
      <c r="Y97" s="469"/>
      <c r="Z97" s="468"/>
      <c r="AA97" s="468"/>
      <c r="AB97" s="468"/>
      <c r="AC97" s="468"/>
      <c r="AD97" s="468"/>
      <c r="AE97" s="468"/>
      <c r="AF97" s="469"/>
      <c r="AG97" s="469"/>
      <c r="AH97" s="524"/>
      <c r="AI97" s="524"/>
      <c r="AJ97" s="468"/>
      <c r="AK97" s="468"/>
      <c r="AL97" s="469"/>
      <c r="AM97" s="468"/>
      <c r="AN97" s="468"/>
      <c r="AO97" s="524"/>
      <c r="AP97" s="468"/>
      <c r="AQ97" s="469"/>
      <c r="AR97" s="469"/>
      <c r="AS97" s="468"/>
      <c r="AT97" s="469"/>
      <c r="AU97" s="468"/>
      <c r="AV97" s="469"/>
      <c r="AW97" s="469"/>
      <c r="AX97" s="524"/>
      <c r="AY97" s="469"/>
      <c r="AZ97" s="524"/>
      <c r="BA97" s="468"/>
      <c r="BB97" s="524"/>
      <c r="BC97" s="524"/>
      <c r="BD97" s="524"/>
      <c r="BE97" s="468"/>
      <c r="BF97" s="468"/>
      <c r="BG97" s="469"/>
      <c r="BH97" s="469"/>
      <c r="BI97" s="468"/>
      <c r="BJ97" s="468"/>
      <c r="BK97" s="468"/>
      <c r="BL97" s="469"/>
      <c r="BM97" s="468"/>
      <c r="BN97" s="468"/>
      <c r="BO97" s="469"/>
      <c r="BP97" s="469"/>
      <c r="BQ97" s="524"/>
      <c r="BR97" s="469"/>
      <c r="BS97" s="469"/>
      <c r="BT97" s="468"/>
      <c r="BU97" s="468"/>
      <c r="BV97" s="468"/>
      <c r="BW97" s="469"/>
      <c r="BX97" s="468"/>
      <c r="BY97" s="524"/>
      <c r="BZ97" s="468"/>
      <c r="CA97" s="468"/>
      <c r="CB97" s="469"/>
      <c r="CC97" s="524"/>
      <c r="CD97" s="468"/>
      <c r="CE97" s="468"/>
      <c r="CF97" s="469"/>
      <c r="CG97" s="468"/>
      <c r="CH97" s="469"/>
      <c r="CI97" s="469"/>
      <c r="CJ97" s="468"/>
      <c r="CK97" s="469"/>
      <c r="CL97" s="469"/>
      <c r="CM97" s="468"/>
      <c r="CN97" s="469"/>
      <c r="CO97" s="469"/>
      <c r="CP97" s="468"/>
      <c r="CQ97" s="469"/>
      <c r="CR97" s="468"/>
    </row>
    <row r="98" spans="1:96" ht="12.75" customHeight="1">
      <c r="A98" s="468"/>
      <c r="B98" s="468"/>
      <c r="C98" s="524"/>
      <c r="D98" s="469"/>
      <c r="E98" s="468"/>
      <c r="F98" s="524"/>
      <c r="G98" s="525"/>
      <c r="H98" s="469"/>
      <c r="I98" s="468"/>
      <c r="J98" s="468"/>
      <c r="K98" s="469"/>
      <c r="L98" s="469"/>
      <c r="M98" s="469"/>
      <c r="N98" s="469"/>
      <c r="O98" s="469"/>
      <c r="P98" s="469"/>
      <c r="Q98" s="469"/>
      <c r="R98" s="468"/>
      <c r="S98" s="468"/>
      <c r="T98" s="468"/>
      <c r="U98" s="468"/>
      <c r="V98" s="468"/>
      <c r="W98" s="468"/>
      <c r="X98" s="468"/>
      <c r="Y98" s="469"/>
      <c r="Z98" s="468"/>
      <c r="AA98" s="468"/>
      <c r="AB98" s="468"/>
      <c r="AC98" s="468"/>
      <c r="AD98" s="468"/>
      <c r="AE98" s="468"/>
      <c r="AF98" s="469"/>
      <c r="AG98" s="469"/>
      <c r="AH98" s="524"/>
      <c r="AI98" s="524"/>
      <c r="AJ98" s="468"/>
      <c r="AK98" s="468"/>
      <c r="AL98" s="469"/>
      <c r="AM98" s="468"/>
      <c r="AN98" s="468"/>
      <c r="AO98" s="524"/>
      <c r="AP98" s="468"/>
      <c r="AQ98" s="469"/>
      <c r="AR98" s="469"/>
      <c r="AS98" s="468"/>
      <c r="AT98" s="469"/>
      <c r="AU98" s="468"/>
      <c r="AV98" s="469"/>
      <c r="AW98" s="469"/>
      <c r="AX98" s="524"/>
      <c r="AY98" s="469"/>
      <c r="AZ98" s="524"/>
      <c r="BA98" s="468"/>
      <c r="BB98" s="524"/>
      <c r="BC98" s="524"/>
      <c r="BD98" s="524"/>
      <c r="BE98" s="468"/>
      <c r="BF98" s="468"/>
      <c r="BG98" s="469"/>
      <c r="BH98" s="469"/>
      <c r="BI98" s="468"/>
      <c r="BJ98" s="468"/>
      <c r="BK98" s="468"/>
      <c r="BL98" s="469"/>
      <c r="BM98" s="468"/>
      <c r="BN98" s="468"/>
      <c r="BO98" s="469"/>
      <c r="BP98" s="469"/>
      <c r="BQ98" s="524"/>
      <c r="BR98" s="469"/>
      <c r="BS98" s="469"/>
      <c r="BT98" s="468"/>
      <c r="BU98" s="468"/>
      <c r="BV98" s="468"/>
      <c r="BW98" s="469"/>
      <c r="BX98" s="468"/>
      <c r="BY98" s="524"/>
      <c r="BZ98" s="468"/>
      <c r="CA98" s="468"/>
      <c r="CB98" s="469"/>
      <c r="CC98" s="524"/>
      <c r="CD98" s="468"/>
      <c r="CE98" s="468"/>
      <c r="CF98" s="469"/>
      <c r="CG98" s="468"/>
      <c r="CH98" s="469"/>
      <c r="CI98" s="469"/>
      <c r="CJ98" s="468"/>
      <c r="CK98" s="469"/>
      <c r="CL98" s="469"/>
      <c r="CM98" s="468"/>
      <c r="CN98" s="469"/>
      <c r="CO98" s="469"/>
      <c r="CP98" s="468"/>
      <c r="CQ98" s="469"/>
      <c r="CR98" s="468"/>
    </row>
    <row r="99" spans="1:96" ht="12.75" customHeight="1">
      <c r="A99" s="468"/>
      <c r="B99" s="468"/>
      <c r="C99" s="524"/>
      <c r="D99" s="469"/>
      <c r="E99" s="468"/>
      <c r="F99" s="524"/>
      <c r="G99" s="525"/>
      <c r="H99" s="469"/>
      <c r="I99" s="468"/>
      <c r="J99" s="468"/>
      <c r="K99" s="469"/>
      <c r="L99" s="469"/>
      <c r="M99" s="469"/>
      <c r="N99" s="469"/>
      <c r="O99" s="469"/>
      <c r="P99" s="469"/>
      <c r="Q99" s="469"/>
      <c r="R99" s="468"/>
      <c r="S99" s="468"/>
      <c r="T99" s="468"/>
      <c r="U99" s="468"/>
      <c r="V99" s="468"/>
      <c r="W99" s="468"/>
      <c r="X99" s="468"/>
      <c r="Y99" s="469"/>
      <c r="Z99" s="468"/>
      <c r="AA99" s="468"/>
      <c r="AB99" s="468"/>
      <c r="AC99" s="468"/>
      <c r="AD99" s="468"/>
      <c r="AE99" s="468"/>
      <c r="AF99" s="469"/>
      <c r="AG99" s="469"/>
      <c r="AH99" s="524"/>
      <c r="AI99" s="524"/>
      <c r="AJ99" s="468"/>
      <c r="AK99" s="468"/>
      <c r="AL99" s="469"/>
      <c r="AM99" s="468"/>
      <c r="AN99" s="468"/>
      <c r="AO99" s="524"/>
      <c r="AP99" s="468"/>
      <c r="AQ99" s="469"/>
      <c r="AR99" s="469"/>
      <c r="AS99" s="468"/>
      <c r="AT99" s="469"/>
      <c r="AU99" s="468"/>
      <c r="AV99" s="469"/>
      <c r="AW99" s="469"/>
      <c r="AX99" s="524"/>
      <c r="AY99" s="469"/>
      <c r="AZ99" s="524"/>
      <c r="BA99" s="468"/>
      <c r="BB99" s="524"/>
      <c r="BC99" s="524"/>
      <c r="BD99" s="524"/>
      <c r="BE99" s="468"/>
      <c r="BF99" s="468"/>
      <c r="BG99" s="469"/>
      <c r="BH99" s="469"/>
      <c r="BI99" s="468"/>
      <c r="BJ99" s="468"/>
      <c r="BK99" s="468"/>
      <c r="BL99" s="469"/>
      <c r="BM99" s="468"/>
      <c r="BN99" s="468"/>
      <c r="BO99" s="469"/>
      <c r="BP99" s="469"/>
      <c r="BQ99" s="524"/>
      <c r="BR99" s="469"/>
      <c r="BS99" s="469"/>
      <c r="BT99" s="468"/>
      <c r="BU99" s="468"/>
      <c r="BV99" s="468"/>
      <c r="BW99" s="469"/>
      <c r="BX99" s="468"/>
      <c r="BY99" s="524"/>
      <c r="BZ99" s="468"/>
      <c r="CA99" s="468"/>
      <c r="CB99" s="469"/>
      <c r="CC99" s="524"/>
      <c r="CD99" s="468"/>
      <c r="CE99" s="468"/>
      <c r="CF99" s="469"/>
      <c r="CG99" s="468"/>
      <c r="CH99" s="469"/>
      <c r="CI99" s="469"/>
      <c r="CJ99" s="468"/>
      <c r="CK99" s="469"/>
      <c r="CL99" s="469"/>
      <c r="CM99" s="468"/>
      <c r="CN99" s="469"/>
      <c r="CO99" s="469"/>
      <c r="CP99" s="468"/>
      <c r="CQ99" s="469"/>
      <c r="CR99" s="468"/>
    </row>
    <row r="100" spans="1:96" ht="12.75" customHeight="1">
      <c r="A100" s="468"/>
      <c r="B100" s="468"/>
      <c r="C100" s="524"/>
      <c r="D100" s="469"/>
      <c r="E100" s="468"/>
      <c r="F100" s="524"/>
      <c r="G100" s="525"/>
      <c r="H100" s="469"/>
      <c r="I100" s="468"/>
      <c r="J100" s="468"/>
      <c r="K100" s="469"/>
      <c r="L100" s="469"/>
      <c r="M100" s="469"/>
      <c r="N100" s="469"/>
      <c r="O100" s="469"/>
      <c r="P100" s="469"/>
      <c r="Q100" s="469"/>
      <c r="R100" s="468"/>
      <c r="S100" s="468"/>
      <c r="T100" s="468"/>
      <c r="U100" s="468"/>
      <c r="V100" s="468"/>
      <c r="W100" s="468"/>
      <c r="X100" s="468"/>
      <c r="Y100" s="469"/>
      <c r="Z100" s="468"/>
      <c r="AA100" s="468"/>
      <c r="AB100" s="468"/>
      <c r="AC100" s="468"/>
      <c r="AD100" s="468"/>
      <c r="AE100" s="468"/>
      <c r="AF100" s="469"/>
      <c r="AG100" s="469"/>
      <c r="AH100" s="524"/>
      <c r="AI100" s="524"/>
      <c r="AJ100" s="468"/>
      <c r="AK100" s="468"/>
      <c r="AL100" s="469"/>
      <c r="AM100" s="468"/>
      <c r="AN100" s="468"/>
      <c r="AO100" s="524"/>
      <c r="AP100" s="468"/>
      <c r="AQ100" s="469"/>
      <c r="AR100" s="469"/>
      <c r="AS100" s="468"/>
      <c r="AT100" s="469"/>
      <c r="AU100" s="468"/>
      <c r="AV100" s="469"/>
      <c r="AW100" s="469"/>
      <c r="AX100" s="524"/>
      <c r="AY100" s="469"/>
      <c r="AZ100" s="524"/>
      <c r="BA100" s="468"/>
      <c r="BB100" s="524"/>
      <c r="BC100" s="524"/>
      <c r="BD100" s="524"/>
      <c r="BE100" s="468"/>
      <c r="BF100" s="468"/>
      <c r="BG100" s="469"/>
      <c r="BH100" s="469"/>
      <c r="BI100" s="468"/>
      <c r="BJ100" s="468"/>
      <c r="BK100" s="468"/>
      <c r="BL100" s="469"/>
      <c r="BM100" s="468"/>
      <c r="BN100" s="468"/>
      <c r="BO100" s="469"/>
      <c r="BP100" s="469"/>
      <c r="BQ100" s="524"/>
      <c r="BR100" s="469"/>
      <c r="BS100" s="469"/>
      <c r="BT100" s="468"/>
      <c r="BU100" s="468"/>
      <c r="BV100" s="468"/>
      <c r="BW100" s="469"/>
      <c r="BX100" s="468"/>
      <c r="BY100" s="524"/>
      <c r="BZ100" s="468"/>
      <c r="CA100" s="468"/>
      <c r="CB100" s="469"/>
      <c r="CC100" s="524"/>
      <c r="CD100" s="468"/>
      <c r="CE100" s="468"/>
      <c r="CF100" s="469"/>
      <c r="CG100" s="468"/>
      <c r="CH100" s="469"/>
      <c r="CI100" s="469"/>
      <c r="CJ100" s="468"/>
      <c r="CK100" s="469"/>
      <c r="CL100" s="469"/>
      <c r="CM100" s="468"/>
      <c r="CN100" s="469"/>
      <c r="CO100" s="469"/>
      <c r="CP100" s="468"/>
      <c r="CQ100" s="469"/>
      <c r="CR100" s="468"/>
    </row>
    <row r="101" spans="1:96" ht="12.75" customHeight="1">
      <c r="A101" s="468"/>
      <c r="B101" s="468"/>
      <c r="C101" s="524"/>
      <c r="D101" s="469"/>
      <c r="E101" s="468"/>
      <c r="F101" s="524"/>
      <c r="G101" s="525"/>
      <c r="H101" s="469"/>
      <c r="I101" s="468"/>
      <c r="J101" s="468"/>
      <c r="K101" s="469"/>
      <c r="L101" s="469"/>
      <c r="M101" s="469"/>
      <c r="N101" s="469"/>
      <c r="O101" s="469"/>
      <c r="P101" s="469"/>
      <c r="Q101" s="469"/>
      <c r="R101" s="468"/>
      <c r="S101" s="468"/>
      <c r="T101" s="468"/>
      <c r="U101" s="468"/>
      <c r="V101" s="468"/>
      <c r="W101" s="468"/>
      <c r="X101" s="468"/>
      <c r="Y101" s="469"/>
      <c r="Z101" s="468"/>
      <c r="AA101" s="468"/>
      <c r="AB101" s="468"/>
      <c r="AC101" s="468"/>
      <c r="AD101" s="468"/>
      <c r="AE101" s="468"/>
      <c r="AF101" s="469"/>
      <c r="AG101" s="469"/>
      <c r="AH101" s="524"/>
      <c r="AI101" s="524"/>
      <c r="AJ101" s="468"/>
      <c r="AK101" s="468"/>
      <c r="AL101" s="469"/>
      <c r="AM101" s="468"/>
      <c r="AN101" s="468"/>
      <c r="AO101" s="524"/>
      <c r="AP101" s="468"/>
      <c r="AQ101" s="469"/>
      <c r="AR101" s="469"/>
      <c r="AS101" s="468"/>
      <c r="AT101" s="469"/>
      <c r="AU101" s="468"/>
      <c r="AV101" s="469"/>
      <c r="AW101" s="469"/>
      <c r="AX101" s="524"/>
      <c r="AY101" s="469"/>
      <c r="AZ101" s="524"/>
      <c r="BA101" s="468"/>
      <c r="BB101" s="524"/>
      <c r="BC101" s="524"/>
      <c r="BD101" s="524"/>
      <c r="BE101" s="468"/>
      <c r="BF101" s="468"/>
      <c r="BG101" s="469"/>
      <c r="BH101" s="469"/>
      <c r="BI101" s="468"/>
      <c r="BJ101" s="468"/>
      <c r="BK101" s="468"/>
      <c r="BL101" s="469"/>
      <c r="BM101" s="468"/>
      <c r="BN101" s="468"/>
      <c r="BO101" s="469"/>
      <c r="BP101" s="469"/>
      <c r="BQ101" s="524"/>
      <c r="BR101" s="469"/>
      <c r="BS101" s="469"/>
      <c r="BT101" s="468"/>
      <c r="BU101" s="468"/>
      <c r="BV101" s="468"/>
      <c r="BW101" s="469"/>
      <c r="BX101" s="468"/>
      <c r="BY101" s="524"/>
      <c r="BZ101" s="468"/>
      <c r="CA101" s="468"/>
      <c r="CB101" s="469"/>
      <c r="CC101" s="524"/>
      <c r="CD101" s="468"/>
      <c r="CE101" s="468"/>
      <c r="CF101" s="469"/>
      <c r="CG101" s="468"/>
      <c r="CH101" s="469"/>
      <c r="CI101" s="469"/>
      <c r="CJ101" s="468"/>
      <c r="CK101" s="469"/>
      <c r="CL101" s="469"/>
      <c r="CM101" s="468"/>
      <c r="CN101" s="469"/>
      <c r="CO101" s="469"/>
      <c r="CP101" s="468"/>
      <c r="CQ101" s="469"/>
      <c r="CR101" s="468"/>
    </row>
    <row r="102" spans="1:96" ht="12.75" customHeight="1">
      <c r="A102" s="468"/>
      <c r="B102" s="468"/>
      <c r="C102" s="524"/>
      <c r="D102" s="469"/>
      <c r="E102" s="468"/>
      <c r="F102" s="524"/>
      <c r="G102" s="525"/>
      <c r="H102" s="469"/>
      <c r="I102" s="468"/>
      <c r="J102" s="468"/>
      <c r="K102" s="469"/>
      <c r="L102" s="469"/>
      <c r="M102" s="469"/>
      <c r="N102" s="469"/>
      <c r="O102" s="469"/>
      <c r="P102" s="469"/>
      <c r="Q102" s="469"/>
      <c r="R102" s="468"/>
      <c r="S102" s="468"/>
      <c r="T102" s="468"/>
      <c r="U102" s="468"/>
      <c r="V102" s="468"/>
      <c r="W102" s="468"/>
      <c r="X102" s="468"/>
      <c r="Y102" s="469"/>
      <c r="Z102" s="468"/>
      <c r="AA102" s="468"/>
      <c r="AB102" s="468"/>
      <c r="AC102" s="468"/>
      <c r="AD102" s="468"/>
      <c r="AE102" s="468"/>
      <c r="AF102" s="469"/>
      <c r="AG102" s="469"/>
      <c r="AH102" s="524"/>
      <c r="AI102" s="524"/>
      <c r="AJ102" s="468"/>
      <c r="AK102" s="468"/>
      <c r="AL102" s="469"/>
      <c r="AM102" s="468"/>
      <c r="AN102" s="468"/>
      <c r="AO102" s="524"/>
      <c r="AP102" s="468"/>
      <c r="AQ102" s="469"/>
      <c r="AR102" s="469"/>
      <c r="AS102" s="468"/>
      <c r="AT102" s="469"/>
      <c r="AU102" s="468"/>
      <c r="AV102" s="469"/>
      <c r="AW102" s="469"/>
      <c r="AX102" s="524"/>
      <c r="AY102" s="469"/>
      <c r="AZ102" s="524"/>
      <c r="BA102" s="468"/>
      <c r="BB102" s="524"/>
      <c r="BC102" s="524"/>
      <c r="BD102" s="524"/>
      <c r="BE102" s="468"/>
      <c r="BF102" s="468"/>
      <c r="BG102" s="469"/>
      <c r="BH102" s="469"/>
      <c r="BI102" s="468"/>
      <c r="BJ102" s="468"/>
      <c r="BK102" s="468"/>
      <c r="BL102" s="469"/>
      <c r="BM102" s="468"/>
      <c r="BN102" s="468"/>
      <c r="BO102" s="469"/>
      <c r="BP102" s="469"/>
      <c r="BQ102" s="524"/>
      <c r="BR102" s="469"/>
      <c r="BS102" s="469"/>
      <c r="BT102" s="468"/>
      <c r="BU102" s="468"/>
      <c r="BV102" s="468"/>
      <c r="BW102" s="469"/>
      <c r="BX102" s="468"/>
      <c r="BY102" s="524"/>
      <c r="BZ102" s="468"/>
      <c r="CA102" s="468"/>
      <c r="CB102" s="469"/>
      <c r="CC102" s="524"/>
      <c r="CD102" s="468"/>
      <c r="CE102" s="468"/>
      <c r="CF102" s="469"/>
      <c r="CG102" s="468"/>
      <c r="CH102" s="469"/>
      <c r="CI102" s="469"/>
      <c r="CJ102" s="468"/>
      <c r="CK102" s="469"/>
      <c r="CL102" s="469"/>
      <c r="CM102" s="468"/>
      <c r="CN102" s="469"/>
      <c r="CO102" s="469"/>
      <c r="CP102" s="468"/>
      <c r="CQ102" s="469"/>
      <c r="CR102" s="468"/>
    </row>
    <row r="103" spans="1:96" ht="12.75" customHeight="1">
      <c r="A103" s="468"/>
      <c r="B103" s="468"/>
      <c r="C103" s="524"/>
      <c r="D103" s="469"/>
      <c r="E103" s="468"/>
      <c r="F103" s="524"/>
      <c r="G103" s="525"/>
      <c r="H103" s="469"/>
      <c r="I103" s="468"/>
      <c r="J103" s="468"/>
      <c r="K103" s="469"/>
      <c r="L103" s="469"/>
      <c r="M103" s="469"/>
      <c r="N103" s="469"/>
      <c r="O103" s="469"/>
      <c r="P103" s="469"/>
      <c r="Q103" s="469"/>
      <c r="R103" s="468"/>
      <c r="S103" s="468"/>
      <c r="T103" s="468"/>
      <c r="U103" s="468"/>
      <c r="V103" s="468"/>
      <c r="W103" s="468"/>
      <c r="X103" s="468"/>
      <c r="Y103" s="469"/>
      <c r="Z103" s="468"/>
      <c r="AA103" s="468"/>
      <c r="AB103" s="468"/>
      <c r="AC103" s="468"/>
      <c r="AD103" s="468"/>
      <c r="AE103" s="468"/>
      <c r="AF103" s="469"/>
      <c r="AG103" s="469"/>
      <c r="AH103" s="524"/>
      <c r="AI103" s="524"/>
      <c r="AJ103" s="468"/>
      <c r="AK103" s="468"/>
      <c r="AL103" s="469"/>
      <c r="AM103" s="468"/>
      <c r="AN103" s="468"/>
      <c r="AO103" s="524"/>
      <c r="AP103" s="468"/>
      <c r="AQ103" s="469"/>
      <c r="AR103" s="469"/>
      <c r="AS103" s="468"/>
      <c r="AT103" s="469"/>
      <c r="AU103" s="468"/>
      <c r="AV103" s="469"/>
      <c r="AW103" s="469"/>
      <c r="AX103" s="524"/>
      <c r="AY103" s="469"/>
      <c r="AZ103" s="524"/>
      <c r="BA103" s="468"/>
      <c r="BB103" s="524"/>
      <c r="BC103" s="524"/>
      <c r="BD103" s="524"/>
      <c r="BE103" s="468"/>
      <c r="BF103" s="468"/>
      <c r="BG103" s="469"/>
      <c r="BH103" s="469"/>
      <c r="BI103" s="468"/>
      <c r="BJ103" s="468"/>
      <c r="BK103" s="468"/>
      <c r="BL103" s="469"/>
      <c r="BM103" s="468"/>
      <c r="BN103" s="468"/>
      <c r="BO103" s="469"/>
      <c r="BP103" s="469"/>
      <c r="BQ103" s="524"/>
      <c r="BR103" s="469"/>
      <c r="BS103" s="469"/>
      <c r="BT103" s="468"/>
      <c r="BU103" s="468"/>
      <c r="BV103" s="468"/>
      <c r="BW103" s="469"/>
      <c r="BX103" s="468"/>
      <c r="BY103" s="524"/>
      <c r="BZ103" s="468"/>
      <c r="CA103" s="468"/>
      <c r="CB103" s="469"/>
      <c r="CC103" s="524"/>
      <c r="CD103" s="468"/>
      <c r="CE103" s="468"/>
      <c r="CF103" s="469"/>
      <c r="CG103" s="468"/>
      <c r="CH103" s="469"/>
      <c r="CI103" s="469"/>
      <c r="CJ103" s="468"/>
      <c r="CK103" s="469"/>
      <c r="CL103" s="469"/>
      <c r="CM103" s="468"/>
      <c r="CN103" s="469"/>
      <c r="CO103" s="469"/>
      <c r="CP103" s="468"/>
      <c r="CQ103" s="469"/>
      <c r="CR103" s="468"/>
    </row>
    <row r="104" spans="1:96" ht="12.75" customHeight="1">
      <c r="A104" s="468"/>
      <c r="B104" s="468"/>
      <c r="C104" s="524"/>
      <c r="D104" s="469"/>
      <c r="E104" s="468"/>
      <c r="F104" s="524"/>
      <c r="G104" s="525"/>
      <c r="H104" s="469"/>
      <c r="I104" s="468"/>
      <c r="J104" s="468"/>
      <c r="K104" s="469"/>
      <c r="L104" s="469"/>
      <c r="M104" s="469"/>
      <c r="N104" s="469"/>
      <c r="O104" s="469"/>
      <c r="P104" s="469"/>
      <c r="Q104" s="469"/>
      <c r="R104" s="468"/>
      <c r="S104" s="468"/>
      <c r="T104" s="468"/>
      <c r="U104" s="468"/>
      <c r="V104" s="468"/>
      <c r="W104" s="468"/>
      <c r="X104" s="468"/>
      <c r="Y104" s="469"/>
      <c r="Z104" s="468"/>
      <c r="AA104" s="468"/>
      <c r="AB104" s="468"/>
      <c r="AC104" s="468"/>
      <c r="AD104" s="468"/>
      <c r="AE104" s="468"/>
      <c r="AF104" s="469"/>
      <c r="AG104" s="469"/>
      <c r="AH104" s="524"/>
      <c r="AI104" s="524"/>
      <c r="AJ104" s="468"/>
      <c r="AK104" s="468"/>
      <c r="AL104" s="469"/>
      <c r="AM104" s="468"/>
      <c r="AN104" s="468"/>
      <c r="AO104" s="524"/>
      <c r="AP104" s="468"/>
      <c r="AQ104" s="469"/>
      <c r="AR104" s="469"/>
      <c r="AS104" s="468"/>
      <c r="AT104" s="469"/>
      <c r="AU104" s="468"/>
      <c r="AV104" s="469"/>
      <c r="AW104" s="469"/>
      <c r="AX104" s="524"/>
      <c r="AY104" s="469"/>
      <c r="AZ104" s="524"/>
      <c r="BA104" s="468"/>
      <c r="BB104" s="524"/>
      <c r="BC104" s="524"/>
      <c r="BD104" s="524"/>
      <c r="BE104" s="468"/>
      <c r="BF104" s="468"/>
      <c r="BG104" s="469"/>
      <c r="BH104" s="469"/>
      <c r="BI104" s="468"/>
      <c r="BJ104" s="468"/>
      <c r="BK104" s="468"/>
      <c r="BL104" s="469"/>
      <c r="BM104" s="468"/>
      <c r="BN104" s="468"/>
      <c r="BO104" s="469"/>
      <c r="BP104" s="469"/>
      <c r="BQ104" s="524"/>
      <c r="BR104" s="469"/>
      <c r="BS104" s="469"/>
      <c r="BT104" s="468"/>
      <c r="BU104" s="468"/>
      <c r="BV104" s="468"/>
      <c r="BW104" s="469"/>
      <c r="BX104" s="468"/>
      <c r="BY104" s="524"/>
      <c r="BZ104" s="468"/>
      <c r="CA104" s="468"/>
      <c r="CB104" s="469"/>
      <c r="CC104" s="524"/>
      <c r="CD104" s="468"/>
      <c r="CE104" s="468"/>
      <c r="CF104" s="469"/>
      <c r="CG104" s="468"/>
      <c r="CH104" s="469"/>
      <c r="CI104" s="469"/>
      <c r="CJ104" s="468"/>
      <c r="CK104" s="469"/>
      <c r="CL104" s="469"/>
      <c r="CM104" s="468"/>
      <c r="CN104" s="469"/>
      <c r="CO104" s="469"/>
      <c r="CP104" s="468"/>
      <c r="CQ104" s="469"/>
      <c r="CR104" s="468"/>
    </row>
    <row r="105" spans="1:96" ht="12.75" customHeight="1">
      <c r="A105" s="468"/>
      <c r="B105" s="468"/>
      <c r="C105" s="524"/>
      <c r="D105" s="469"/>
      <c r="E105" s="468"/>
      <c r="F105" s="524"/>
      <c r="G105" s="525"/>
      <c r="H105" s="469"/>
      <c r="I105" s="468"/>
      <c r="J105" s="468"/>
      <c r="K105" s="469"/>
      <c r="L105" s="469"/>
      <c r="M105" s="469"/>
      <c r="N105" s="469"/>
      <c r="O105" s="469"/>
      <c r="P105" s="469"/>
      <c r="Q105" s="469"/>
      <c r="R105" s="468"/>
      <c r="S105" s="468"/>
      <c r="T105" s="468"/>
      <c r="U105" s="468"/>
      <c r="V105" s="468"/>
      <c r="W105" s="468"/>
      <c r="X105" s="468"/>
      <c r="Y105" s="469"/>
      <c r="Z105" s="468"/>
      <c r="AA105" s="468"/>
      <c r="AB105" s="468"/>
      <c r="AC105" s="468"/>
      <c r="AD105" s="468"/>
      <c r="AE105" s="468"/>
      <c r="AF105" s="469"/>
      <c r="AG105" s="469"/>
      <c r="AH105" s="524"/>
      <c r="AI105" s="524"/>
      <c r="AJ105" s="468"/>
      <c r="AK105" s="468"/>
      <c r="AL105" s="469"/>
      <c r="AM105" s="468"/>
      <c r="AN105" s="468"/>
      <c r="AO105" s="524"/>
      <c r="AP105" s="468"/>
      <c r="AQ105" s="469"/>
      <c r="AR105" s="469"/>
      <c r="AS105" s="468"/>
      <c r="AT105" s="469"/>
      <c r="AU105" s="468"/>
      <c r="AV105" s="469"/>
      <c r="AW105" s="469"/>
      <c r="AX105" s="524"/>
      <c r="AY105" s="469"/>
      <c r="AZ105" s="524"/>
      <c r="BA105" s="468"/>
      <c r="BB105" s="524"/>
      <c r="BC105" s="524"/>
      <c r="BD105" s="524"/>
      <c r="BE105" s="468"/>
      <c r="BF105" s="468"/>
      <c r="BG105" s="469"/>
      <c r="BH105" s="469"/>
      <c r="BI105" s="468"/>
      <c r="BJ105" s="468"/>
      <c r="BK105" s="468"/>
      <c r="BL105" s="469"/>
      <c r="BM105" s="468"/>
      <c r="BN105" s="468"/>
      <c r="BO105" s="469"/>
      <c r="BP105" s="469"/>
      <c r="BQ105" s="524"/>
      <c r="BR105" s="469"/>
      <c r="BS105" s="469"/>
      <c r="BT105" s="468"/>
      <c r="BU105" s="468"/>
      <c r="BV105" s="468"/>
      <c r="BW105" s="469"/>
      <c r="BX105" s="468"/>
      <c r="BY105" s="524"/>
      <c r="BZ105" s="468"/>
      <c r="CA105" s="468"/>
      <c r="CB105" s="469"/>
      <c r="CC105" s="524"/>
      <c r="CD105" s="468"/>
      <c r="CE105" s="468"/>
      <c r="CF105" s="469"/>
      <c r="CG105" s="468"/>
      <c r="CH105" s="469"/>
      <c r="CI105" s="469"/>
      <c r="CJ105" s="468"/>
      <c r="CK105" s="469"/>
      <c r="CL105" s="469"/>
      <c r="CM105" s="468"/>
      <c r="CN105" s="469"/>
      <c r="CO105" s="469"/>
      <c r="CP105" s="468"/>
      <c r="CQ105" s="469"/>
      <c r="CR105" s="468"/>
    </row>
    <row r="106" spans="1:96" ht="12.75" customHeight="1">
      <c r="A106" s="468"/>
      <c r="B106" s="468"/>
      <c r="C106" s="524"/>
      <c r="D106" s="469"/>
      <c r="E106" s="468"/>
      <c r="F106" s="524"/>
      <c r="G106" s="525"/>
      <c r="H106" s="469"/>
      <c r="I106" s="468"/>
      <c r="J106" s="468"/>
      <c r="K106" s="469"/>
      <c r="L106" s="469"/>
      <c r="M106" s="469"/>
      <c r="N106" s="469"/>
      <c r="O106" s="469"/>
      <c r="P106" s="469"/>
      <c r="Q106" s="469"/>
      <c r="R106" s="468"/>
      <c r="S106" s="468"/>
      <c r="T106" s="468"/>
      <c r="U106" s="468"/>
      <c r="V106" s="468"/>
      <c r="W106" s="468"/>
      <c r="X106" s="468"/>
      <c r="Y106" s="469"/>
      <c r="Z106" s="468"/>
      <c r="AA106" s="468"/>
      <c r="AB106" s="468"/>
      <c r="AC106" s="468"/>
      <c r="AD106" s="468"/>
      <c r="AE106" s="468"/>
      <c r="AF106" s="469"/>
      <c r="AG106" s="469"/>
      <c r="AH106" s="524"/>
      <c r="AI106" s="524"/>
      <c r="AJ106" s="468"/>
      <c r="AK106" s="468"/>
      <c r="AL106" s="469"/>
      <c r="AM106" s="468"/>
      <c r="AN106" s="468"/>
      <c r="AO106" s="524"/>
      <c r="AP106" s="468"/>
      <c r="AQ106" s="469"/>
      <c r="AR106" s="469"/>
      <c r="AS106" s="468"/>
      <c r="AT106" s="469"/>
      <c r="AU106" s="468"/>
      <c r="AV106" s="469"/>
      <c r="AW106" s="469"/>
      <c r="AX106" s="524"/>
      <c r="AY106" s="469"/>
      <c r="AZ106" s="524"/>
      <c r="BA106" s="468"/>
      <c r="BB106" s="524"/>
      <c r="BC106" s="524"/>
      <c r="BD106" s="524"/>
      <c r="BE106" s="468"/>
      <c r="BF106" s="468"/>
      <c r="BG106" s="469"/>
      <c r="BH106" s="469"/>
      <c r="BI106" s="468"/>
      <c r="BJ106" s="468"/>
      <c r="BK106" s="468"/>
      <c r="BL106" s="469"/>
      <c r="BM106" s="468"/>
      <c r="BN106" s="468"/>
      <c r="BO106" s="469"/>
      <c r="BP106" s="469"/>
      <c r="BQ106" s="524"/>
      <c r="BR106" s="469"/>
      <c r="BS106" s="469"/>
      <c r="BT106" s="468"/>
      <c r="BU106" s="468"/>
      <c r="BV106" s="468"/>
      <c r="BW106" s="469"/>
      <c r="BX106" s="468"/>
      <c r="BY106" s="524"/>
      <c r="BZ106" s="468"/>
      <c r="CA106" s="468"/>
      <c r="CB106" s="469"/>
      <c r="CC106" s="524"/>
      <c r="CD106" s="468"/>
      <c r="CE106" s="468"/>
      <c r="CF106" s="469"/>
      <c r="CG106" s="468"/>
      <c r="CH106" s="469"/>
      <c r="CI106" s="469"/>
      <c r="CJ106" s="468"/>
      <c r="CK106" s="469"/>
      <c r="CL106" s="469"/>
      <c r="CM106" s="468"/>
      <c r="CN106" s="469"/>
      <c r="CO106" s="469"/>
      <c r="CP106" s="468"/>
      <c r="CQ106" s="469"/>
      <c r="CR106" s="468"/>
    </row>
    <row r="107" spans="1:96" ht="12.75" customHeight="1">
      <c r="A107" s="468"/>
      <c r="B107" s="468"/>
      <c r="C107" s="524"/>
      <c r="D107" s="469"/>
      <c r="E107" s="468"/>
      <c r="F107" s="524"/>
      <c r="G107" s="525"/>
      <c r="H107" s="469"/>
      <c r="I107" s="468"/>
      <c r="J107" s="468"/>
      <c r="K107" s="469"/>
      <c r="L107" s="469"/>
      <c r="M107" s="469"/>
      <c r="N107" s="469"/>
      <c r="O107" s="469"/>
      <c r="P107" s="469"/>
      <c r="Q107" s="469"/>
      <c r="R107" s="468"/>
      <c r="S107" s="468"/>
      <c r="T107" s="468"/>
      <c r="U107" s="468"/>
      <c r="V107" s="468"/>
      <c r="W107" s="468"/>
      <c r="X107" s="468"/>
      <c r="Y107" s="469"/>
      <c r="Z107" s="468"/>
      <c r="AA107" s="468"/>
      <c r="AB107" s="468"/>
      <c r="AC107" s="468"/>
      <c r="AD107" s="468"/>
      <c r="AE107" s="468"/>
      <c r="AF107" s="469"/>
      <c r="AG107" s="469"/>
      <c r="AH107" s="524"/>
      <c r="AI107" s="524"/>
      <c r="AJ107" s="468"/>
      <c r="AK107" s="468"/>
      <c r="AL107" s="469"/>
      <c r="AM107" s="468"/>
      <c r="AN107" s="468"/>
      <c r="AO107" s="524"/>
      <c r="AP107" s="468"/>
      <c r="AQ107" s="469"/>
      <c r="AR107" s="469"/>
      <c r="AS107" s="468"/>
      <c r="AT107" s="469"/>
      <c r="AU107" s="468"/>
      <c r="AV107" s="469"/>
      <c r="AW107" s="469"/>
      <c r="AX107" s="524"/>
      <c r="AY107" s="469"/>
      <c r="AZ107" s="524"/>
      <c r="BA107" s="468"/>
      <c r="BB107" s="524"/>
      <c r="BC107" s="524"/>
      <c r="BD107" s="524"/>
      <c r="BE107" s="468"/>
      <c r="BF107" s="468"/>
      <c r="BG107" s="469"/>
      <c r="BH107" s="469"/>
      <c r="BI107" s="468"/>
      <c r="BJ107" s="468"/>
      <c r="BK107" s="468"/>
      <c r="BL107" s="469"/>
      <c r="BM107" s="468"/>
      <c r="BN107" s="468"/>
      <c r="BO107" s="469"/>
      <c r="BP107" s="469"/>
      <c r="BQ107" s="524"/>
      <c r="BR107" s="469"/>
      <c r="BS107" s="469"/>
      <c r="BT107" s="468"/>
      <c r="BU107" s="468"/>
      <c r="BV107" s="468"/>
      <c r="BW107" s="469"/>
      <c r="BX107" s="468"/>
      <c r="BY107" s="524"/>
      <c r="BZ107" s="468"/>
      <c r="CA107" s="468"/>
      <c r="CB107" s="469"/>
      <c r="CC107" s="524"/>
      <c r="CD107" s="468"/>
      <c r="CE107" s="468"/>
      <c r="CF107" s="469"/>
      <c r="CG107" s="468"/>
      <c r="CH107" s="469"/>
      <c r="CI107" s="469"/>
      <c r="CJ107" s="468"/>
      <c r="CK107" s="469"/>
      <c r="CL107" s="469"/>
      <c r="CM107" s="468"/>
      <c r="CN107" s="469"/>
      <c r="CO107" s="469"/>
      <c r="CP107" s="468"/>
      <c r="CQ107" s="469"/>
      <c r="CR107" s="468"/>
    </row>
    <row r="108" spans="1:96" ht="12.75" customHeight="1">
      <c r="A108" s="468"/>
      <c r="B108" s="468"/>
      <c r="C108" s="524"/>
      <c r="D108" s="469"/>
      <c r="E108" s="468"/>
      <c r="F108" s="524"/>
      <c r="G108" s="525"/>
      <c r="H108" s="469"/>
      <c r="I108" s="468"/>
      <c r="J108" s="468"/>
      <c r="K108" s="469"/>
      <c r="L108" s="469"/>
      <c r="M108" s="469"/>
      <c r="N108" s="469"/>
      <c r="O108" s="469"/>
      <c r="P108" s="469"/>
      <c r="Q108" s="469"/>
      <c r="R108" s="468"/>
      <c r="S108" s="468"/>
      <c r="T108" s="468"/>
      <c r="U108" s="468"/>
      <c r="V108" s="468"/>
      <c r="W108" s="468"/>
      <c r="X108" s="468"/>
      <c r="Y108" s="469"/>
      <c r="Z108" s="468"/>
      <c r="AA108" s="468"/>
      <c r="AB108" s="468"/>
      <c r="AC108" s="468"/>
      <c r="AD108" s="468"/>
      <c r="AE108" s="468"/>
      <c r="AF108" s="469"/>
      <c r="AG108" s="469"/>
      <c r="AH108" s="524"/>
      <c r="AI108" s="524"/>
      <c r="AJ108" s="468"/>
      <c r="AK108" s="468"/>
      <c r="AL108" s="469"/>
      <c r="AM108" s="468"/>
      <c r="AN108" s="468"/>
      <c r="AO108" s="524"/>
      <c r="AP108" s="468"/>
      <c r="AQ108" s="469"/>
      <c r="AR108" s="469"/>
      <c r="AS108" s="468"/>
      <c r="AT108" s="469"/>
      <c r="AU108" s="468"/>
      <c r="AV108" s="469"/>
      <c r="AW108" s="469"/>
      <c r="AX108" s="524"/>
      <c r="AY108" s="469"/>
      <c r="AZ108" s="524"/>
      <c r="BA108" s="468"/>
      <c r="BB108" s="524"/>
      <c r="BC108" s="524"/>
      <c r="BD108" s="524"/>
      <c r="BE108" s="468"/>
      <c r="BF108" s="468"/>
      <c r="BG108" s="469"/>
      <c r="BH108" s="469"/>
      <c r="BI108" s="468"/>
      <c r="BJ108" s="468"/>
      <c r="BK108" s="468"/>
      <c r="BL108" s="469"/>
      <c r="BM108" s="468"/>
      <c r="BN108" s="468"/>
      <c r="BO108" s="469"/>
      <c r="BP108" s="469"/>
      <c r="BQ108" s="524"/>
      <c r="BR108" s="469"/>
      <c r="BS108" s="469"/>
      <c r="BT108" s="468"/>
      <c r="BU108" s="468"/>
      <c r="BV108" s="468"/>
      <c r="BW108" s="469"/>
      <c r="BX108" s="468"/>
      <c r="BY108" s="524"/>
      <c r="BZ108" s="468"/>
      <c r="CA108" s="468"/>
      <c r="CB108" s="469"/>
      <c r="CC108" s="524"/>
      <c r="CD108" s="468"/>
      <c r="CE108" s="468"/>
      <c r="CF108" s="469"/>
      <c r="CG108" s="468"/>
      <c r="CH108" s="469"/>
      <c r="CI108" s="469"/>
      <c r="CJ108" s="468"/>
      <c r="CK108" s="469"/>
      <c r="CL108" s="469"/>
      <c r="CM108" s="468"/>
      <c r="CN108" s="469"/>
      <c r="CO108" s="469"/>
      <c r="CP108" s="468"/>
      <c r="CQ108" s="469"/>
      <c r="CR108" s="468"/>
    </row>
    <row r="109" spans="1:96" ht="12.75" customHeight="1">
      <c r="A109" s="468"/>
      <c r="B109" s="468"/>
      <c r="C109" s="524"/>
      <c r="D109" s="469"/>
      <c r="E109" s="468"/>
      <c r="F109" s="524"/>
      <c r="G109" s="525"/>
      <c r="H109" s="469"/>
      <c r="I109" s="468"/>
      <c r="J109" s="468"/>
      <c r="K109" s="469"/>
      <c r="L109" s="469"/>
      <c r="M109" s="469"/>
      <c r="N109" s="469"/>
      <c r="O109" s="469"/>
      <c r="P109" s="469"/>
      <c r="Q109" s="469"/>
      <c r="R109" s="468"/>
      <c r="S109" s="468"/>
      <c r="T109" s="468"/>
      <c r="U109" s="468"/>
      <c r="V109" s="468"/>
      <c r="W109" s="468"/>
      <c r="X109" s="468"/>
      <c r="Y109" s="469"/>
      <c r="Z109" s="468"/>
      <c r="AA109" s="468"/>
      <c r="AB109" s="468"/>
      <c r="AC109" s="468"/>
      <c r="AD109" s="468"/>
      <c r="AE109" s="468"/>
      <c r="AF109" s="469"/>
      <c r="AG109" s="469"/>
      <c r="AH109" s="524"/>
      <c r="AI109" s="524"/>
      <c r="AJ109" s="468"/>
      <c r="AK109" s="468"/>
      <c r="AL109" s="469"/>
      <c r="AM109" s="468"/>
      <c r="AN109" s="468"/>
      <c r="AO109" s="524"/>
      <c r="AP109" s="468"/>
      <c r="AQ109" s="469"/>
      <c r="AR109" s="469"/>
      <c r="AS109" s="468"/>
      <c r="AT109" s="469"/>
      <c r="AU109" s="468"/>
      <c r="AV109" s="469"/>
      <c r="AW109" s="469"/>
      <c r="AX109" s="524"/>
      <c r="AY109" s="469"/>
      <c r="AZ109" s="524"/>
      <c r="BA109" s="468"/>
      <c r="BB109" s="524"/>
      <c r="BC109" s="524"/>
      <c r="BD109" s="524"/>
      <c r="BE109" s="468"/>
      <c r="BF109" s="468"/>
      <c r="BG109" s="469"/>
      <c r="BH109" s="469"/>
      <c r="BI109" s="468"/>
      <c r="BJ109" s="468"/>
      <c r="BK109" s="468"/>
      <c r="BL109" s="469"/>
      <c r="BM109" s="468"/>
      <c r="BN109" s="468"/>
      <c r="BO109" s="469"/>
      <c r="BP109" s="469"/>
      <c r="BQ109" s="524"/>
      <c r="BR109" s="469"/>
      <c r="BS109" s="469"/>
      <c r="BT109" s="468"/>
      <c r="BU109" s="468"/>
      <c r="BV109" s="468"/>
      <c r="BW109" s="469"/>
      <c r="BX109" s="468"/>
      <c r="BY109" s="524"/>
      <c r="BZ109" s="468"/>
      <c r="CA109" s="468"/>
      <c r="CB109" s="469"/>
      <c r="CC109" s="524"/>
      <c r="CD109" s="468"/>
      <c r="CE109" s="468"/>
      <c r="CF109" s="469"/>
      <c r="CG109" s="468"/>
      <c r="CH109" s="469"/>
      <c r="CI109" s="469"/>
      <c r="CJ109" s="468"/>
      <c r="CK109" s="469"/>
      <c r="CL109" s="469"/>
      <c r="CM109" s="468"/>
      <c r="CN109" s="469"/>
      <c r="CO109" s="469"/>
      <c r="CP109" s="468"/>
      <c r="CQ109" s="469"/>
      <c r="CR109" s="468"/>
    </row>
    <row r="110" spans="1:96" ht="12.75" customHeight="1">
      <c r="A110" s="468"/>
      <c r="B110" s="468"/>
      <c r="C110" s="524"/>
      <c r="D110" s="469"/>
      <c r="E110" s="468"/>
      <c r="F110" s="524"/>
      <c r="G110" s="525"/>
      <c r="H110" s="469"/>
      <c r="I110" s="468"/>
      <c r="J110" s="468"/>
      <c r="K110" s="469"/>
      <c r="L110" s="469"/>
      <c r="M110" s="469"/>
      <c r="N110" s="469"/>
      <c r="O110" s="469"/>
      <c r="P110" s="469"/>
      <c r="Q110" s="469"/>
      <c r="R110" s="468"/>
      <c r="S110" s="468"/>
      <c r="T110" s="468"/>
      <c r="U110" s="468"/>
      <c r="V110" s="468"/>
      <c r="W110" s="468"/>
      <c r="X110" s="468"/>
      <c r="Y110" s="469"/>
      <c r="Z110" s="468"/>
      <c r="AA110" s="468"/>
      <c r="AB110" s="468"/>
      <c r="AC110" s="468"/>
      <c r="AD110" s="468"/>
      <c r="AE110" s="468"/>
      <c r="AF110" s="469"/>
      <c r="AG110" s="469"/>
      <c r="AH110" s="524"/>
      <c r="AI110" s="524"/>
      <c r="AJ110" s="468"/>
      <c r="AK110" s="468"/>
      <c r="AL110" s="469"/>
      <c r="AM110" s="468"/>
      <c r="AN110" s="468"/>
      <c r="AO110" s="524"/>
      <c r="AP110" s="468"/>
      <c r="AQ110" s="469"/>
      <c r="AR110" s="469"/>
      <c r="AS110" s="468"/>
      <c r="AT110" s="469"/>
      <c r="AU110" s="468"/>
      <c r="AV110" s="469"/>
      <c r="AW110" s="469"/>
      <c r="AX110" s="524"/>
      <c r="AY110" s="469"/>
      <c r="AZ110" s="524"/>
      <c r="BA110" s="468"/>
      <c r="BB110" s="524"/>
      <c r="BC110" s="524"/>
      <c r="BD110" s="524"/>
      <c r="BE110" s="468"/>
      <c r="BF110" s="468"/>
      <c r="BG110" s="469"/>
      <c r="BH110" s="469"/>
      <c r="BI110" s="468"/>
      <c r="BJ110" s="468"/>
      <c r="BK110" s="468"/>
      <c r="BL110" s="469"/>
      <c r="BM110" s="468"/>
      <c r="BN110" s="468"/>
      <c r="BO110" s="469"/>
      <c r="BP110" s="469"/>
      <c r="BQ110" s="524"/>
      <c r="BR110" s="469"/>
      <c r="BS110" s="469"/>
      <c r="BT110" s="468"/>
      <c r="BU110" s="468"/>
      <c r="BV110" s="468"/>
      <c r="BW110" s="469"/>
      <c r="BX110" s="468"/>
      <c r="BY110" s="524"/>
      <c r="BZ110" s="468"/>
      <c r="CA110" s="468"/>
      <c r="CB110" s="469"/>
      <c r="CC110" s="524"/>
      <c r="CD110" s="468"/>
      <c r="CE110" s="468"/>
      <c r="CF110" s="469"/>
      <c r="CG110" s="468"/>
      <c r="CH110" s="469"/>
      <c r="CI110" s="469"/>
      <c r="CJ110" s="468"/>
      <c r="CK110" s="469"/>
      <c r="CL110" s="469"/>
      <c r="CM110" s="468"/>
      <c r="CN110" s="469"/>
      <c r="CO110" s="469"/>
      <c r="CP110" s="468"/>
      <c r="CQ110" s="469"/>
      <c r="CR110" s="468"/>
    </row>
    <row r="111" spans="1:96" ht="12.75" customHeight="1">
      <c r="A111" s="468"/>
      <c r="B111" s="468"/>
      <c r="C111" s="524"/>
      <c r="D111" s="469"/>
      <c r="E111" s="468"/>
      <c r="F111" s="524"/>
      <c r="G111" s="525"/>
      <c r="H111" s="469"/>
      <c r="I111" s="468"/>
      <c r="J111" s="468"/>
      <c r="K111" s="469"/>
      <c r="L111" s="469"/>
      <c r="M111" s="469"/>
      <c r="N111" s="469"/>
      <c r="O111" s="469"/>
      <c r="P111" s="469"/>
      <c r="Q111" s="469"/>
      <c r="R111" s="468"/>
      <c r="S111" s="468"/>
      <c r="T111" s="468"/>
      <c r="U111" s="468"/>
      <c r="V111" s="468"/>
      <c r="W111" s="468"/>
      <c r="X111" s="468"/>
      <c r="Y111" s="469"/>
      <c r="Z111" s="468"/>
      <c r="AA111" s="468"/>
      <c r="AB111" s="468"/>
      <c r="AC111" s="468"/>
      <c r="AD111" s="468"/>
      <c r="AE111" s="468"/>
      <c r="AF111" s="469"/>
      <c r="AG111" s="469"/>
      <c r="AH111" s="524"/>
      <c r="AI111" s="524"/>
      <c r="AJ111" s="468"/>
      <c r="AK111" s="468"/>
      <c r="AL111" s="469"/>
      <c r="AM111" s="468"/>
      <c r="AN111" s="468"/>
      <c r="AO111" s="524"/>
      <c r="AP111" s="468"/>
      <c r="AQ111" s="469"/>
      <c r="AR111" s="469"/>
      <c r="AS111" s="468"/>
      <c r="AT111" s="469"/>
      <c r="AU111" s="468"/>
      <c r="AV111" s="469"/>
      <c r="AW111" s="469"/>
      <c r="AX111" s="524"/>
      <c r="AY111" s="469"/>
      <c r="AZ111" s="524"/>
      <c r="BA111" s="468"/>
      <c r="BB111" s="524"/>
      <c r="BC111" s="524"/>
      <c r="BD111" s="524"/>
      <c r="BE111" s="468"/>
      <c r="BF111" s="468"/>
      <c r="BG111" s="469"/>
      <c r="BH111" s="469"/>
      <c r="BI111" s="468"/>
      <c r="BJ111" s="468"/>
      <c r="BK111" s="468"/>
      <c r="BL111" s="469"/>
      <c r="BM111" s="468"/>
      <c r="BN111" s="468"/>
      <c r="BO111" s="469"/>
      <c r="BP111" s="469"/>
      <c r="BQ111" s="524"/>
      <c r="BR111" s="469"/>
      <c r="BS111" s="469"/>
      <c r="BT111" s="468"/>
      <c r="BU111" s="468"/>
      <c r="BV111" s="468"/>
      <c r="BW111" s="469"/>
      <c r="BX111" s="468"/>
      <c r="BY111" s="524"/>
      <c r="BZ111" s="468"/>
      <c r="CA111" s="468"/>
      <c r="CB111" s="469"/>
      <c r="CC111" s="524"/>
      <c r="CD111" s="468"/>
      <c r="CE111" s="468"/>
      <c r="CF111" s="469"/>
      <c r="CG111" s="468"/>
      <c r="CH111" s="469"/>
      <c r="CI111" s="469"/>
      <c r="CJ111" s="468"/>
      <c r="CK111" s="469"/>
      <c r="CL111" s="469"/>
      <c r="CM111" s="468"/>
      <c r="CN111" s="469"/>
      <c r="CO111" s="469"/>
      <c r="CP111" s="468"/>
      <c r="CQ111" s="469"/>
      <c r="CR111" s="468"/>
    </row>
    <row r="112" spans="1:96" ht="12.75" customHeight="1">
      <c r="A112" s="468"/>
      <c r="B112" s="468"/>
      <c r="C112" s="524"/>
      <c r="D112" s="469"/>
      <c r="E112" s="468"/>
      <c r="F112" s="524"/>
      <c r="G112" s="525"/>
      <c r="H112" s="469"/>
      <c r="I112" s="468"/>
      <c r="J112" s="468"/>
      <c r="K112" s="469"/>
      <c r="L112" s="469"/>
      <c r="M112" s="469"/>
      <c r="N112" s="469"/>
      <c r="O112" s="469"/>
      <c r="P112" s="469"/>
      <c r="Q112" s="469"/>
      <c r="R112" s="468"/>
      <c r="S112" s="468"/>
      <c r="T112" s="468"/>
      <c r="U112" s="468"/>
      <c r="V112" s="468"/>
      <c r="W112" s="468"/>
      <c r="X112" s="468"/>
      <c r="Y112" s="469"/>
      <c r="Z112" s="468"/>
      <c r="AA112" s="468"/>
      <c r="AB112" s="468"/>
      <c r="AC112" s="468"/>
      <c r="AD112" s="468"/>
      <c r="AE112" s="468"/>
      <c r="AF112" s="469"/>
      <c r="AG112" s="469"/>
      <c r="AH112" s="524"/>
      <c r="AI112" s="524"/>
      <c r="AJ112" s="468"/>
      <c r="AK112" s="468"/>
      <c r="AL112" s="469"/>
      <c r="AM112" s="468"/>
      <c r="AN112" s="468"/>
      <c r="AO112" s="524"/>
      <c r="AP112" s="468"/>
      <c r="AQ112" s="469"/>
      <c r="AR112" s="469"/>
      <c r="AS112" s="468"/>
      <c r="AT112" s="469"/>
      <c r="AU112" s="468"/>
      <c r="AV112" s="469"/>
      <c r="AW112" s="469"/>
      <c r="AX112" s="524"/>
      <c r="AY112" s="469"/>
      <c r="AZ112" s="524"/>
      <c r="BA112" s="468"/>
      <c r="BB112" s="524"/>
      <c r="BC112" s="524"/>
      <c r="BD112" s="524"/>
      <c r="BE112" s="468"/>
      <c r="BF112" s="468"/>
      <c r="BG112" s="469"/>
      <c r="BH112" s="469"/>
      <c r="BI112" s="468"/>
      <c r="BJ112" s="468"/>
      <c r="BK112" s="468"/>
      <c r="BL112" s="469"/>
      <c r="BM112" s="468"/>
      <c r="BN112" s="468"/>
      <c r="BO112" s="469"/>
      <c r="BP112" s="469"/>
      <c r="BQ112" s="524"/>
      <c r="BR112" s="469"/>
      <c r="BS112" s="469"/>
      <c r="BT112" s="468"/>
      <c r="BU112" s="468"/>
      <c r="BV112" s="468"/>
      <c r="BW112" s="469"/>
      <c r="BX112" s="468"/>
      <c r="BY112" s="524"/>
      <c r="BZ112" s="468"/>
      <c r="CA112" s="468"/>
      <c r="CB112" s="469"/>
      <c r="CC112" s="524"/>
      <c r="CD112" s="468"/>
      <c r="CE112" s="468"/>
      <c r="CF112" s="469"/>
      <c r="CG112" s="468"/>
      <c r="CH112" s="469"/>
      <c r="CI112" s="469"/>
      <c r="CJ112" s="468"/>
      <c r="CK112" s="469"/>
      <c r="CL112" s="469"/>
      <c r="CM112" s="468"/>
      <c r="CN112" s="469"/>
      <c r="CO112" s="469"/>
      <c r="CP112" s="468"/>
      <c r="CQ112" s="469"/>
      <c r="CR112" s="468"/>
    </row>
    <row r="113" spans="1:96" ht="12.75" customHeight="1">
      <c r="A113" s="468"/>
      <c r="B113" s="468"/>
      <c r="C113" s="524"/>
      <c r="D113" s="469"/>
      <c r="E113" s="468"/>
      <c r="F113" s="524"/>
      <c r="G113" s="525"/>
      <c r="H113" s="469"/>
      <c r="I113" s="468"/>
      <c r="J113" s="468"/>
      <c r="K113" s="469"/>
      <c r="L113" s="469"/>
      <c r="M113" s="469"/>
      <c r="N113" s="469"/>
      <c r="O113" s="469"/>
      <c r="P113" s="469"/>
      <c r="Q113" s="469"/>
      <c r="R113" s="468"/>
      <c r="S113" s="468"/>
      <c r="T113" s="468"/>
      <c r="U113" s="468"/>
      <c r="V113" s="468"/>
      <c r="W113" s="468"/>
      <c r="X113" s="468"/>
      <c r="Y113" s="469"/>
      <c r="Z113" s="468"/>
      <c r="AA113" s="468"/>
      <c r="AB113" s="468"/>
      <c r="AC113" s="468"/>
      <c r="AD113" s="468"/>
      <c r="AE113" s="468"/>
      <c r="AF113" s="469"/>
      <c r="AG113" s="469"/>
      <c r="AH113" s="524"/>
      <c r="AI113" s="524"/>
      <c r="AJ113" s="468"/>
      <c r="AK113" s="468"/>
      <c r="AL113" s="469"/>
      <c r="AM113" s="468"/>
      <c r="AN113" s="468"/>
      <c r="AO113" s="524"/>
      <c r="AP113" s="468"/>
      <c r="AQ113" s="469"/>
      <c r="AR113" s="469"/>
      <c r="AS113" s="468"/>
      <c r="AT113" s="469"/>
      <c r="AU113" s="468"/>
      <c r="AV113" s="469"/>
      <c r="AW113" s="469"/>
      <c r="AX113" s="524"/>
      <c r="AY113" s="469"/>
      <c r="AZ113" s="524"/>
      <c r="BA113" s="468"/>
      <c r="BB113" s="524"/>
      <c r="BC113" s="524"/>
      <c r="BD113" s="524"/>
      <c r="BE113" s="468"/>
      <c r="BF113" s="468"/>
      <c r="BG113" s="469"/>
      <c r="BH113" s="469"/>
      <c r="BI113" s="468"/>
      <c r="BJ113" s="468"/>
      <c r="BK113" s="468"/>
      <c r="BL113" s="469"/>
      <c r="BM113" s="468"/>
      <c r="BN113" s="468"/>
      <c r="BO113" s="469"/>
      <c r="BP113" s="469"/>
      <c r="BQ113" s="524"/>
      <c r="BR113" s="469"/>
      <c r="BS113" s="469"/>
      <c r="BT113" s="468"/>
      <c r="BU113" s="468"/>
      <c r="BV113" s="468"/>
      <c r="BW113" s="469"/>
      <c r="BX113" s="468"/>
      <c r="BY113" s="524"/>
      <c r="BZ113" s="468"/>
      <c r="CA113" s="468"/>
      <c r="CB113" s="469"/>
      <c r="CC113" s="524"/>
      <c r="CD113" s="468"/>
      <c r="CE113" s="468"/>
      <c r="CF113" s="469"/>
      <c r="CG113" s="468"/>
      <c r="CH113" s="469"/>
      <c r="CI113" s="469"/>
      <c r="CJ113" s="468"/>
      <c r="CK113" s="469"/>
      <c r="CL113" s="469"/>
      <c r="CM113" s="468"/>
      <c r="CN113" s="469"/>
      <c r="CO113" s="469"/>
      <c r="CP113" s="468"/>
      <c r="CQ113" s="469"/>
      <c r="CR113" s="468"/>
    </row>
    <row r="114" spans="1:96" ht="12.75" customHeight="1">
      <c r="A114" s="468"/>
      <c r="B114" s="468"/>
      <c r="C114" s="524"/>
      <c r="D114" s="469"/>
      <c r="E114" s="468"/>
      <c r="F114" s="524"/>
      <c r="G114" s="525"/>
      <c r="H114" s="469"/>
      <c r="I114" s="468"/>
      <c r="J114" s="468"/>
      <c r="K114" s="469"/>
      <c r="L114" s="469"/>
      <c r="M114" s="469"/>
      <c r="N114" s="469"/>
      <c r="O114" s="469"/>
      <c r="P114" s="469"/>
      <c r="Q114" s="469"/>
      <c r="R114" s="468"/>
      <c r="S114" s="468"/>
      <c r="T114" s="468"/>
      <c r="U114" s="468"/>
      <c r="V114" s="468"/>
      <c r="W114" s="468"/>
      <c r="X114" s="468"/>
      <c r="Y114" s="469"/>
      <c r="Z114" s="468"/>
      <c r="AA114" s="468"/>
      <c r="AB114" s="468"/>
      <c r="AC114" s="468"/>
      <c r="AD114" s="468"/>
      <c r="AE114" s="468"/>
      <c r="AF114" s="469"/>
      <c r="AG114" s="469"/>
      <c r="AH114" s="524"/>
      <c r="AI114" s="524"/>
      <c r="AJ114" s="468"/>
      <c r="AK114" s="468"/>
      <c r="AL114" s="469"/>
      <c r="AM114" s="468"/>
      <c r="AN114" s="468"/>
      <c r="AO114" s="524"/>
      <c r="AP114" s="468"/>
      <c r="AQ114" s="469"/>
      <c r="AR114" s="469"/>
      <c r="AS114" s="468"/>
      <c r="AT114" s="469"/>
      <c r="AU114" s="468"/>
      <c r="AV114" s="469"/>
      <c r="AW114" s="469"/>
      <c r="AX114" s="524"/>
      <c r="AY114" s="469"/>
      <c r="AZ114" s="524"/>
      <c r="BA114" s="468"/>
      <c r="BB114" s="524"/>
      <c r="BC114" s="524"/>
      <c r="BD114" s="524"/>
      <c r="BE114" s="468"/>
      <c r="BF114" s="468"/>
      <c r="BG114" s="469"/>
      <c r="BH114" s="469"/>
      <c r="BI114" s="468"/>
      <c r="BJ114" s="468"/>
      <c r="BK114" s="468"/>
      <c r="BL114" s="469"/>
      <c r="BM114" s="468"/>
      <c r="BN114" s="468"/>
      <c r="BO114" s="469"/>
      <c r="BP114" s="469"/>
      <c r="BQ114" s="524"/>
      <c r="BR114" s="469"/>
      <c r="BS114" s="469"/>
      <c r="BT114" s="468"/>
      <c r="BU114" s="468"/>
      <c r="BV114" s="468"/>
      <c r="BW114" s="469"/>
      <c r="BX114" s="468"/>
      <c r="BY114" s="524"/>
      <c r="BZ114" s="468"/>
      <c r="CA114" s="468"/>
      <c r="CB114" s="469"/>
      <c r="CC114" s="524"/>
      <c r="CD114" s="468"/>
      <c r="CE114" s="468"/>
      <c r="CF114" s="469"/>
      <c r="CG114" s="468"/>
      <c r="CH114" s="469"/>
      <c r="CI114" s="469"/>
      <c r="CJ114" s="468"/>
      <c r="CK114" s="469"/>
      <c r="CL114" s="469"/>
      <c r="CM114" s="468"/>
      <c r="CN114" s="469"/>
      <c r="CO114" s="469"/>
      <c r="CP114" s="468"/>
      <c r="CQ114" s="469"/>
      <c r="CR114" s="468"/>
    </row>
    <row r="115" spans="1:96" ht="12.75" customHeight="1">
      <c r="A115" s="468"/>
      <c r="B115" s="468"/>
      <c r="C115" s="524"/>
      <c r="D115" s="469"/>
      <c r="E115" s="468"/>
      <c r="F115" s="524"/>
      <c r="G115" s="525"/>
      <c r="H115" s="469"/>
      <c r="I115" s="468"/>
      <c r="J115" s="468"/>
      <c r="K115" s="469"/>
      <c r="L115" s="469"/>
      <c r="M115" s="469"/>
      <c r="N115" s="469"/>
      <c r="O115" s="469"/>
      <c r="P115" s="469"/>
      <c r="Q115" s="469"/>
      <c r="R115" s="468"/>
      <c r="S115" s="468"/>
      <c r="T115" s="468"/>
      <c r="U115" s="468"/>
      <c r="V115" s="468"/>
      <c r="W115" s="468"/>
      <c r="X115" s="468"/>
      <c r="Y115" s="469"/>
      <c r="Z115" s="468"/>
      <c r="AA115" s="468"/>
      <c r="AB115" s="468"/>
      <c r="AC115" s="468"/>
      <c r="AD115" s="468"/>
      <c r="AE115" s="468"/>
      <c r="AF115" s="469"/>
      <c r="AG115" s="469"/>
      <c r="AH115" s="524"/>
      <c r="AI115" s="524"/>
      <c r="AJ115" s="468"/>
      <c r="AK115" s="468"/>
      <c r="AL115" s="469"/>
      <c r="AM115" s="468"/>
      <c r="AN115" s="468"/>
      <c r="AO115" s="524"/>
      <c r="AP115" s="468"/>
      <c r="AQ115" s="469"/>
      <c r="AR115" s="469"/>
      <c r="AS115" s="468"/>
      <c r="AT115" s="469"/>
      <c r="AU115" s="468"/>
      <c r="AV115" s="469"/>
      <c r="AW115" s="469"/>
      <c r="AX115" s="524"/>
      <c r="AY115" s="469"/>
      <c r="AZ115" s="524"/>
      <c r="BA115" s="468"/>
      <c r="BB115" s="524"/>
      <c r="BC115" s="524"/>
      <c r="BD115" s="524"/>
      <c r="BE115" s="468"/>
      <c r="BF115" s="468"/>
      <c r="BG115" s="469"/>
      <c r="BH115" s="469"/>
      <c r="BI115" s="468"/>
      <c r="BJ115" s="468"/>
      <c r="BK115" s="468"/>
      <c r="BL115" s="469"/>
      <c r="BM115" s="468"/>
      <c r="BN115" s="468"/>
      <c r="BO115" s="469"/>
      <c r="BP115" s="469"/>
      <c r="BQ115" s="524"/>
      <c r="BR115" s="469"/>
      <c r="BS115" s="469"/>
      <c r="BT115" s="468"/>
      <c r="BU115" s="468"/>
      <c r="BV115" s="468"/>
      <c r="BW115" s="469"/>
      <c r="BX115" s="468"/>
      <c r="BY115" s="524"/>
      <c r="BZ115" s="468"/>
      <c r="CA115" s="468"/>
      <c r="CB115" s="469"/>
      <c r="CC115" s="524"/>
      <c r="CD115" s="468"/>
      <c r="CE115" s="468"/>
      <c r="CF115" s="469"/>
      <c r="CG115" s="468"/>
      <c r="CH115" s="469"/>
      <c r="CI115" s="469"/>
      <c r="CJ115" s="468"/>
      <c r="CK115" s="469"/>
      <c r="CL115" s="469"/>
      <c r="CM115" s="468"/>
      <c r="CN115" s="469"/>
      <c r="CO115" s="469"/>
      <c r="CP115" s="468"/>
      <c r="CQ115" s="469"/>
      <c r="CR115" s="468"/>
    </row>
    <row r="116" spans="1:96" ht="12.75" customHeight="1">
      <c r="A116" s="468"/>
      <c r="B116" s="468"/>
      <c r="C116" s="524"/>
      <c r="D116" s="469"/>
      <c r="E116" s="468"/>
      <c r="F116" s="524"/>
      <c r="G116" s="525"/>
      <c r="H116" s="469"/>
      <c r="I116" s="468"/>
      <c r="J116" s="468"/>
      <c r="K116" s="469"/>
      <c r="L116" s="469"/>
      <c r="M116" s="469"/>
      <c r="N116" s="469"/>
      <c r="O116" s="469"/>
      <c r="P116" s="469"/>
      <c r="Q116" s="469"/>
      <c r="R116" s="468"/>
      <c r="S116" s="468"/>
      <c r="T116" s="468"/>
      <c r="U116" s="468"/>
      <c r="V116" s="468"/>
      <c r="W116" s="468"/>
      <c r="X116" s="468"/>
      <c r="Y116" s="469"/>
      <c r="Z116" s="468"/>
      <c r="AA116" s="468"/>
      <c r="AB116" s="468"/>
      <c r="AC116" s="468"/>
      <c r="AD116" s="468"/>
      <c r="AE116" s="468"/>
      <c r="AF116" s="469"/>
      <c r="AG116" s="469"/>
      <c r="AH116" s="524"/>
      <c r="AI116" s="524"/>
      <c r="AJ116" s="468"/>
      <c r="AK116" s="468"/>
      <c r="AL116" s="469"/>
      <c r="AM116" s="468"/>
      <c r="AN116" s="468"/>
      <c r="AO116" s="524"/>
      <c r="AP116" s="468"/>
      <c r="AQ116" s="469"/>
      <c r="AR116" s="469"/>
      <c r="AS116" s="468"/>
      <c r="AT116" s="469"/>
      <c r="AU116" s="468"/>
      <c r="AV116" s="469"/>
      <c r="AW116" s="469"/>
      <c r="AX116" s="524"/>
      <c r="AY116" s="469"/>
      <c r="AZ116" s="524"/>
      <c r="BA116" s="468"/>
      <c r="BB116" s="524"/>
      <c r="BC116" s="524"/>
      <c r="BD116" s="524"/>
      <c r="BE116" s="468"/>
      <c r="BF116" s="468"/>
      <c r="BG116" s="469"/>
      <c r="BH116" s="469"/>
      <c r="BI116" s="468"/>
      <c r="BJ116" s="468"/>
      <c r="BK116" s="468"/>
      <c r="BL116" s="469"/>
      <c r="BM116" s="468"/>
      <c r="BN116" s="468"/>
      <c r="BO116" s="469"/>
      <c r="BP116" s="469"/>
      <c r="BQ116" s="524"/>
      <c r="BR116" s="469"/>
      <c r="BS116" s="469"/>
      <c r="BT116" s="468"/>
      <c r="BU116" s="468"/>
      <c r="BV116" s="468"/>
      <c r="BW116" s="469"/>
      <c r="BX116" s="468"/>
      <c r="BY116" s="524"/>
      <c r="BZ116" s="468"/>
      <c r="CA116" s="468"/>
      <c r="CB116" s="469"/>
      <c r="CC116" s="524"/>
      <c r="CD116" s="468"/>
      <c r="CE116" s="468"/>
      <c r="CF116" s="469"/>
      <c r="CG116" s="468"/>
      <c r="CH116" s="469"/>
      <c r="CI116" s="469"/>
      <c r="CJ116" s="468"/>
      <c r="CK116" s="469"/>
      <c r="CL116" s="469"/>
      <c r="CM116" s="468"/>
      <c r="CN116" s="469"/>
      <c r="CO116" s="469"/>
      <c r="CP116" s="468"/>
      <c r="CQ116" s="469"/>
      <c r="CR116" s="468"/>
    </row>
    <row r="117" spans="1:96" ht="12.75" customHeight="1">
      <c r="A117" s="468"/>
      <c r="B117" s="468"/>
      <c r="C117" s="524"/>
      <c r="D117" s="469"/>
      <c r="E117" s="468"/>
      <c r="F117" s="524"/>
      <c r="G117" s="525"/>
      <c r="H117" s="469"/>
      <c r="I117" s="468"/>
      <c r="J117" s="468"/>
      <c r="K117" s="469"/>
      <c r="L117" s="469"/>
      <c r="M117" s="469"/>
      <c r="N117" s="469"/>
      <c r="O117" s="469"/>
      <c r="P117" s="469"/>
      <c r="Q117" s="469"/>
      <c r="R117" s="468"/>
      <c r="S117" s="468"/>
      <c r="T117" s="468"/>
      <c r="U117" s="468"/>
      <c r="V117" s="468"/>
      <c r="W117" s="468"/>
      <c r="X117" s="468"/>
      <c r="Y117" s="469"/>
      <c r="Z117" s="468"/>
      <c r="AA117" s="468"/>
      <c r="AB117" s="468"/>
      <c r="AC117" s="468"/>
      <c r="AD117" s="468"/>
      <c r="AE117" s="468"/>
      <c r="AF117" s="469"/>
      <c r="AG117" s="469"/>
      <c r="AH117" s="524"/>
      <c r="AI117" s="524"/>
      <c r="AJ117" s="468"/>
      <c r="AK117" s="468"/>
      <c r="AL117" s="469"/>
      <c r="AM117" s="468"/>
      <c r="AN117" s="468"/>
      <c r="AO117" s="524"/>
      <c r="AP117" s="468"/>
      <c r="AQ117" s="469"/>
      <c r="AR117" s="469"/>
      <c r="AS117" s="468"/>
      <c r="AT117" s="469"/>
      <c r="AU117" s="468"/>
      <c r="AV117" s="469"/>
      <c r="AW117" s="469"/>
      <c r="AX117" s="524"/>
      <c r="AY117" s="469"/>
      <c r="AZ117" s="524"/>
      <c r="BA117" s="468"/>
      <c r="BB117" s="524"/>
      <c r="BC117" s="524"/>
      <c r="BD117" s="524"/>
      <c r="BE117" s="468"/>
      <c r="BF117" s="468"/>
      <c r="BG117" s="469"/>
      <c r="BH117" s="469"/>
      <c r="BI117" s="468"/>
      <c r="BJ117" s="468"/>
      <c r="BK117" s="468"/>
      <c r="BL117" s="469"/>
      <c r="BM117" s="468"/>
      <c r="BN117" s="468"/>
      <c r="BO117" s="469"/>
      <c r="BP117" s="469"/>
      <c r="BQ117" s="524"/>
      <c r="BR117" s="469"/>
      <c r="BS117" s="469"/>
      <c r="BT117" s="468"/>
      <c r="BU117" s="468"/>
      <c r="BV117" s="468"/>
      <c r="BW117" s="469"/>
      <c r="BX117" s="468"/>
      <c r="BY117" s="524"/>
      <c r="BZ117" s="468"/>
      <c r="CA117" s="468"/>
      <c r="CB117" s="469"/>
      <c r="CC117" s="524"/>
      <c r="CD117" s="468"/>
      <c r="CE117" s="468"/>
      <c r="CF117" s="469"/>
      <c r="CG117" s="468"/>
      <c r="CH117" s="469"/>
      <c r="CI117" s="469"/>
      <c r="CJ117" s="468"/>
      <c r="CK117" s="469"/>
      <c r="CL117" s="469"/>
      <c r="CM117" s="468"/>
      <c r="CN117" s="469"/>
      <c r="CO117" s="469"/>
      <c r="CP117" s="468"/>
      <c r="CQ117" s="469"/>
      <c r="CR117" s="468"/>
    </row>
    <row r="118" spans="1:96" ht="12.75" customHeight="1">
      <c r="A118" s="468"/>
      <c r="B118" s="468"/>
      <c r="C118" s="524"/>
      <c r="D118" s="469"/>
      <c r="E118" s="468"/>
      <c r="F118" s="524"/>
      <c r="G118" s="525"/>
      <c r="H118" s="469"/>
      <c r="I118" s="468"/>
      <c r="J118" s="468"/>
      <c r="K118" s="469"/>
      <c r="L118" s="469"/>
      <c r="M118" s="469"/>
      <c r="N118" s="469"/>
      <c r="O118" s="469"/>
      <c r="P118" s="469"/>
      <c r="Q118" s="469"/>
      <c r="R118" s="468"/>
      <c r="S118" s="468"/>
      <c r="T118" s="468"/>
      <c r="U118" s="468"/>
      <c r="V118" s="468"/>
      <c r="W118" s="468"/>
      <c r="X118" s="468"/>
      <c r="Y118" s="469"/>
      <c r="Z118" s="468"/>
      <c r="AA118" s="468"/>
      <c r="AB118" s="468"/>
      <c r="AC118" s="468"/>
      <c r="AD118" s="468"/>
      <c r="AE118" s="468"/>
      <c r="AF118" s="469"/>
      <c r="AG118" s="469"/>
      <c r="AH118" s="524"/>
      <c r="AI118" s="524"/>
      <c r="AJ118" s="468"/>
      <c r="AK118" s="468"/>
      <c r="AL118" s="469"/>
      <c r="AM118" s="468"/>
      <c r="AN118" s="468"/>
      <c r="AO118" s="524"/>
      <c r="AP118" s="468"/>
      <c r="AQ118" s="469"/>
      <c r="AR118" s="469"/>
      <c r="AS118" s="468"/>
      <c r="AT118" s="469"/>
      <c r="AU118" s="468"/>
      <c r="AV118" s="469"/>
      <c r="AW118" s="469"/>
      <c r="AX118" s="524"/>
      <c r="AY118" s="469"/>
      <c r="AZ118" s="524"/>
      <c r="BA118" s="468"/>
      <c r="BB118" s="524"/>
      <c r="BC118" s="524"/>
      <c r="BD118" s="524"/>
      <c r="BE118" s="468"/>
      <c r="BF118" s="468"/>
      <c r="BG118" s="469"/>
      <c r="BH118" s="469"/>
      <c r="BI118" s="468"/>
      <c r="BJ118" s="468"/>
      <c r="BK118" s="468"/>
      <c r="BL118" s="469"/>
      <c r="BM118" s="468"/>
      <c r="BN118" s="468"/>
      <c r="BO118" s="469"/>
      <c r="BP118" s="469"/>
      <c r="BQ118" s="524"/>
      <c r="BR118" s="469"/>
      <c r="BS118" s="469"/>
      <c r="BT118" s="468"/>
      <c r="BU118" s="468"/>
      <c r="BV118" s="468"/>
      <c r="BW118" s="469"/>
      <c r="BX118" s="468"/>
      <c r="BY118" s="524"/>
      <c r="BZ118" s="468"/>
      <c r="CA118" s="468"/>
      <c r="CB118" s="469"/>
      <c r="CC118" s="524"/>
      <c r="CD118" s="468"/>
      <c r="CE118" s="468"/>
      <c r="CF118" s="469"/>
      <c r="CG118" s="468"/>
      <c r="CH118" s="469"/>
      <c r="CI118" s="469"/>
      <c r="CJ118" s="468"/>
      <c r="CK118" s="469"/>
      <c r="CL118" s="469"/>
      <c r="CM118" s="468"/>
      <c r="CN118" s="469"/>
      <c r="CO118" s="469"/>
      <c r="CP118" s="468"/>
      <c r="CQ118" s="469"/>
      <c r="CR118" s="468"/>
    </row>
    <row r="119" spans="1:96" ht="12.75" customHeight="1">
      <c r="A119" s="468"/>
      <c r="B119" s="468"/>
      <c r="C119" s="524"/>
      <c r="D119" s="469"/>
      <c r="E119" s="468"/>
      <c r="F119" s="524"/>
      <c r="G119" s="525"/>
      <c r="H119" s="469"/>
      <c r="I119" s="468"/>
      <c r="J119" s="468"/>
      <c r="K119" s="469"/>
      <c r="L119" s="469"/>
      <c r="M119" s="469"/>
      <c r="N119" s="469"/>
      <c r="O119" s="469"/>
      <c r="P119" s="469"/>
      <c r="Q119" s="469"/>
      <c r="R119" s="468"/>
      <c r="S119" s="468"/>
      <c r="T119" s="468"/>
      <c r="U119" s="468"/>
      <c r="V119" s="468"/>
      <c r="W119" s="468"/>
      <c r="X119" s="468"/>
      <c r="Y119" s="469"/>
      <c r="Z119" s="468"/>
      <c r="AA119" s="468"/>
      <c r="AB119" s="468"/>
      <c r="AC119" s="468"/>
      <c r="AD119" s="468"/>
      <c r="AE119" s="468"/>
      <c r="AF119" s="469"/>
      <c r="AG119" s="469"/>
      <c r="AH119" s="524"/>
      <c r="AI119" s="524"/>
      <c r="AJ119" s="468"/>
      <c r="AK119" s="468"/>
      <c r="AL119" s="469"/>
      <c r="AM119" s="468"/>
      <c r="AN119" s="468"/>
      <c r="AO119" s="524"/>
      <c r="AP119" s="468"/>
      <c r="AQ119" s="469"/>
      <c r="AR119" s="469"/>
      <c r="AS119" s="468"/>
      <c r="AT119" s="469"/>
      <c r="AU119" s="468"/>
      <c r="AV119" s="469"/>
      <c r="AW119" s="469"/>
      <c r="AX119" s="524"/>
      <c r="AY119" s="469"/>
      <c r="AZ119" s="524"/>
      <c r="BA119" s="468"/>
      <c r="BB119" s="524"/>
      <c r="BC119" s="524"/>
      <c r="BD119" s="524"/>
      <c r="BE119" s="468"/>
      <c r="BF119" s="468"/>
      <c r="BG119" s="469"/>
      <c r="BH119" s="469"/>
      <c r="BI119" s="468"/>
      <c r="BJ119" s="468"/>
      <c r="BK119" s="468"/>
      <c r="BL119" s="469"/>
      <c r="BM119" s="468"/>
      <c r="BN119" s="468"/>
      <c r="BO119" s="469"/>
      <c r="BP119" s="469"/>
      <c r="BQ119" s="524"/>
      <c r="BR119" s="469"/>
      <c r="BS119" s="469"/>
      <c r="BT119" s="468"/>
      <c r="BU119" s="468"/>
      <c r="BV119" s="468"/>
      <c r="BW119" s="469"/>
      <c r="BX119" s="468"/>
      <c r="BY119" s="524"/>
      <c r="BZ119" s="468"/>
      <c r="CA119" s="468"/>
      <c r="CB119" s="469"/>
      <c r="CC119" s="524"/>
      <c r="CD119" s="468"/>
      <c r="CE119" s="468"/>
      <c r="CF119" s="469"/>
      <c r="CG119" s="468"/>
      <c r="CH119" s="469"/>
      <c r="CI119" s="469"/>
      <c r="CJ119" s="468"/>
      <c r="CK119" s="469"/>
      <c r="CL119" s="469"/>
      <c r="CM119" s="468"/>
      <c r="CN119" s="469"/>
      <c r="CO119" s="469"/>
      <c r="CP119" s="468"/>
      <c r="CQ119" s="469"/>
      <c r="CR119" s="468"/>
    </row>
    <row r="120" spans="1:96" ht="12.75" customHeight="1">
      <c r="A120" s="468"/>
      <c r="B120" s="468"/>
      <c r="C120" s="524"/>
      <c r="D120" s="469"/>
      <c r="E120" s="468"/>
      <c r="F120" s="524"/>
      <c r="G120" s="525"/>
      <c r="H120" s="469"/>
      <c r="I120" s="468"/>
      <c r="J120" s="468"/>
      <c r="K120" s="469"/>
      <c r="L120" s="469"/>
      <c r="M120" s="469"/>
      <c r="N120" s="469"/>
      <c r="O120" s="469"/>
      <c r="P120" s="469"/>
      <c r="Q120" s="469"/>
      <c r="R120" s="468"/>
      <c r="S120" s="468"/>
      <c r="T120" s="468"/>
      <c r="U120" s="468"/>
      <c r="V120" s="468"/>
      <c r="W120" s="468"/>
      <c r="X120" s="468"/>
      <c r="Y120" s="469"/>
      <c r="Z120" s="468"/>
      <c r="AA120" s="468"/>
      <c r="AB120" s="468"/>
      <c r="AC120" s="468"/>
      <c r="AD120" s="468"/>
      <c r="AE120" s="468"/>
      <c r="AF120" s="469"/>
      <c r="AG120" s="469"/>
      <c r="AH120" s="524"/>
      <c r="AI120" s="524"/>
      <c r="AJ120" s="468"/>
      <c r="AK120" s="468"/>
      <c r="AL120" s="469"/>
      <c r="AM120" s="468"/>
      <c r="AN120" s="468"/>
      <c r="AO120" s="524"/>
      <c r="AP120" s="468"/>
      <c r="AQ120" s="469"/>
      <c r="AR120" s="469"/>
      <c r="AS120" s="468"/>
      <c r="AT120" s="469"/>
      <c r="AU120" s="468"/>
      <c r="AV120" s="469"/>
      <c r="AW120" s="469"/>
      <c r="AX120" s="524"/>
      <c r="AY120" s="469"/>
      <c r="AZ120" s="524"/>
      <c r="BA120" s="468"/>
      <c r="BB120" s="524"/>
      <c r="BC120" s="524"/>
      <c r="BD120" s="524"/>
      <c r="BE120" s="468"/>
      <c r="BF120" s="468"/>
      <c r="BG120" s="469"/>
      <c r="BH120" s="469"/>
      <c r="BI120" s="468"/>
      <c r="BJ120" s="468"/>
      <c r="BK120" s="468"/>
      <c r="BL120" s="469"/>
      <c r="BM120" s="468"/>
      <c r="BN120" s="468"/>
      <c r="BO120" s="469"/>
      <c r="BP120" s="469"/>
      <c r="BQ120" s="524"/>
      <c r="BR120" s="469"/>
      <c r="BS120" s="469"/>
      <c r="BT120" s="468"/>
      <c r="BU120" s="468"/>
      <c r="BV120" s="468"/>
      <c r="BW120" s="469"/>
      <c r="BX120" s="468"/>
      <c r="BY120" s="524"/>
      <c r="BZ120" s="468"/>
      <c r="CA120" s="468"/>
      <c r="CB120" s="469"/>
      <c r="CC120" s="524"/>
      <c r="CD120" s="468"/>
      <c r="CE120" s="468"/>
      <c r="CF120" s="469"/>
      <c r="CG120" s="468"/>
      <c r="CH120" s="469"/>
      <c r="CI120" s="469"/>
      <c r="CJ120" s="468"/>
      <c r="CK120" s="469"/>
      <c r="CL120" s="469"/>
      <c r="CM120" s="468"/>
      <c r="CN120" s="469"/>
      <c r="CO120" s="469"/>
      <c r="CP120" s="468"/>
      <c r="CQ120" s="469"/>
      <c r="CR120" s="468"/>
    </row>
    <row r="121" spans="1:96" ht="12.75" customHeight="1">
      <c r="A121" s="468"/>
      <c r="B121" s="468"/>
      <c r="C121" s="524"/>
      <c r="D121" s="469"/>
      <c r="E121" s="468"/>
      <c r="F121" s="524"/>
      <c r="G121" s="525"/>
      <c r="H121" s="469"/>
      <c r="I121" s="468"/>
      <c r="J121" s="468"/>
      <c r="K121" s="469"/>
      <c r="L121" s="469"/>
      <c r="M121" s="469"/>
      <c r="N121" s="469"/>
      <c r="O121" s="469"/>
      <c r="P121" s="469"/>
      <c r="Q121" s="469"/>
      <c r="R121" s="468"/>
      <c r="S121" s="468"/>
      <c r="T121" s="468"/>
      <c r="U121" s="468"/>
      <c r="V121" s="468"/>
      <c r="W121" s="468"/>
      <c r="X121" s="468"/>
      <c r="Y121" s="469"/>
      <c r="Z121" s="468"/>
      <c r="AA121" s="468"/>
      <c r="AB121" s="468"/>
      <c r="AC121" s="468"/>
      <c r="AD121" s="468"/>
      <c r="AE121" s="468"/>
      <c r="AF121" s="469"/>
      <c r="AG121" s="469"/>
      <c r="AH121" s="524"/>
      <c r="AI121" s="524"/>
      <c r="AJ121" s="468"/>
      <c r="AK121" s="468"/>
      <c r="AL121" s="469"/>
      <c r="AM121" s="468"/>
      <c r="AN121" s="468"/>
      <c r="AO121" s="524"/>
      <c r="AP121" s="468"/>
      <c r="AQ121" s="469"/>
      <c r="AR121" s="469"/>
      <c r="AS121" s="468"/>
      <c r="AT121" s="469"/>
      <c r="AU121" s="468"/>
      <c r="AV121" s="469"/>
      <c r="AW121" s="469"/>
      <c r="AX121" s="524"/>
      <c r="AY121" s="469"/>
      <c r="AZ121" s="524"/>
      <c r="BA121" s="468"/>
      <c r="BB121" s="524"/>
      <c r="BC121" s="524"/>
      <c r="BD121" s="524"/>
      <c r="BE121" s="468"/>
      <c r="BF121" s="468"/>
      <c r="BG121" s="469"/>
      <c r="BH121" s="469"/>
      <c r="BI121" s="468"/>
      <c r="BJ121" s="468"/>
      <c r="BK121" s="468"/>
      <c r="BL121" s="469"/>
      <c r="BM121" s="468"/>
      <c r="BN121" s="468"/>
      <c r="BO121" s="469"/>
      <c r="BP121" s="469"/>
      <c r="BQ121" s="524"/>
      <c r="BR121" s="469"/>
      <c r="BS121" s="469"/>
      <c r="BT121" s="468"/>
      <c r="BU121" s="468"/>
      <c r="BV121" s="468"/>
      <c r="BW121" s="469"/>
      <c r="BX121" s="468"/>
      <c r="BY121" s="524"/>
      <c r="BZ121" s="468"/>
      <c r="CA121" s="468"/>
      <c r="CB121" s="469"/>
      <c r="CC121" s="524"/>
      <c r="CD121" s="468"/>
      <c r="CE121" s="468"/>
      <c r="CF121" s="469"/>
      <c r="CG121" s="468"/>
      <c r="CH121" s="469"/>
      <c r="CI121" s="469"/>
      <c r="CJ121" s="468"/>
      <c r="CK121" s="469"/>
      <c r="CL121" s="469"/>
      <c r="CM121" s="468"/>
      <c r="CN121" s="469"/>
      <c r="CO121" s="469"/>
      <c r="CP121" s="468"/>
      <c r="CQ121" s="469"/>
      <c r="CR121" s="468"/>
    </row>
    <row r="122" spans="1:96" ht="12.75" customHeight="1">
      <c r="A122" s="468"/>
      <c r="B122" s="468"/>
      <c r="C122" s="524"/>
      <c r="D122" s="469"/>
      <c r="E122" s="468"/>
      <c r="F122" s="524"/>
      <c r="G122" s="525"/>
      <c r="H122" s="469"/>
      <c r="I122" s="468"/>
      <c r="J122" s="468"/>
      <c r="K122" s="469"/>
      <c r="L122" s="469"/>
      <c r="M122" s="469"/>
      <c r="N122" s="469"/>
      <c r="O122" s="469"/>
      <c r="P122" s="469"/>
      <c r="Q122" s="469"/>
      <c r="R122" s="468"/>
      <c r="S122" s="468"/>
      <c r="T122" s="468"/>
      <c r="U122" s="468"/>
      <c r="V122" s="468"/>
      <c r="W122" s="468"/>
      <c r="X122" s="468"/>
      <c r="Y122" s="469"/>
      <c r="Z122" s="468"/>
      <c r="AA122" s="468"/>
      <c r="AB122" s="468"/>
      <c r="AC122" s="468"/>
      <c r="AD122" s="468"/>
      <c r="AE122" s="468"/>
      <c r="AF122" s="469"/>
      <c r="AG122" s="469"/>
      <c r="AH122" s="524"/>
      <c r="AI122" s="524"/>
      <c r="AJ122" s="468"/>
      <c r="AK122" s="468"/>
      <c r="AL122" s="469"/>
      <c r="AM122" s="468"/>
      <c r="AN122" s="468"/>
      <c r="AO122" s="524"/>
      <c r="AP122" s="468"/>
      <c r="AQ122" s="469"/>
      <c r="AR122" s="469"/>
      <c r="AS122" s="468"/>
      <c r="AT122" s="469"/>
      <c r="AU122" s="468"/>
      <c r="AV122" s="469"/>
      <c r="AW122" s="469"/>
      <c r="AX122" s="524"/>
      <c r="AY122" s="469"/>
      <c r="AZ122" s="524"/>
      <c r="BA122" s="468"/>
      <c r="BB122" s="524"/>
      <c r="BC122" s="524"/>
      <c r="BD122" s="524"/>
      <c r="BE122" s="468"/>
      <c r="BF122" s="468"/>
      <c r="BG122" s="469"/>
      <c r="BH122" s="469"/>
      <c r="BI122" s="468"/>
      <c r="BJ122" s="468"/>
      <c r="BK122" s="468"/>
      <c r="BL122" s="469"/>
      <c r="BM122" s="468"/>
      <c r="BN122" s="468"/>
      <c r="BO122" s="469"/>
      <c r="BP122" s="469"/>
      <c r="BQ122" s="524"/>
      <c r="BR122" s="469"/>
      <c r="BS122" s="469"/>
      <c r="BT122" s="468"/>
      <c r="BU122" s="468"/>
      <c r="BV122" s="468"/>
      <c r="BW122" s="469"/>
      <c r="BX122" s="468"/>
      <c r="BY122" s="524"/>
      <c r="BZ122" s="468"/>
      <c r="CA122" s="468"/>
      <c r="CB122" s="469"/>
      <c r="CC122" s="524"/>
      <c r="CD122" s="468"/>
      <c r="CE122" s="468"/>
      <c r="CF122" s="469"/>
      <c r="CG122" s="468"/>
      <c r="CH122" s="469"/>
      <c r="CI122" s="469"/>
      <c r="CJ122" s="468"/>
      <c r="CK122" s="469"/>
      <c r="CL122" s="469"/>
      <c r="CM122" s="468"/>
      <c r="CN122" s="469"/>
      <c r="CO122" s="469"/>
      <c r="CP122" s="468"/>
      <c r="CQ122" s="469"/>
      <c r="CR122" s="468"/>
    </row>
    <row r="123" spans="1:96" ht="12.75" customHeight="1">
      <c r="A123" s="468"/>
      <c r="B123" s="468"/>
      <c r="C123" s="524"/>
      <c r="D123" s="469"/>
      <c r="E123" s="468"/>
      <c r="F123" s="524"/>
      <c r="G123" s="525"/>
      <c r="H123" s="469"/>
      <c r="I123" s="468"/>
      <c r="J123" s="468"/>
      <c r="K123" s="469"/>
      <c r="L123" s="469"/>
      <c r="M123" s="469"/>
      <c r="N123" s="469"/>
      <c r="O123" s="469"/>
      <c r="P123" s="469"/>
      <c r="Q123" s="469"/>
      <c r="R123" s="468"/>
      <c r="S123" s="468"/>
      <c r="T123" s="468"/>
      <c r="U123" s="468"/>
      <c r="V123" s="468"/>
      <c r="W123" s="468"/>
      <c r="X123" s="468"/>
      <c r="Y123" s="469"/>
      <c r="Z123" s="468"/>
      <c r="AA123" s="468"/>
      <c r="AB123" s="468"/>
      <c r="AC123" s="468"/>
      <c r="AD123" s="468"/>
      <c r="AE123" s="468"/>
      <c r="AF123" s="469"/>
      <c r="AG123" s="469"/>
      <c r="AH123" s="524"/>
      <c r="AI123" s="524"/>
      <c r="AJ123" s="468"/>
      <c r="AK123" s="468"/>
      <c r="AL123" s="469"/>
      <c r="AM123" s="468"/>
      <c r="AN123" s="468"/>
      <c r="AO123" s="524"/>
      <c r="AP123" s="468"/>
      <c r="AQ123" s="469"/>
      <c r="AR123" s="469"/>
      <c r="AS123" s="468"/>
      <c r="AT123" s="469"/>
      <c r="AU123" s="468"/>
      <c r="AV123" s="469"/>
      <c r="AW123" s="469"/>
      <c r="AX123" s="524"/>
      <c r="AY123" s="469"/>
      <c r="AZ123" s="524"/>
      <c r="BA123" s="468"/>
      <c r="BB123" s="524"/>
      <c r="BC123" s="524"/>
      <c r="BD123" s="524"/>
      <c r="BE123" s="468"/>
      <c r="BF123" s="468"/>
      <c r="BG123" s="469"/>
      <c r="BH123" s="469"/>
      <c r="BI123" s="468"/>
      <c r="BJ123" s="468"/>
      <c r="BK123" s="468"/>
      <c r="BL123" s="469"/>
      <c r="BM123" s="468"/>
      <c r="BN123" s="468"/>
      <c r="BO123" s="469"/>
      <c r="BP123" s="469"/>
      <c r="BQ123" s="524"/>
      <c r="BR123" s="469"/>
      <c r="BS123" s="469"/>
      <c r="BT123" s="468"/>
      <c r="BU123" s="468"/>
      <c r="BV123" s="468"/>
      <c r="BW123" s="469"/>
      <c r="BX123" s="468"/>
      <c r="BY123" s="524"/>
      <c r="BZ123" s="468"/>
      <c r="CA123" s="468"/>
      <c r="CB123" s="469"/>
      <c r="CC123" s="524"/>
      <c r="CD123" s="468"/>
      <c r="CE123" s="468"/>
      <c r="CF123" s="469"/>
      <c r="CG123" s="468"/>
      <c r="CH123" s="469"/>
      <c r="CI123" s="469"/>
      <c r="CJ123" s="468"/>
      <c r="CK123" s="469"/>
      <c r="CL123" s="469"/>
      <c r="CM123" s="468"/>
      <c r="CN123" s="469"/>
      <c r="CO123" s="469"/>
      <c r="CP123" s="468"/>
      <c r="CQ123" s="469"/>
      <c r="CR123" s="468"/>
    </row>
    <row r="124" spans="1:96" ht="12.75" customHeight="1">
      <c r="A124" s="468"/>
      <c r="B124" s="468"/>
      <c r="C124" s="524"/>
      <c r="D124" s="469"/>
      <c r="E124" s="468"/>
      <c r="F124" s="524"/>
      <c r="G124" s="525"/>
      <c r="H124" s="469"/>
      <c r="I124" s="468"/>
      <c r="J124" s="468"/>
      <c r="K124" s="469"/>
      <c r="L124" s="469"/>
      <c r="M124" s="469"/>
      <c r="N124" s="469"/>
      <c r="O124" s="469"/>
      <c r="P124" s="469"/>
      <c r="Q124" s="469"/>
      <c r="R124" s="468"/>
      <c r="S124" s="468"/>
      <c r="T124" s="468"/>
      <c r="U124" s="468"/>
      <c r="V124" s="468"/>
      <c r="W124" s="468"/>
      <c r="X124" s="468"/>
      <c r="Y124" s="469"/>
      <c r="Z124" s="468"/>
      <c r="AA124" s="468"/>
      <c r="AB124" s="468"/>
      <c r="AC124" s="468"/>
      <c r="AD124" s="468"/>
      <c r="AE124" s="468"/>
      <c r="AF124" s="469"/>
      <c r="AG124" s="469"/>
      <c r="AH124" s="524"/>
      <c r="AI124" s="524"/>
      <c r="AJ124" s="468"/>
      <c r="AK124" s="468"/>
      <c r="AL124" s="469"/>
      <c r="AM124" s="468"/>
      <c r="AN124" s="468"/>
      <c r="AO124" s="524"/>
      <c r="AP124" s="468"/>
      <c r="AQ124" s="469"/>
      <c r="AR124" s="469"/>
      <c r="AS124" s="468"/>
      <c r="AT124" s="469"/>
      <c r="AU124" s="468"/>
      <c r="AV124" s="469"/>
      <c r="AW124" s="469"/>
      <c r="AX124" s="524"/>
      <c r="AY124" s="469"/>
      <c r="AZ124" s="524"/>
      <c r="BA124" s="468"/>
      <c r="BB124" s="524"/>
      <c r="BC124" s="524"/>
      <c r="BD124" s="524"/>
      <c r="BE124" s="468"/>
      <c r="BF124" s="468"/>
      <c r="BG124" s="469"/>
      <c r="BH124" s="469"/>
      <c r="BI124" s="468"/>
      <c r="BJ124" s="468"/>
      <c r="BK124" s="468"/>
      <c r="BL124" s="469"/>
      <c r="BM124" s="468"/>
      <c r="BN124" s="468"/>
      <c r="BO124" s="469"/>
      <c r="BP124" s="469"/>
      <c r="BQ124" s="524"/>
      <c r="BR124" s="469"/>
      <c r="BS124" s="469"/>
      <c r="BT124" s="468"/>
      <c r="BU124" s="468"/>
      <c r="BV124" s="468"/>
      <c r="BW124" s="469"/>
      <c r="BX124" s="468"/>
      <c r="BY124" s="524"/>
      <c r="BZ124" s="468"/>
      <c r="CA124" s="468"/>
      <c r="CB124" s="469"/>
      <c r="CC124" s="524"/>
      <c r="CD124" s="468"/>
      <c r="CE124" s="468"/>
      <c r="CF124" s="469"/>
      <c r="CG124" s="468"/>
      <c r="CH124" s="469"/>
      <c r="CI124" s="469"/>
      <c r="CJ124" s="468"/>
      <c r="CK124" s="469"/>
      <c r="CL124" s="469"/>
      <c r="CM124" s="468"/>
      <c r="CN124" s="469"/>
      <c r="CO124" s="469"/>
      <c r="CP124" s="468"/>
      <c r="CQ124" s="469"/>
      <c r="CR124" s="468"/>
    </row>
    <row r="125" spans="1:96" ht="12.75" customHeight="1">
      <c r="A125" s="468"/>
      <c r="B125" s="468"/>
      <c r="C125" s="524"/>
      <c r="D125" s="469"/>
      <c r="E125" s="468"/>
      <c r="F125" s="524"/>
      <c r="G125" s="525"/>
      <c r="H125" s="469"/>
      <c r="I125" s="468"/>
      <c r="J125" s="468"/>
      <c r="K125" s="469"/>
      <c r="L125" s="469"/>
      <c r="M125" s="469"/>
      <c r="N125" s="469"/>
      <c r="O125" s="469"/>
      <c r="P125" s="469"/>
      <c r="Q125" s="469"/>
      <c r="R125" s="468"/>
      <c r="S125" s="468"/>
      <c r="T125" s="468"/>
      <c r="U125" s="468"/>
      <c r="V125" s="468"/>
      <c r="W125" s="468"/>
      <c r="X125" s="468"/>
      <c r="Y125" s="469"/>
      <c r="Z125" s="468"/>
      <c r="AA125" s="468"/>
      <c r="AB125" s="468"/>
      <c r="AC125" s="468"/>
      <c r="AD125" s="468"/>
      <c r="AE125" s="468"/>
      <c r="AF125" s="469"/>
      <c r="AG125" s="469"/>
      <c r="AH125" s="524"/>
      <c r="AI125" s="524"/>
      <c r="AJ125" s="468"/>
      <c r="AK125" s="468"/>
      <c r="AL125" s="469"/>
      <c r="AM125" s="468"/>
      <c r="AN125" s="468"/>
      <c r="AO125" s="524"/>
      <c r="AP125" s="468"/>
      <c r="AQ125" s="469"/>
      <c r="AR125" s="469"/>
      <c r="AS125" s="468"/>
      <c r="AT125" s="469"/>
      <c r="AU125" s="468"/>
      <c r="AV125" s="469"/>
      <c r="AW125" s="469"/>
      <c r="AX125" s="524"/>
      <c r="AY125" s="469"/>
      <c r="AZ125" s="524"/>
      <c r="BA125" s="468"/>
      <c r="BB125" s="524"/>
      <c r="BC125" s="524"/>
      <c r="BD125" s="524"/>
      <c r="BE125" s="468"/>
      <c r="BF125" s="468"/>
      <c r="BG125" s="469"/>
      <c r="BH125" s="469"/>
      <c r="BI125" s="468"/>
      <c r="BJ125" s="468"/>
      <c r="BK125" s="468"/>
      <c r="BL125" s="469"/>
      <c r="BM125" s="468"/>
      <c r="BN125" s="468"/>
      <c r="BO125" s="469"/>
      <c r="BP125" s="469"/>
      <c r="BQ125" s="524"/>
      <c r="BR125" s="469"/>
      <c r="BS125" s="469"/>
      <c r="BT125" s="468"/>
      <c r="BU125" s="468"/>
      <c r="BV125" s="468"/>
      <c r="BW125" s="469"/>
      <c r="BX125" s="468"/>
      <c r="BY125" s="524"/>
      <c r="BZ125" s="468"/>
      <c r="CA125" s="468"/>
      <c r="CB125" s="469"/>
      <c r="CC125" s="524"/>
      <c r="CD125" s="468"/>
      <c r="CE125" s="468"/>
      <c r="CF125" s="469"/>
      <c r="CG125" s="468"/>
      <c r="CH125" s="469"/>
      <c r="CI125" s="469"/>
      <c r="CJ125" s="468"/>
      <c r="CK125" s="469"/>
      <c r="CL125" s="469"/>
      <c r="CM125" s="468"/>
      <c r="CN125" s="469"/>
      <c r="CO125" s="469"/>
      <c r="CP125" s="468"/>
      <c r="CQ125" s="469"/>
      <c r="CR125" s="468"/>
    </row>
    <row r="126" spans="1:96" ht="12.75" customHeight="1">
      <c r="A126" s="468"/>
      <c r="B126" s="468"/>
      <c r="C126" s="524"/>
      <c r="D126" s="469"/>
      <c r="E126" s="468"/>
      <c r="F126" s="524"/>
      <c r="G126" s="525"/>
      <c r="H126" s="469"/>
      <c r="I126" s="468"/>
      <c r="J126" s="468"/>
      <c r="K126" s="469"/>
      <c r="L126" s="469"/>
      <c r="M126" s="469"/>
      <c r="N126" s="469"/>
      <c r="O126" s="469"/>
      <c r="P126" s="469"/>
      <c r="Q126" s="469"/>
      <c r="R126" s="468"/>
      <c r="S126" s="468"/>
      <c r="T126" s="468"/>
      <c r="U126" s="468"/>
      <c r="V126" s="468"/>
      <c r="W126" s="468"/>
      <c r="X126" s="468"/>
      <c r="Y126" s="469"/>
      <c r="Z126" s="468"/>
      <c r="AA126" s="468"/>
      <c r="AB126" s="468"/>
      <c r="AC126" s="468"/>
      <c r="AD126" s="468"/>
      <c r="AE126" s="468"/>
      <c r="AF126" s="469"/>
      <c r="AG126" s="469"/>
      <c r="AH126" s="524"/>
      <c r="AI126" s="524"/>
      <c r="AJ126" s="468"/>
      <c r="AK126" s="468"/>
      <c r="AL126" s="469"/>
      <c r="AM126" s="468"/>
      <c r="AN126" s="468"/>
      <c r="AO126" s="524"/>
      <c r="AP126" s="468"/>
      <c r="AQ126" s="469"/>
      <c r="AR126" s="469"/>
      <c r="AS126" s="468"/>
      <c r="AT126" s="469"/>
      <c r="AU126" s="468"/>
      <c r="AV126" s="469"/>
      <c r="AW126" s="469"/>
      <c r="AX126" s="524"/>
      <c r="AY126" s="469"/>
      <c r="AZ126" s="524"/>
      <c r="BA126" s="468"/>
      <c r="BB126" s="524"/>
      <c r="BC126" s="524"/>
      <c r="BD126" s="524"/>
      <c r="BE126" s="468"/>
      <c r="BF126" s="468"/>
      <c r="BG126" s="469"/>
      <c r="BH126" s="469"/>
      <c r="BI126" s="468"/>
      <c r="BJ126" s="468"/>
      <c r="BK126" s="468"/>
      <c r="BL126" s="469"/>
      <c r="BM126" s="468"/>
      <c r="BN126" s="468"/>
      <c r="BO126" s="469"/>
      <c r="BP126" s="469"/>
      <c r="BQ126" s="524"/>
      <c r="BR126" s="469"/>
      <c r="BS126" s="469"/>
      <c r="BT126" s="468"/>
      <c r="BU126" s="468"/>
      <c r="BV126" s="468"/>
      <c r="BW126" s="469"/>
      <c r="BX126" s="468"/>
      <c r="BY126" s="524"/>
      <c r="BZ126" s="468"/>
      <c r="CA126" s="468"/>
      <c r="CB126" s="469"/>
      <c r="CC126" s="524"/>
      <c r="CD126" s="468"/>
      <c r="CE126" s="468"/>
      <c r="CF126" s="469"/>
      <c r="CG126" s="468"/>
      <c r="CH126" s="469"/>
      <c r="CI126" s="469"/>
      <c r="CJ126" s="468"/>
      <c r="CK126" s="469"/>
      <c r="CL126" s="469"/>
      <c r="CM126" s="468"/>
      <c r="CN126" s="469"/>
      <c r="CO126" s="469"/>
      <c r="CP126" s="468"/>
      <c r="CQ126" s="469"/>
      <c r="CR126" s="468"/>
    </row>
    <row r="127" spans="1:96" ht="12.75" customHeight="1">
      <c r="A127" s="468"/>
      <c r="B127" s="468"/>
      <c r="C127" s="524"/>
      <c r="D127" s="469"/>
      <c r="E127" s="468"/>
      <c r="F127" s="524"/>
      <c r="G127" s="525"/>
      <c r="H127" s="469"/>
      <c r="I127" s="468"/>
      <c r="J127" s="468"/>
      <c r="K127" s="469"/>
      <c r="L127" s="469"/>
      <c r="M127" s="469"/>
      <c r="N127" s="469"/>
      <c r="O127" s="469"/>
      <c r="P127" s="469"/>
      <c r="Q127" s="469"/>
      <c r="R127" s="468"/>
      <c r="S127" s="468"/>
      <c r="T127" s="468"/>
      <c r="U127" s="468"/>
      <c r="V127" s="468"/>
      <c r="W127" s="468"/>
      <c r="X127" s="468"/>
      <c r="Y127" s="469"/>
      <c r="Z127" s="468"/>
      <c r="AA127" s="468"/>
      <c r="AB127" s="468"/>
      <c r="AC127" s="468"/>
      <c r="AD127" s="468"/>
      <c r="AE127" s="468"/>
      <c r="AF127" s="469"/>
      <c r="AG127" s="469"/>
      <c r="AH127" s="524"/>
      <c r="AI127" s="524"/>
      <c r="AJ127" s="468"/>
      <c r="AK127" s="468"/>
      <c r="AL127" s="469"/>
      <c r="AM127" s="468"/>
      <c r="AN127" s="468"/>
      <c r="AO127" s="524"/>
      <c r="AP127" s="468"/>
      <c r="AQ127" s="469"/>
      <c r="AR127" s="469"/>
      <c r="AS127" s="468"/>
      <c r="AT127" s="469"/>
      <c r="AU127" s="468"/>
      <c r="AV127" s="469"/>
      <c r="AW127" s="469"/>
      <c r="AX127" s="524"/>
      <c r="AY127" s="469"/>
      <c r="AZ127" s="524"/>
      <c r="BA127" s="468"/>
      <c r="BB127" s="524"/>
      <c r="BC127" s="524"/>
      <c r="BD127" s="524"/>
      <c r="BE127" s="468"/>
      <c r="BF127" s="468"/>
      <c r="BG127" s="469"/>
      <c r="BH127" s="469"/>
      <c r="BI127" s="468"/>
      <c r="BJ127" s="468"/>
      <c r="BK127" s="468"/>
      <c r="BL127" s="469"/>
      <c r="BM127" s="468"/>
      <c r="BN127" s="468"/>
      <c r="BO127" s="469"/>
      <c r="BP127" s="469"/>
      <c r="BQ127" s="524"/>
      <c r="BR127" s="469"/>
      <c r="BS127" s="469"/>
      <c r="BT127" s="468"/>
      <c r="BU127" s="468"/>
      <c r="BV127" s="468"/>
      <c r="BW127" s="469"/>
      <c r="BX127" s="468"/>
      <c r="BY127" s="524"/>
      <c r="BZ127" s="468"/>
      <c r="CA127" s="468"/>
      <c r="CB127" s="469"/>
      <c r="CC127" s="524"/>
      <c r="CD127" s="468"/>
      <c r="CE127" s="468"/>
      <c r="CF127" s="469"/>
      <c r="CG127" s="468"/>
      <c r="CH127" s="469"/>
      <c r="CI127" s="469"/>
      <c r="CJ127" s="468"/>
      <c r="CK127" s="469"/>
      <c r="CL127" s="469"/>
      <c r="CM127" s="468"/>
      <c r="CN127" s="469"/>
      <c r="CO127" s="469"/>
      <c r="CP127" s="468"/>
      <c r="CQ127" s="469"/>
      <c r="CR127" s="468"/>
    </row>
    <row r="128" spans="1:96" ht="12.75" customHeight="1">
      <c r="A128" s="468"/>
      <c r="B128" s="468"/>
      <c r="C128" s="524"/>
      <c r="D128" s="469"/>
      <c r="E128" s="468"/>
      <c r="F128" s="524"/>
      <c r="G128" s="525"/>
      <c r="H128" s="469"/>
      <c r="I128" s="468"/>
      <c r="J128" s="468"/>
      <c r="K128" s="469"/>
      <c r="L128" s="469"/>
      <c r="M128" s="469"/>
      <c r="N128" s="469"/>
      <c r="O128" s="469"/>
      <c r="P128" s="469"/>
      <c r="Q128" s="469"/>
      <c r="R128" s="468"/>
      <c r="S128" s="468"/>
      <c r="T128" s="468"/>
      <c r="U128" s="468"/>
      <c r="V128" s="468"/>
      <c r="W128" s="468"/>
      <c r="X128" s="468"/>
      <c r="Y128" s="469"/>
      <c r="Z128" s="468"/>
      <c r="AA128" s="468"/>
      <c r="AB128" s="468"/>
      <c r="AC128" s="468"/>
      <c r="AD128" s="468"/>
      <c r="AE128" s="468"/>
      <c r="AF128" s="469"/>
      <c r="AG128" s="469"/>
      <c r="AH128" s="524"/>
      <c r="AI128" s="524"/>
      <c r="AJ128" s="468"/>
      <c r="AK128" s="468"/>
      <c r="AL128" s="469"/>
      <c r="AM128" s="468"/>
      <c r="AN128" s="468"/>
      <c r="AO128" s="524"/>
      <c r="AP128" s="468"/>
      <c r="AQ128" s="469"/>
      <c r="AR128" s="469"/>
      <c r="AS128" s="468"/>
      <c r="AT128" s="469"/>
      <c r="AU128" s="468"/>
      <c r="AV128" s="469"/>
      <c r="AW128" s="469"/>
      <c r="AX128" s="524"/>
      <c r="AY128" s="469"/>
      <c r="AZ128" s="524"/>
      <c r="BA128" s="468"/>
      <c r="BB128" s="524"/>
      <c r="BC128" s="524"/>
      <c r="BD128" s="524"/>
      <c r="BE128" s="468"/>
      <c r="BF128" s="468"/>
      <c r="BG128" s="469"/>
      <c r="BH128" s="469"/>
      <c r="BI128" s="468"/>
      <c r="BJ128" s="468"/>
      <c r="BK128" s="468"/>
      <c r="BL128" s="469"/>
      <c r="BM128" s="468"/>
      <c r="BN128" s="468"/>
      <c r="BO128" s="469"/>
      <c r="BP128" s="469"/>
      <c r="BQ128" s="524"/>
      <c r="BR128" s="469"/>
      <c r="BS128" s="469"/>
      <c r="BT128" s="468"/>
      <c r="BU128" s="468"/>
      <c r="BV128" s="468"/>
      <c r="BW128" s="469"/>
      <c r="BX128" s="468"/>
      <c r="BY128" s="524"/>
      <c r="BZ128" s="468"/>
      <c r="CA128" s="468"/>
      <c r="CB128" s="469"/>
      <c r="CC128" s="524"/>
      <c r="CD128" s="468"/>
      <c r="CE128" s="468"/>
      <c r="CF128" s="469"/>
      <c r="CG128" s="468"/>
      <c r="CH128" s="469"/>
      <c r="CI128" s="469"/>
      <c r="CJ128" s="468"/>
      <c r="CK128" s="469"/>
      <c r="CL128" s="469"/>
      <c r="CM128" s="468"/>
      <c r="CN128" s="469"/>
      <c r="CO128" s="469"/>
      <c r="CP128" s="468"/>
      <c r="CQ128" s="469"/>
      <c r="CR128" s="468"/>
    </row>
    <row r="129" spans="1:96" ht="12.75" customHeight="1">
      <c r="A129" s="468"/>
      <c r="B129" s="468"/>
      <c r="C129" s="524"/>
      <c r="D129" s="469"/>
      <c r="E129" s="468"/>
      <c r="F129" s="524"/>
      <c r="G129" s="525"/>
      <c r="H129" s="469"/>
      <c r="I129" s="468"/>
      <c r="J129" s="468"/>
      <c r="K129" s="469"/>
      <c r="L129" s="469"/>
      <c r="M129" s="469"/>
      <c r="N129" s="469"/>
      <c r="O129" s="469"/>
      <c r="P129" s="469"/>
      <c r="Q129" s="469"/>
      <c r="R129" s="468"/>
      <c r="S129" s="468"/>
      <c r="T129" s="468"/>
      <c r="U129" s="468"/>
      <c r="V129" s="468"/>
      <c r="W129" s="468"/>
      <c r="X129" s="468"/>
      <c r="Y129" s="469"/>
      <c r="Z129" s="468"/>
      <c r="AA129" s="468"/>
      <c r="AB129" s="468"/>
      <c r="AC129" s="468"/>
      <c r="AD129" s="468"/>
      <c r="AE129" s="468"/>
      <c r="AF129" s="469"/>
      <c r="AG129" s="469"/>
      <c r="AH129" s="524"/>
      <c r="AI129" s="524"/>
      <c r="AJ129" s="468"/>
      <c r="AK129" s="468"/>
      <c r="AL129" s="469"/>
      <c r="AM129" s="468"/>
      <c r="AN129" s="468"/>
      <c r="AO129" s="524"/>
      <c r="AP129" s="468"/>
      <c r="AQ129" s="469"/>
      <c r="AR129" s="469"/>
      <c r="AS129" s="468"/>
      <c r="AT129" s="469"/>
      <c r="AU129" s="468"/>
      <c r="AV129" s="469"/>
      <c r="AW129" s="469"/>
      <c r="AX129" s="524"/>
      <c r="AY129" s="469"/>
      <c r="AZ129" s="524"/>
      <c r="BA129" s="468"/>
      <c r="BB129" s="524"/>
      <c r="BC129" s="524"/>
      <c r="BD129" s="524"/>
      <c r="BE129" s="468"/>
      <c r="BF129" s="468"/>
      <c r="BG129" s="469"/>
      <c r="BH129" s="469"/>
      <c r="BI129" s="468"/>
      <c r="BJ129" s="468"/>
      <c r="BK129" s="468"/>
      <c r="BL129" s="469"/>
      <c r="BM129" s="468"/>
      <c r="BN129" s="468"/>
      <c r="BO129" s="469"/>
      <c r="BP129" s="469"/>
      <c r="BQ129" s="524"/>
      <c r="BR129" s="469"/>
      <c r="BS129" s="469"/>
      <c r="BT129" s="468"/>
      <c r="BU129" s="468"/>
      <c r="BV129" s="468"/>
      <c r="BW129" s="469"/>
      <c r="BX129" s="468"/>
      <c r="BY129" s="524"/>
      <c r="BZ129" s="468"/>
      <c r="CA129" s="468"/>
      <c r="CB129" s="469"/>
      <c r="CC129" s="524"/>
      <c r="CD129" s="468"/>
      <c r="CE129" s="468"/>
      <c r="CF129" s="469"/>
      <c r="CG129" s="468"/>
      <c r="CH129" s="469"/>
      <c r="CI129" s="469"/>
      <c r="CJ129" s="468"/>
      <c r="CK129" s="469"/>
      <c r="CL129" s="469"/>
      <c r="CM129" s="468"/>
      <c r="CN129" s="469"/>
      <c r="CO129" s="469"/>
      <c r="CP129" s="468"/>
      <c r="CQ129" s="469"/>
      <c r="CR129" s="468"/>
    </row>
    <row r="130" spans="1:96" ht="12.75" customHeight="1">
      <c r="A130" s="468"/>
      <c r="B130" s="468"/>
      <c r="C130" s="524"/>
      <c r="D130" s="469"/>
      <c r="E130" s="468"/>
      <c r="F130" s="524"/>
      <c r="G130" s="525"/>
      <c r="H130" s="469"/>
      <c r="I130" s="468"/>
      <c r="J130" s="468"/>
      <c r="K130" s="469"/>
      <c r="L130" s="469"/>
      <c r="M130" s="469"/>
      <c r="N130" s="469"/>
      <c r="O130" s="469"/>
      <c r="P130" s="469"/>
      <c r="Q130" s="469"/>
      <c r="R130" s="468"/>
      <c r="S130" s="468"/>
      <c r="T130" s="468"/>
      <c r="U130" s="468"/>
      <c r="V130" s="468"/>
      <c r="W130" s="468"/>
      <c r="X130" s="468"/>
      <c r="Y130" s="469"/>
      <c r="Z130" s="468"/>
      <c r="AA130" s="468"/>
      <c r="AB130" s="468"/>
      <c r="AC130" s="468"/>
      <c r="AD130" s="468"/>
      <c r="AE130" s="468"/>
      <c r="AF130" s="469"/>
      <c r="AG130" s="469"/>
      <c r="AH130" s="524"/>
      <c r="AI130" s="524"/>
      <c r="AJ130" s="468"/>
      <c r="AK130" s="468"/>
      <c r="AL130" s="469"/>
      <c r="AM130" s="468"/>
      <c r="AN130" s="468"/>
      <c r="AO130" s="524"/>
      <c r="AP130" s="468"/>
      <c r="AQ130" s="469"/>
      <c r="AR130" s="469"/>
      <c r="AS130" s="468"/>
      <c r="AT130" s="469"/>
      <c r="AU130" s="468"/>
      <c r="AV130" s="469"/>
      <c r="AW130" s="469"/>
      <c r="AX130" s="524"/>
      <c r="AY130" s="469"/>
      <c r="AZ130" s="524"/>
      <c r="BA130" s="468"/>
      <c r="BB130" s="524"/>
      <c r="BC130" s="524"/>
      <c r="BD130" s="524"/>
      <c r="BE130" s="468"/>
      <c r="BF130" s="468"/>
      <c r="BG130" s="469"/>
      <c r="BH130" s="469"/>
      <c r="BI130" s="468"/>
      <c r="BJ130" s="468"/>
      <c r="BK130" s="468"/>
      <c r="BL130" s="469"/>
      <c r="BM130" s="468"/>
      <c r="BN130" s="468"/>
      <c r="BO130" s="469"/>
      <c r="BP130" s="469"/>
      <c r="BQ130" s="524"/>
      <c r="BR130" s="469"/>
      <c r="BS130" s="469"/>
      <c r="BT130" s="468"/>
      <c r="BU130" s="468"/>
      <c r="BV130" s="468"/>
      <c r="BW130" s="469"/>
      <c r="BX130" s="468"/>
      <c r="BY130" s="524"/>
      <c r="BZ130" s="468"/>
      <c r="CA130" s="468"/>
      <c r="CB130" s="469"/>
      <c r="CC130" s="524"/>
      <c r="CD130" s="468"/>
      <c r="CE130" s="468"/>
      <c r="CF130" s="469"/>
      <c r="CG130" s="468"/>
      <c r="CH130" s="469"/>
      <c r="CI130" s="469"/>
      <c r="CJ130" s="468"/>
      <c r="CK130" s="469"/>
      <c r="CL130" s="469"/>
      <c r="CM130" s="468"/>
      <c r="CN130" s="469"/>
      <c r="CO130" s="469"/>
      <c r="CP130" s="468"/>
      <c r="CQ130" s="469"/>
      <c r="CR130" s="468"/>
    </row>
    <row r="131" spans="1:96" ht="12.75" customHeight="1">
      <c r="A131" s="468"/>
      <c r="B131" s="468"/>
      <c r="C131" s="524"/>
      <c r="D131" s="469"/>
      <c r="E131" s="468"/>
      <c r="F131" s="524"/>
      <c r="G131" s="525"/>
      <c r="H131" s="469"/>
      <c r="I131" s="468"/>
      <c r="J131" s="468"/>
      <c r="K131" s="469"/>
      <c r="L131" s="469"/>
      <c r="M131" s="469"/>
      <c r="N131" s="469"/>
      <c r="O131" s="469"/>
      <c r="P131" s="469"/>
      <c r="Q131" s="469"/>
      <c r="R131" s="468"/>
      <c r="S131" s="468"/>
      <c r="T131" s="468"/>
      <c r="U131" s="468"/>
      <c r="V131" s="468"/>
      <c r="W131" s="468"/>
      <c r="X131" s="468"/>
      <c r="Y131" s="469"/>
      <c r="Z131" s="468"/>
      <c r="AA131" s="468"/>
      <c r="AB131" s="468"/>
      <c r="AC131" s="468"/>
      <c r="AD131" s="468"/>
      <c r="AE131" s="468"/>
      <c r="AF131" s="469"/>
      <c r="AG131" s="469"/>
      <c r="AH131" s="524"/>
      <c r="AI131" s="524"/>
      <c r="AJ131" s="468"/>
      <c r="AK131" s="468"/>
      <c r="AL131" s="469"/>
      <c r="AM131" s="468"/>
      <c r="AN131" s="468"/>
      <c r="AO131" s="524"/>
      <c r="AP131" s="468"/>
      <c r="AQ131" s="469"/>
      <c r="AR131" s="469"/>
      <c r="AS131" s="468"/>
      <c r="AT131" s="469"/>
      <c r="AU131" s="468"/>
      <c r="AV131" s="469"/>
      <c r="AW131" s="469"/>
      <c r="AX131" s="524"/>
      <c r="AY131" s="469"/>
      <c r="AZ131" s="524"/>
      <c r="BA131" s="468"/>
      <c r="BB131" s="524"/>
      <c r="BC131" s="524"/>
      <c r="BD131" s="524"/>
      <c r="BE131" s="468"/>
      <c r="BF131" s="468"/>
      <c r="BG131" s="469"/>
      <c r="BH131" s="469"/>
      <c r="BI131" s="468"/>
      <c r="BJ131" s="468"/>
      <c r="BK131" s="468"/>
      <c r="BL131" s="469"/>
      <c r="BM131" s="468"/>
      <c r="BN131" s="468"/>
      <c r="BO131" s="469"/>
      <c r="BP131" s="469"/>
      <c r="BQ131" s="524"/>
      <c r="BR131" s="469"/>
      <c r="BS131" s="469"/>
      <c r="BT131" s="468"/>
      <c r="BU131" s="468"/>
      <c r="BV131" s="468"/>
      <c r="BW131" s="469"/>
      <c r="BX131" s="468"/>
      <c r="BY131" s="524"/>
      <c r="BZ131" s="468"/>
      <c r="CA131" s="468"/>
      <c r="CB131" s="469"/>
      <c r="CC131" s="524"/>
      <c r="CD131" s="468"/>
      <c r="CE131" s="468"/>
      <c r="CF131" s="469"/>
      <c r="CG131" s="468"/>
      <c r="CH131" s="469"/>
      <c r="CI131" s="469"/>
      <c r="CJ131" s="468"/>
      <c r="CK131" s="469"/>
      <c r="CL131" s="469"/>
      <c r="CM131" s="468"/>
      <c r="CN131" s="469"/>
      <c r="CO131" s="469"/>
      <c r="CP131" s="468"/>
      <c r="CQ131" s="469"/>
      <c r="CR131" s="468"/>
    </row>
    <row r="132" spans="1:96" ht="12.75" customHeight="1">
      <c r="A132" s="468"/>
      <c r="B132" s="468"/>
      <c r="C132" s="524"/>
      <c r="D132" s="469"/>
      <c r="E132" s="468"/>
      <c r="F132" s="524"/>
      <c r="G132" s="525"/>
      <c r="H132" s="469"/>
      <c r="I132" s="468"/>
      <c r="J132" s="468"/>
      <c r="K132" s="469"/>
      <c r="L132" s="469"/>
      <c r="M132" s="469"/>
      <c r="N132" s="469"/>
      <c r="O132" s="469"/>
      <c r="P132" s="469"/>
      <c r="Q132" s="469"/>
      <c r="R132" s="468"/>
      <c r="S132" s="468"/>
      <c r="T132" s="468"/>
      <c r="U132" s="468"/>
      <c r="V132" s="468"/>
      <c r="W132" s="468"/>
      <c r="X132" s="468"/>
      <c r="Y132" s="469"/>
      <c r="Z132" s="468"/>
      <c r="AA132" s="468"/>
      <c r="AB132" s="468"/>
      <c r="AC132" s="468"/>
      <c r="AD132" s="468"/>
      <c r="AE132" s="468"/>
      <c r="AF132" s="469"/>
      <c r="AG132" s="469"/>
      <c r="AH132" s="524"/>
      <c r="AI132" s="524"/>
      <c r="AJ132" s="468"/>
      <c r="AK132" s="468"/>
      <c r="AL132" s="469"/>
      <c r="AM132" s="468"/>
      <c r="AN132" s="468"/>
      <c r="AO132" s="524"/>
      <c r="AP132" s="468"/>
      <c r="AQ132" s="469"/>
      <c r="AR132" s="469"/>
      <c r="AS132" s="468"/>
      <c r="AT132" s="469"/>
      <c r="AU132" s="468"/>
      <c r="AV132" s="469"/>
      <c r="AW132" s="469"/>
      <c r="AX132" s="524"/>
      <c r="AY132" s="469"/>
      <c r="AZ132" s="524"/>
      <c r="BA132" s="468"/>
      <c r="BB132" s="524"/>
      <c r="BC132" s="524"/>
      <c r="BD132" s="524"/>
      <c r="BE132" s="468"/>
      <c r="BF132" s="468"/>
      <c r="BG132" s="469"/>
      <c r="BH132" s="469"/>
      <c r="BI132" s="468"/>
      <c r="BJ132" s="468"/>
      <c r="BK132" s="468"/>
      <c r="BL132" s="469"/>
      <c r="BM132" s="468"/>
      <c r="BN132" s="468"/>
      <c r="BO132" s="469"/>
      <c r="BP132" s="469"/>
      <c r="BQ132" s="524"/>
      <c r="BR132" s="469"/>
      <c r="BS132" s="469"/>
      <c r="BT132" s="468"/>
      <c r="BU132" s="468"/>
      <c r="BV132" s="468"/>
      <c r="BW132" s="469"/>
      <c r="BX132" s="468"/>
      <c r="BY132" s="524"/>
      <c r="BZ132" s="468"/>
      <c r="CA132" s="468"/>
      <c r="CB132" s="469"/>
      <c r="CC132" s="524"/>
      <c r="CD132" s="468"/>
      <c r="CE132" s="468"/>
      <c r="CF132" s="469"/>
      <c r="CG132" s="468"/>
      <c r="CH132" s="469"/>
      <c r="CI132" s="469"/>
      <c r="CJ132" s="468"/>
      <c r="CK132" s="469"/>
      <c r="CL132" s="469"/>
      <c r="CM132" s="468"/>
      <c r="CN132" s="469"/>
      <c r="CO132" s="469"/>
      <c r="CP132" s="468"/>
      <c r="CQ132" s="469"/>
      <c r="CR132" s="468"/>
    </row>
    <row r="133" spans="1:96" ht="12.75" customHeight="1">
      <c r="A133" s="468"/>
      <c r="B133" s="468"/>
      <c r="C133" s="524"/>
      <c r="D133" s="469"/>
      <c r="E133" s="468"/>
      <c r="F133" s="524"/>
      <c r="G133" s="525"/>
      <c r="H133" s="469"/>
      <c r="I133" s="468"/>
      <c r="J133" s="468"/>
      <c r="K133" s="469"/>
      <c r="L133" s="469"/>
      <c r="M133" s="469"/>
      <c r="N133" s="469"/>
      <c r="O133" s="469"/>
      <c r="P133" s="469"/>
      <c r="Q133" s="469"/>
      <c r="R133" s="468"/>
      <c r="S133" s="468"/>
      <c r="T133" s="468"/>
      <c r="U133" s="468"/>
      <c r="V133" s="468"/>
      <c r="W133" s="468"/>
      <c r="X133" s="468"/>
      <c r="Y133" s="469"/>
      <c r="Z133" s="468"/>
      <c r="AA133" s="468"/>
      <c r="AB133" s="468"/>
      <c r="AC133" s="468"/>
      <c r="AD133" s="468"/>
      <c r="AE133" s="468"/>
      <c r="AF133" s="469"/>
      <c r="AG133" s="469"/>
      <c r="AH133" s="524"/>
      <c r="AI133" s="524"/>
      <c r="AJ133" s="468"/>
      <c r="AK133" s="468"/>
      <c r="AL133" s="469"/>
      <c r="AM133" s="468"/>
      <c r="AN133" s="468"/>
      <c r="AO133" s="524"/>
      <c r="AP133" s="468"/>
      <c r="AQ133" s="469"/>
      <c r="AR133" s="469"/>
      <c r="AS133" s="468"/>
      <c r="AT133" s="469"/>
      <c r="AU133" s="468"/>
      <c r="AV133" s="469"/>
      <c r="AW133" s="469"/>
      <c r="AX133" s="524"/>
      <c r="AY133" s="469"/>
      <c r="AZ133" s="524"/>
      <c r="BA133" s="468"/>
      <c r="BB133" s="524"/>
      <c r="BC133" s="524"/>
      <c r="BD133" s="524"/>
      <c r="BE133" s="468"/>
      <c r="BF133" s="468"/>
      <c r="BG133" s="469"/>
      <c r="BH133" s="469"/>
      <c r="BI133" s="468"/>
      <c r="BJ133" s="468"/>
      <c r="BK133" s="468"/>
      <c r="BL133" s="469"/>
      <c r="BM133" s="468"/>
      <c r="BN133" s="468"/>
      <c r="BO133" s="469"/>
      <c r="BP133" s="469"/>
      <c r="BQ133" s="524"/>
      <c r="BR133" s="469"/>
      <c r="BS133" s="469"/>
      <c r="BT133" s="468"/>
      <c r="BU133" s="468"/>
      <c r="BV133" s="468"/>
      <c r="BW133" s="469"/>
      <c r="BX133" s="468"/>
      <c r="BY133" s="524"/>
      <c r="BZ133" s="468"/>
      <c r="CA133" s="468"/>
      <c r="CB133" s="469"/>
      <c r="CC133" s="524"/>
      <c r="CD133" s="468"/>
      <c r="CE133" s="468"/>
      <c r="CF133" s="469"/>
      <c r="CG133" s="468"/>
      <c r="CH133" s="469"/>
      <c r="CI133" s="469"/>
      <c r="CJ133" s="468"/>
      <c r="CK133" s="469"/>
      <c r="CL133" s="469"/>
      <c r="CM133" s="468"/>
      <c r="CN133" s="469"/>
      <c r="CO133" s="469"/>
      <c r="CP133" s="468"/>
      <c r="CQ133" s="469"/>
      <c r="CR133" s="468"/>
    </row>
    <row r="134" spans="1:96" ht="12.75" customHeight="1">
      <c r="A134" s="468"/>
      <c r="B134" s="468"/>
      <c r="C134" s="524"/>
      <c r="D134" s="469"/>
      <c r="E134" s="468"/>
      <c r="F134" s="524"/>
      <c r="G134" s="525"/>
      <c r="H134" s="469"/>
      <c r="I134" s="468"/>
      <c r="J134" s="468"/>
      <c r="K134" s="469"/>
      <c r="L134" s="469"/>
      <c r="M134" s="469"/>
      <c r="N134" s="469"/>
      <c r="O134" s="469"/>
      <c r="P134" s="469"/>
      <c r="Q134" s="469"/>
      <c r="R134" s="468"/>
      <c r="S134" s="468"/>
      <c r="T134" s="468"/>
      <c r="U134" s="468"/>
      <c r="V134" s="468"/>
      <c r="W134" s="468"/>
      <c r="X134" s="468"/>
      <c r="Y134" s="469"/>
      <c r="Z134" s="468"/>
      <c r="AA134" s="468"/>
      <c r="AB134" s="468"/>
      <c r="AC134" s="468"/>
      <c r="AD134" s="468"/>
      <c r="AE134" s="468"/>
      <c r="AF134" s="469"/>
      <c r="AG134" s="469"/>
      <c r="AH134" s="524"/>
      <c r="AI134" s="524"/>
      <c r="AJ134" s="468"/>
      <c r="AK134" s="468"/>
      <c r="AL134" s="469"/>
      <c r="AM134" s="468"/>
      <c r="AN134" s="468"/>
      <c r="AO134" s="524"/>
      <c r="AP134" s="468"/>
      <c r="AQ134" s="469"/>
      <c r="AR134" s="469"/>
      <c r="AS134" s="468"/>
      <c r="AT134" s="469"/>
      <c r="AU134" s="468"/>
      <c r="AV134" s="469"/>
      <c r="AW134" s="469"/>
      <c r="AX134" s="524"/>
      <c r="AY134" s="469"/>
      <c r="AZ134" s="524"/>
      <c r="BA134" s="468"/>
      <c r="BB134" s="524"/>
      <c r="BC134" s="524"/>
      <c r="BD134" s="524"/>
      <c r="BE134" s="468"/>
      <c r="BF134" s="468"/>
      <c r="BG134" s="469"/>
      <c r="BH134" s="469"/>
      <c r="BI134" s="468"/>
      <c r="BJ134" s="468"/>
      <c r="BK134" s="468"/>
      <c r="BL134" s="469"/>
      <c r="BM134" s="468"/>
      <c r="BN134" s="468"/>
      <c r="BO134" s="469"/>
      <c r="BP134" s="469"/>
      <c r="BQ134" s="524"/>
      <c r="BR134" s="469"/>
      <c r="BS134" s="469"/>
      <c r="BT134" s="468"/>
      <c r="BU134" s="468"/>
      <c r="BV134" s="468"/>
      <c r="BW134" s="469"/>
      <c r="BX134" s="468"/>
      <c r="BY134" s="524"/>
      <c r="BZ134" s="468"/>
      <c r="CA134" s="468"/>
      <c r="CB134" s="469"/>
      <c r="CC134" s="524"/>
      <c r="CD134" s="468"/>
      <c r="CE134" s="468"/>
      <c r="CF134" s="469"/>
      <c r="CG134" s="468"/>
      <c r="CH134" s="469"/>
      <c r="CI134" s="469"/>
      <c r="CJ134" s="468"/>
      <c r="CK134" s="469"/>
      <c r="CL134" s="469"/>
      <c r="CM134" s="468"/>
      <c r="CN134" s="469"/>
      <c r="CO134" s="469"/>
      <c r="CP134" s="468"/>
      <c r="CQ134" s="469"/>
      <c r="CR134" s="468"/>
    </row>
    <row r="135" spans="1:96" ht="12.75" customHeight="1">
      <c r="A135" s="468"/>
      <c r="B135" s="468"/>
      <c r="C135" s="524"/>
      <c r="D135" s="469"/>
      <c r="E135" s="468"/>
      <c r="F135" s="524"/>
      <c r="G135" s="525"/>
      <c r="H135" s="469"/>
      <c r="I135" s="468"/>
      <c r="J135" s="468"/>
      <c r="K135" s="469"/>
      <c r="L135" s="469"/>
      <c r="M135" s="469"/>
      <c r="N135" s="469"/>
      <c r="O135" s="469"/>
      <c r="P135" s="469"/>
      <c r="Q135" s="469"/>
      <c r="R135" s="468"/>
      <c r="S135" s="468"/>
      <c r="T135" s="468"/>
      <c r="U135" s="468"/>
      <c r="V135" s="468"/>
      <c r="W135" s="468"/>
      <c r="X135" s="468"/>
      <c r="Y135" s="469"/>
      <c r="Z135" s="468"/>
      <c r="AA135" s="468"/>
      <c r="AB135" s="468"/>
      <c r="AC135" s="468"/>
      <c r="AD135" s="468"/>
      <c r="AE135" s="468"/>
      <c r="AF135" s="469"/>
      <c r="AG135" s="469"/>
      <c r="AH135" s="524"/>
      <c r="AI135" s="524"/>
      <c r="AJ135" s="468"/>
      <c r="AK135" s="468"/>
      <c r="AL135" s="469"/>
      <c r="AM135" s="468"/>
      <c r="AN135" s="468"/>
      <c r="AO135" s="524"/>
      <c r="AP135" s="468"/>
      <c r="AQ135" s="469"/>
      <c r="AR135" s="469"/>
      <c r="AS135" s="468"/>
      <c r="AT135" s="469"/>
      <c r="AU135" s="468"/>
      <c r="AV135" s="469"/>
      <c r="AW135" s="469"/>
      <c r="AX135" s="524"/>
      <c r="AY135" s="469"/>
      <c r="AZ135" s="524"/>
      <c r="BA135" s="468"/>
      <c r="BB135" s="524"/>
      <c r="BC135" s="524"/>
      <c r="BD135" s="524"/>
      <c r="BE135" s="468"/>
      <c r="BF135" s="468"/>
      <c r="BG135" s="469"/>
      <c r="BH135" s="469"/>
      <c r="BI135" s="468"/>
      <c r="BJ135" s="468"/>
      <c r="BK135" s="468"/>
      <c r="BL135" s="469"/>
      <c r="BM135" s="468"/>
      <c r="BN135" s="468"/>
      <c r="BO135" s="469"/>
      <c r="BP135" s="469"/>
      <c r="BQ135" s="524"/>
      <c r="BR135" s="469"/>
      <c r="BS135" s="469"/>
      <c r="BT135" s="468"/>
      <c r="BU135" s="468"/>
      <c r="BV135" s="468"/>
      <c r="BW135" s="469"/>
      <c r="BX135" s="468"/>
      <c r="BY135" s="524"/>
      <c r="BZ135" s="468"/>
      <c r="CA135" s="468"/>
      <c r="CB135" s="469"/>
      <c r="CC135" s="524"/>
      <c r="CD135" s="468"/>
      <c r="CE135" s="468"/>
      <c r="CF135" s="469"/>
      <c r="CG135" s="468"/>
      <c r="CH135" s="469"/>
      <c r="CI135" s="469"/>
      <c r="CJ135" s="468"/>
      <c r="CK135" s="469"/>
      <c r="CL135" s="469"/>
      <c r="CM135" s="468"/>
      <c r="CN135" s="469"/>
      <c r="CO135" s="469"/>
      <c r="CP135" s="468"/>
      <c r="CQ135" s="469"/>
      <c r="CR135" s="468"/>
    </row>
    <row r="136" spans="1:96" ht="12.75" customHeight="1">
      <c r="A136" s="468"/>
      <c r="B136" s="468"/>
      <c r="C136" s="524"/>
      <c r="D136" s="469"/>
      <c r="E136" s="468"/>
      <c r="F136" s="524"/>
      <c r="G136" s="525"/>
      <c r="H136" s="469"/>
      <c r="I136" s="468"/>
      <c r="J136" s="468"/>
      <c r="K136" s="469"/>
      <c r="L136" s="469"/>
      <c r="M136" s="469"/>
      <c r="N136" s="469"/>
      <c r="O136" s="469"/>
      <c r="P136" s="469"/>
      <c r="Q136" s="469"/>
      <c r="R136" s="468"/>
      <c r="S136" s="468"/>
      <c r="T136" s="468"/>
      <c r="U136" s="468"/>
      <c r="V136" s="468"/>
      <c r="W136" s="468"/>
      <c r="X136" s="468"/>
      <c r="Y136" s="469"/>
      <c r="Z136" s="468"/>
      <c r="AA136" s="468"/>
      <c r="AB136" s="468"/>
      <c r="AC136" s="468"/>
      <c r="AD136" s="468"/>
      <c r="AE136" s="468"/>
      <c r="AF136" s="469"/>
      <c r="AG136" s="469"/>
      <c r="AH136" s="524"/>
      <c r="AI136" s="524"/>
      <c r="AJ136" s="468"/>
      <c r="AK136" s="468"/>
      <c r="AL136" s="469"/>
      <c r="AM136" s="468"/>
      <c r="AN136" s="468"/>
      <c r="AO136" s="524"/>
      <c r="AP136" s="468"/>
      <c r="AQ136" s="469"/>
      <c r="AR136" s="469"/>
      <c r="AS136" s="468"/>
      <c r="AT136" s="469"/>
      <c r="AU136" s="468"/>
      <c r="AV136" s="469"/>
      <c r="AW136" s="469"/>
      <c r="AX136" s="524"/>
      <c r="AY136" s="469"/>
      <c r="AZ136" s="524"/>
      <c r="BA136" s="468"/>
      <c r="BB136" s="524"/>
      <c r="BC136" s="524"/>
      <c r="BD136" s="524"/>
      <c r="BE136" s="468"/>
      <c r="BF136" s="468"/>
      <c r="BG136" s="469"/>
      <c r="BH136" s="469"/>
      <c r="BI136" s="468"/>
      <c r="BJ136" s="468"/>
      <c r="BK136" s="468"/>
      <c r="BL136" s="469"/>
      <c r="BM136" s="468"/>
      <c r="BN136" s="468"/>
      <c r="BO136" s="469"/>
      <c r="BP136" s="469"/>
      <c r="BQ136" s="524"/>
      <c r="BR136" s="469"/>
      <c r="BS136" s="469"/>
      <c r="BT136" s="468"/>
      <c r="BU136" s="468"/>
      <c r="BV136" s="468"/>
      <c r="BW136" s="469"/>
      <c r="BX136" s="468"/>
      <c r="BY136" s="524"/>
      <c r="BZ136" s="468"/>
      <c r="CA136" s="468"/>
      <c r="CB136" s="469"/>
      <c r="CC136" s="524"/>
      <c r="CD136" s="468"/>
      <c r="CE136" s="468"/>
      <c r="CF136" s="469"/>
      <c r="CG136" s="468"/>
      <c r="CH136" s="469"/>
      <c r="CI136" s="469"/>
      <c r="CJ136" s="468"/>
      <c r="CK136" s="469"/>
      <c r="CL136" s="469"/>
      <c r="CM136" s="468"/>
      <c r="CN136" s="469"/>
      <c r="CO136" s="469"/>
      <c r="CP136" s="468"/>
      <c r="CQ136" s="469"/>
      <c r="CR136" s="468"/>
    </row>
    <row r="137" spans="1:96" ht="12.75" customHeight="1">
      <c r="A137" s="468"/>
      <c r="B137" s="468"/>
      <c r="C137" s="524"/>
      <c r="D137" s="469"/>
      <c r="E137" s="468"/>
      <c r="F137" s="524"/>
      <c r="G137" s="525"/>
      <c r="H137" s="469"/>
      <c r="I137" s="468"/>
      <c r="J137" s="468"/>
      <c r="K137" s="469"/>
      <c r="L137" s="469"/>
      <c r="M137" s="469"/>
      <c r="N137" s="469"/>
      <c r="O137" s="469"/>
      <c r="P137" s="469"/>
      <c r="Q137" s="469"/>
      <c r="R137" s="468"/>
      <c r="S137" s="468"/>
      <c r="T137" s="468"/>
      <c r="U137" s="468"/>
      <c r="V137" s="468"/>
      <c r="W137" s="468"/>
      <c r="X137" s="468"/>
      <c r="Y137" s="469"/>
      <c r="Z137" s="468"/>
      <c r="AA137" s="468"/>
      <c r="AB137" s="468"/>
      <c r="AC137" s="468"/>
      <c r="AD137" s="468"/>
      <c r="AE137" s="468"/>
      <c r="AF137" s="469"/>
      <c r="AG137" s="469"/>
      <c r="AH137" s="524"/>
      <c r="AI137" s="524"/>
      <c r="AJ137" s="468"/>
      <c r="AK137" s="468"/>
      <c r="AL137" s="469"/>
      <c r="AM137" s="468"/>
      <c r="AN137" s="468"/>
      <c r="AO137" s="524"/>
      <c r="AP137" s="468"/>
      <c r="AQ137" s="469"/>
      <c r="AR137" s="469"/>
      <c r="AS137" s="468"/>
      <c r="AT137" s="469"/>
      <c r="AU137" s="468"/>
      <c r="AV137" s="469"/>
      <c r="AW137" s="469"/>
      <c r="AX137" s="524"/>
      <c r="AY137" s="469"/>
      <c r="AZ137" s="524"/>
      <c r="BA137" s="468"/>
      <c r="BB137" s="524"/>
      <c r="BC137" s="524"/>
      <c r="BD137" s="524"/>
      <c r="BE137" s="468"/>
      <c r="BF137" s="468"/>
      <c r="BG137" s="469"/>
      <c r="BH137" s="469"/>
      <c r="BI137" s="468"/>
      <c r="BJ137" s="468"/>
      <c r="BK137" s="468"/>
      <c r="BL137" s="469"/>
      <c r="BM137" s="468"/>
      <c r="BN137" s="468"/>
      <c r="BO137" s="469"/>
      <c r="BP137" s="469"/>
      <c r="BQ137" s="524"/>
      <c r="BR137" s="469"/>
      <c r="BS137" s="469"/>
      <c r="BT137" s="468"/>
      <c r="BU137" s="468"/>
      <c r="BV137" s="468"/>
      <c r="BW137" s="469"/>
      <c r="BX137" s="468"/>
      <c r="BY137" s="524"/>
      <c r="BZ137" s="468"/>
      <c r="CA137" s="468"/>
      <c r="CB137" s="469"/>
      <c r="CC137" s="524"/>
      <c r="CD137" s="468"/>
      <c r="CE137" s="468"/>
      <c r="CF137" s="469"/>
      <c r="CG137" s="468"/>
      <c r="CH137" s="469"/>
      <c r="CI137" s="469"/>
      <c r="CJ137" s="468"/>
      <c r="CK137" s="469"/>
      <c r="CL137" s="469"/>
      <c r="CM137" s="468"/>
      <c r="CN137" s="469"/>
      <c r="CO137" s="469"/>
      <c r="CP137" s="468"/>
      <c r="CQ137" s="469"/>
      <c r="CR137" s="468"/>
    </row>
    <row r="138" spans="1:96" ht="12.75" customHeight="1">
      <c r="A138" s="468"/>
      <c r="B138" s="468"/>
      <c r="C138" s="524"/>
      <c r="D138" s="469"/>
      <c r="E138" s="468"/>
      <c r="F138" s="524"/>
      <c r="G138" s="525"/>
      <c r="H138" s="469"/>
      <c r="I138" s="468"/>
      <c r="J138" s="468"/>
      <c r="K138" s="469"/>
      <c r="L138" s="469"/>
      <c r="M138" s="469"/>
      <c r="N138" s="469"/>
      <c r="O138" s="469"/>
      <c r="P138" s="469"/>
      <c r="Q138" s="469"/>
      <c r="R138" s="468"/>
      <c r="S138" s="468"/>
      <c r="T138" s="468"/>
      <c r="U138" s="468"/>
      <c r="V138" s="468"/>
      <c r="W138" s="468"/>
      <c r="X138" s="468"/>
      <c r="Y138" s="469"/>
      <c r="Z138" s="468"/>
      <c r="AA138" s="468"/>
      <c r="AB138" s="468"/>
      <c r="AC138" s="468"/>
      <c r="AD138" s="468"/>
      <c r="AE138" s="468"/>
      <c r="AF138" s="469"/>
      <c r="AG138" s="469"/>
      <c r="AH138" s="524"/>
      <c r="AI138" s="524"/>
      <c r="AJ138" s="468"/>
      <c r="AK138" s="468"/>
      <c r="AL138" s="469"/>
      <c r="AM138" s="468"/>
      <c r="AN138" s="468"/>
      <c r="AO138" s="524"/>
      <c r="AP138" s="468"/>
      <c r="AQ138" s="469"/>
      <c r="AR138" s="469"/>
      <c r="AS138" s="468"/>
      <c r="AT138" s="469"/>
      <c r="AU138" s="468"/>
      <c r="AV138" s="469"/>
      <c r="AW138" s="469"/>
      <c r="AX138" s="524"/>
      <c r="AY138" s="469"/>
      <c r="AZ138" s="524"/>
      <c r="BA138" s="468"/>
      <c r="BB138" s="524"/>
      <c r="BC138" s="524"/>
      <c r="BD138" s="524"/>
      <c r="BE138" s="468"/>
      <c r="BF138" s="468"/>
      <c r="BG138" s="469"/>
      <c r="BH138" s="469"/>
      <c r="BI138" s="468"/>
      <c r="BJ138" s="468"/>
      <c r="BK138" s="468"/>
      <c r="BL138" s="469"/>
      <c r="BM138" s="468"/>
      <c r="BN138" s="468"/>
      <c r="BO138" s="469"/>
      <c r="BP138" s="469"/>
      <c r="BQ138" s="524"/>
      <c r="BR138" s="469"/>
      <c r="BS138" s="469"/>
      <c r="BT138" s="468"/>
      <c r="BU138" s="468"/>
      <c r="BV138" s="468"/>
      <c r="BW138" s="469"/>
      <c r="BX138" s="468"/>
      <c r="BY138" s="524"/>
      <c r="BZ138" s="468"/>
      <c r="CA138" s="468"/>
      <c r="CB138" s="469"/>
      <c r="CC138" s="524"/>
      <c r="CD138" s="468"/>
      <c r="CE138" s="468"/>
      <c r="CF138" s="469"/>
      <c r="CG138" s="468"/>
      <c r="CH138" s="469"/>
      <c r="CI138" s="469"/>
      <c r="CJ138" s="468"/>
      <c r="CK138" s="469"/>
      <c r="CL138" s="469"/>
      <c r="CM138" s="468"/>
      <c r="CN138" s="469"/>
      <c r="CO138" s="469"/>
      <c r="CP138" s="468"/>
      <c r="CQ138" s="469"/>
      <c r="CR138" s="468"/>
    </row>
    <row r="139" spans="1:96" ht="12.75" customHeight="1">
      <c r="A139" s="468"/>
      <c r="B139" s="468"/>
      <c r="C139" s="524"/>
      <c r="D139" s="469"/>
      <c r="E139" s="468"/>
      <c r="F139" s="524"/>
      <c r="G139" s="525"/>
      <c r="H139" s="469"/>
      <c r="I139" s="468"/>
      <c r="J139" s="468"/>
      <c r="K139" s="469"/>
      <c r="L139" s="469"/>
      <c r="M139" s="469"/>
      <c r="N139" s="469"/>
      <c r="O139" s="469"/>
      <c r="P139" s="469"/>
      <c r="Q139" s="469"/>
      <c r="R139" s="468"/>
      <c r="S139" s="468"/>
      <c r="T139" s="468"/>
      <c r="U139" s="468"/>
      <c r="V139" s="468"/>
      <c r="W139" s="468"/>
      <c r="X139" s="468"/>
      <c r="Y139" s="469"/>
      <c r="Z139" s="468"/>
      <c r="AA139" s="468"/>
      <c r="AB139" s="468"/>
      <c r="AC139" s="468"/>
      <c r="AD139" s="468"/>
      <c r="AE139" s="468"/>
      <c r="AF139" s="469"/>
      <c r="AG139" s="469"/>
      <c r="AH139" s="524"/>
      <c r="AI139" s="524"/>
      <c r="AJ139" s="468"/>
      <c r="AK139" s="468"/>
      <c r="AL139" s="469"/>
      <c r="AM139" s="468"/>
      <c r="AN139" s="468"/>
      <c r="AO139" s="524"/>
      <c r="AP139" s="468"/>
      <c r="AQ139" s="469"/>
      <c r="AR139" s="469"/>
      <c r="AS139" s="468"/>
      <c r="AT139" s="469"/>
      <c r="AU139" s="468"/>
      <c r="AV139" s="469"/>
      <c r="AW139" s="469"/>
      <c r="AX139" s="524"/>
      <c r="AY139" s="469"/>
      <c r="AZ139" s="524"/>
      <c r="BA139" s="468"/>
      <c r="BB139" s="524"/>
      <c r="BC139" s="524"/>
      <c r="BD139" s="524"/>
      <c r="BE139" s="468"/>
      <c r="BF139" s="468"/>
      <c r="BG139" s="469"/>
      <c r="BH139" s="469"/>
      <c r="BI139" s="468"/>
      <c r="BJ139" s="468"/>
      <c r="BK139" s="468"/>
      <c r="BL139" s="469"/>
      <c r="BM139" s="468"/>
      <c r="BN139" s="468"/>
      <c r="BO139" s="469"/>
      <c r="BP139" s="469"/>
      <c r="BQ139" s="524"/>
      <c r="BR139" s="469"/>
      <c r="BS139" s="469"/>
      <c r="BT139" s="468"/>
      <c r="BU139" s="468"/>
      <c r="BV139" s="468"/>
      <c r="BW139" s="469"/>
      <c r="BX139" s="468"/>
      <c r="BY139" s="524"/>
      <c r="BZ139" s="468"/>
      <c r="CA139" s="468"/>
      <c r="CB139" s="469"/>
      <c r="CC139" s="524"/>
      <c r="CD139" s="468"/>
      <c r="CE139" s="468"/>
      <c r="CF139" s="469"/>
      <c r="CG139" s="468"/>
      <c r="CH139" s="469"/>
      <c r="CI139" s="469"/>
      <c r="CJ139" s="468"/>
      <c r="CK139" s="469"/>
      <c r="CL139" s="469"/>
      <c r="CM139" s="468"/>
      <c r="CN139" s="469"/>
      <c r="CO139" s="469"/>
      <c r="CP139" s="468"/>
      <c r="CQ139" s="469"/>
      <c r="CR139" s="468"/>
    </row>
    <row r="140" spans="1:96" ht="12.75" customHeight="1">
      <c r="A140" s="468"/>
      <c r="B140" s="468"/>
      <c r="C140" s="524"/>
      <c r="D140" s="469"/>
      <c r="E140" s="468"/>
      <c r="F140" s="524"/>
      <c r="G140" s="525"/>
      <c r="H140" s="469"/>
      <c r="I140" s="468"/>
      <c r="J140" s="468"/>
      <c r="K140" s="469"/>
      <c r="L140" s="469"/>
      <c r="M140" s="469"/>
      <c r="N140" s="469"/>
      <c r="O140" s="469"/>
      <c r="P140" s="469"/>
      <c r="Q140" s="469"/>
      <c r="R140" s="468"/>
      <c r="S140" s="468"/>
      <c r="T140" s="468"/>
      <c r="U140" s="468"/>
      <c r="V140" s="468"/>
      <c r="W140" s="468"/>
      <c r="X140" s="468"/>
      <c r="Y140" s="469"/>
      <c r="Z140" s="468"/>
      <c r="AA140" s="468"/>
      <c r="AB140" s="468"/>
      <c r="AC140" s="468"/>
      <c r="AD140" s="468"/>
      <c r="AE140" s="468"/>
      <c r="AF140" s="469"/>
      <c r="AG140" s="469"/>
      <c r="AH140" s="524"/>
      <c r="AI140" s="524"/>
      <c r="AJ140" s="468"/>
      <c r="AK140" s="468"/>
      <c r="AL140" s="469"/>
      <c r="AM140" s="468"/>
      <c r="AN140" s="468"/>
      <c r="AO140" s="524"/>
      <c r="AP140" s="468"/>
      <c r="AQ140" s="469"/>
      <c r="AR140" s="469"/>
      <c r="AS140" s="468"/>
      <c r="AT140" s="469"/>
      <c r="AU140" s="468"/>
      <c r="AV140" s="469"/>
      <c r="AW140" s="469"/>
      <c r="AX140" s="524"/>
      <c r="AY140" s="469"/>
      <c r="AZ140" s="524"/>
      <c r="BA140" s="468"/>
      <c r="BB140" s="524"/>
      <c r="BC140" s="524"/>
      <c r="BD140" s="524"/>
      <c r="BE140" s="468"/>
      <c r="BF140" s="468"/>
      <c r="BG140" s="469"/>
      <c r="BH140" s="469"/>
      <c r="BI140" s="468"/>
      <c r="BJ140" s="468"/>
      <c r="BK140" s="468"/>
      <c r="BL140" s="469"/>
      <c r="BM140" s="468"/>
      <c r="BN140" s="468"/>
      <c r="BO140" s="469"/>
      <c r="BP140" s="469"/>
      <c r="BQ140" s="524"/>
      <c r="BR140" s="469"/>
      <c r="BS140" s="469"/>
      <c r="BT140" s="468"/>
      <c r="BU140" s="468"/>
      <c r="BV140" s="468"/>
      <c r="BW140" s="469"/>
      <c r="BX140" s="468"/>
      <c r="BY140" s="524"/>
      <c r="BZ140" s="468"/>
      <c r="CA140" s="468"/>
      <c r="CB140" s="469"/>
      <c r="CC140" s="524"/>
      <c r="CD140" s="468"/>
      <c r="CE140" s="468"/>
      <c r="CF140" s="469"/>
      <c r="CG140" s="468"/>
      <c r="CH140" s="469"/>
      <c r="CI140" s="469"/>
      <c r="CJ140" s="468"/>
      <c r="CK140" s="469"/>
      <c r="CL140" s="469"/>
      <c r="CM140" s="468"/>
      <c r="CN140" s="469"/>
      <c r="CO140" s="469"/>
      <c r="CP140" s="468"/>
      <c r="CQ140" s="469"/>
      <c r="CR140" s="468"/>
    </row>
    <row r="141" spans="1:96" ht="12.75" customHeight="1">
      <c r="A141" s="468"/>
      <c r="B141" s="468"/>
      <c r="C141" s="524"/>
      <c r="D141" s="469"/>
      <c r="E141" s="468"/>
      <c r="F141" s="524"/>
      <c r="G141" s="525"/>
      <c r="H141" s="469"/>
      <c r="I141" s="468"/>
      <c r="J141" s="468"/>
      <c r="K141" s="469"/>
      <c r="L141" s="469"/>
      <c r="M141" s="469"/>
      <c r="N141" s="469"/>
      <c r="O141" s="469"/>
      <c r="P141" s="469"/>
      <c r="Q141" s="469"/>
      <c r="R141" s="468"/>
      <c r="S141" s="468"/>
      <c r="T141" s="468"/>
      <c r="U141" s="468"/>
      <c r="V141" s="468"/>
      <c r="W141" s="468"/>
      <c r="X141" s="468"/>
      <c r="Y141" s="469"/>
      <c r="Z141" s="468"/>
      <c r="AA141" s="468"/>
      <c r="AB141" s="468"/>
      <c r="AC141" s="468"/>
      <c r="AD141" s="468"/>
      <c r="AE141" s="468"/>
      <c r="AF141" s="469"/>
      <c r="AG141" s="469"/>
      <c r="AH141" s="524"/>
      <c r="AI141" s="524"/>
      <c r="AJ141" s="468"/>
      <c r="AK141" s="468"/>
      <c r="AL141" s="469"/>
      <c r="AM141" s="468"/>
      <c r="AN141" s="468"/>
      <c r="AO141" s="524"/>
      <c r="AP141" s="468"/>
      <c r="AQ141" s="469"/>
      <c r="AR141" s="469"/>
      <c r="AS141" s="468"/>
      <c r="AT141" s="469"/>
      <c r="AU141" s="468"/>
      <c r="AV141" s="469"/>
      <c r="AW141" s="469"/>
      <c r="AX141" s="524"/>
      <c r="AY141" s="469"/>
      <c r="AZ141" s="524"/>
      <c r="BA141" s="468"/>
      <c r="BB141" s="524"/>
      <c r="BC141" s="524"/>
      <c r="BD141" s="524"/>
      <c r="BE141" s="468"/>
      <c r="BF141" s="468"/>
      <c r="BG141" s="469"/>
      <c r="BH141" s="469"/>
      <c r="BI141" s="468"/>
      <c r="BJ141" s="468"/>
      <c r="BK141" s="468"/>
      <c r="BL141" s="469"/>
      <c r="BM141" s="468"/>
      <c r="BN141" s="468"/>
      <c r="BO141" s="469"/>
      <c r="BP141" s="469"/>
      <c r="BQ141" s="524"/>
      <c r="BR141" s="469"/>
      <c r="BS141" s="469"/>
      <c r="BT141" s="468"/>
      <c r="BU141" s="468"/>
      <c r="BV141" s="468"/>
      <c r="BW141" s="469"/>
      <c r="BX141" s="468"/>
      <c r="BY141" s="524"/>
      <c r="BZ141" s="468"/>
      <c r="CA141" s="468"/>
      <c r="CB141" s="469"/>
      <c r="CC141" s="524"/>
      <c r="CD141" s="468"/>
      <c r="CE141" s="468"/>
      <c r="CF141" s="469"/>
      <c r="CG141" s="468"/>
      <c r="CH141" s="469"/>
      <c r="CI141" s="469"/>
      <c r="CJ141" s="468"/>
      <c r="CK141" s="469"/>
      <c r="CL141" s="469"/>
      <c r="CM141" s="468"/>
      <c r="CN141" s="469"/>
      <c r="CO141" s="469"/>
      <c r="CP141" s="468"/>
      <c r="CQ141" s="469"/>
      <c r="CR141" s="468"/>
    </row>
    <row r="142" spans="1:96" ht="12.75" customHeight="1">
      <c r="A142" s="468"/>
      <c r="B142" s="468"/>
      <c r="C142" s="524"/>
      <c r="D142" s="469"/>
      <c r="E142" s="468"/>
      <c r="F142" s="524"/>
      <c r="G142" s="525"/>
      <c r="H142" s="469"/>
      <c r="I142" s="468"/>
      <c r="J142" s="468"/>
      <c r="K142" s="469"/>
      <c r="L142" s="469"/>
      <c r="M142" s="469"/>
      <c r="N142" s="469"/>
      <c r="O142" s="469"/>
      <c r="P142" s="469"/>
      <c r="Q142" s="469"/>
      <c r="R142" s="468"/>
      <c r="S142" s="468"/>
      <c r="T142" s="468"/>
      <c r="U142" s="468"/>
      <c r="V142" s="468"/>
      <c r="W142" s="468"/>
      <c r="X142" s="468"/>
      <c r="Y142" s="469"/>
      <c r="Z142" s="468"/>
      <c r="AA142" s="468"/>
      <c r="AB142" s="468"/>
      <c r="AC142" s="468"/>
      <c r="AD142" s="468"/>
      <c r="AE142" s="468"/>
      <c r="AF142" s="469"/>
      <c r="AG142" s="469"/>
      <c r="AH142" s="524"/>
      <c r="AI142" s="524"/>
      <c r="AJ142" s="468"/>
      <c r="AK142" s="468"/>
      <c r="AL142" s="469"/>
      <c r="AM142" s="468"/>
      <c r="AN142" s="468"/>
      <c r="AO142" s="524"/>
      <c r="AP142" s="468"/>
      <c r="AQ142" s="469"/>
      <c r="AR142" s="469"/>
      <c r="AS142" s="468"/>
      <c r="AT142" s="469"/>
      <c r="AU142" s="468"/>
      <c r="AV142" s="469"/>
      <c r="AW142" s="469"/>
      <c r="AX142" s="524"/>
      <c r="AY142" s="469"/>
      <c r="AZ142" s="524"/>
      <c r="BA142" s="468"/>
      <c r="BB142" s="524"/>
      <c r="BC142" s="524"/>
      <c r="BD142" s="524"/>
      <c r="BE142" s="468"/>
      <c r="BF142" s="468"/>
      <c r="BG142" s="469"/>
      <c r="BH142" s="469"/>
      <c r="BI142" s="468"/>
      <c r="BJ142" s="468"/>
      <c r="BK142" s="468"/>
      <c r="BL142" s="469"/>
      <c r="BM142" s="468"/>
      <c r="BN142" s="468"/>
      <c r="BO142" s="469"/>
      <c r="BP142" s="469"/>
      <c r="BQ142" s="524"/>
      <c r="BR142" s="469"/>
      <c r="BS142" s="469"/>
      <c r="BT142" s="468"/>
      <c r="BU142" s="468"/>
      <c r="BV142" s="468"/>
      <c r="BW142" s="469"/>
      <c r="BX142" s="468"/>
      <c r="BY142" s="524"/>
      <c r="BZ142" s="468"/>
      <c r="CA142" s="468"/>
      <c r="CB142" s="469"/>
      <c r="CC142" s="524"/>
      <c r="CD142" s="468"/>
      <c r="CE142" s="468"/>
      <c r="CF142" s="469"/>
      <c r="CG142" s="468"/>
      <c r="CH142" s="469"/>
      <c r="CI142" s="469"/>
      <c r="CJ142" s="468"/>
      <c r="CK142" s="469"/>
      <c r="CL142" s="469"/>
      <c r="CM142" s="468"/>
      <c r="CN142" s="469"/>
      <c r="CO142" s="469"/>
      <c r="CP142" s="468"/>
      <c r="CQ142" s="469"/>
      <c r="CR142" s="468"/>
    </row>
    <row r="143" spans="1:96" ht="12.75" customHeight="1">
      <c r="A143" s="468"/>
      <c r="B143" s="468"/>
      <c r="C143" s="524"/>
      <c r="D143" s="469"/>
      <c r="E143" s="468"/>
      <c r="F143" s="524"/>
      <c r="G143" s="525"/>
      <c r="H143" s="469"/>
      <c r="I143" s="468"/>
      <c r="J143" s="468"/>
      <c r="K143" s="469"/>
      <c r="L143" s="469"/>
      <c r="M143" s="469"/>
      <c r="N143" s="469"/>
      <c r="O143" s="469"/>
      <c r="P143" s="469"/>
      <c r="Q143" s="469"/>
      <c r="R143" s="468"/>
      <c r="S143" s="468"/>
      <c r="T143" s="468"/>
      <c r="U143" s="468"/>
      <c r="V143" s="468"/>
      <c r="W143" s="468"/>
      <c r="X143" s="468"/>
      <c r="Y143" s="469"/>
      <c r="Z143" s="468"/>
      <c r="AA143" s="468"/>
      <c r="AB143" s="468"/>
      <c r="AC143" s="468"/>
      <c r="AD143" s="468"/>
      <c r="AE143" s="468"/>
      <c r="AF143" s="469"/>
      <c r="AG143" s="469"/>
      <c r="AH143" s="524"/>
      <c r="AI143" s="524"/>
      <c r="AJ143" s="468"/>
      <c r="AK143" s="468"/>
      <c r="AL143" s="469"/>
      <c r="AM143" s="468"/>
      <c r="AN143" s="468"/>
      <c r="AO143" s="524"/>
      <c r="AP143" s="468"/>
      <c r="AQ143" s="469"/>
      <c r="AR143" s="469"/>
      <c r="AS143" s="468"/>
      <c r="AT143" s="469"/>
      <c r="AU143" s="468"/>
      <c r="AV143" s="469"/>
      <c r="AW143" s="469"/>
      <c r="AX143" s="524"/>
      <c r="AY143" s="469"/>
      <c r="AZ143" s="524"/>
      <c r="BA143" s="468"/>
      <c r="BB143" s="524"/>
      <c r="BC143" s="524"/>
      <c r="BD143" s="524"/>
      <c r="BE143" s="468"/>
      <c r="BF143" s="468"/>
      <c r="BG143" s="469"/>
      <c r="BH143" s="469"/>
      <c r="BI143" s="468"/>
      <c r="BJ143" s="468"/>
      <c r="BK143" s="468"/>
      <c r="BL143" s="469"/>
      <c r="BM143" s="468"/>
      <c r="BN143" s="468"/>
      <c r="BO143" s="469"/>
      <c r="BP143" s="469"/>
      <c r="BQ143" s="524"/>
      <c r="BR143" s="469"/>
      <c r="BS143" s="469"/>
      <c r="BT143" s="468"/>
      <c r="BU143" s="468"/>
      <c r="BV143" s="468"/>
      <c r="BW143" s="469"/>
      <c r="BX143" s="468"/>
      <c r="BY143" s="524"/>
      <c r="BZ143" s="468"/>
      <c r="CA143" s="468"/>
      <c r="CB143" s="469"/>
      <c r="CC143" s="524"/>
      <c r="CD143" s="468"/>
      <c r="CE143" s="468"/>
      <c r="CF143" s="469"/>
      <c r="CG143" s="468"/>
      <c r="CH143" s="469"/>
      <c r="CI143" s="469"/>
      <c r="CJ143" s="468"/>
      <c r="CK143" s="469"/>
      <c r="CL143" s="469"/>
      <c r="CM143" s="468"/>
      <c r="CN143" s="469"/>
      <c r="CO143" s="469"/>
      <c r="CP143" s="468"/>
      <c r="CQ143" s="469"/>
      <c r="CR143" s="468"/>
    </row>
    <row r="144" spans="1:96" ht="12.75" customHeight="1">
      <c r="A144" s="468"/>
      <c r="B144" s="468"/>
      <c r="C144" s="524"/>
      <c r="D144" s="469"/>
      <c r="E144" s="468"/>
      <c r="F144" s="524"/>
      <c r="G144" s="525"/>
      <c r="H144" s="469"/>
      <c r="I144" s="468"/>
      <c r="J144" s="468"/>
      <c r="K144" s="469"/>
      <c r="L144" s="469"/>
      <c r="M144" s="469"/>
      <c r="N144" s="469"/>
      <c r="O144" s="469"/>
      <c r="P144" s="469"/>
      <c r="Q144" s="469"/>
      <c r="R144" s="468"/>
      <c r="S144" s="468"/>
      <c r="T144" s="468"/>
      <c r="U144" s="468"/>
      <c r="V144" s="468"/>
      <c r="W144" s="468"/>
      <c r="X144" s="468"/>
      <c r="Y144" s="469"/>
      <c r="Z144" s="468"/>
      <c r="AA144" s="468"/>
      <c r="AB144" s="468"/>
      <c r="AC144" s="468"/>
      <c r="AD144" s="468"/>
      <c r="AE144" s="468"/>
      <c r="AF144" s="469"/>
      <c r="AG144" s="469"/>
      <c r="AH144" s="524"/>
      <c r="AI144" s="524"/>
      <c r="AJ144" s="468"/>
      <c r="AK144" s="468"/>
      <c r="AL144" s="469"/>
      <c r="AM144" s="468"/>
      <c r="AN144" s="468"/>
      <c r="AO144" s="524"/>
      <c r="AP144" s="468"/>
      <c r="AQ144" s="469"/>
      <c r="AR144" s="469"/>
      <c r="AS144" s="468"/>
      <c r="AT144" s="469"/>
      <c r="AU144" s="468"/>
      <c r="AV144" s="469"/>
      <c r="AW144" s="469"/>
      <c r="AX144" s="524"/>
      <c r="AY144" s="469"/>
      <c r="AZ144" s="524"/>
      <c r="BA144" s="468"/>
      <c r="BB144" s="524"/>
      <c r="BC144" s="524"/>
      <c r="BD144" s="524"/>
      <c r="BE144" s="468"/>
      <c r="BF144" s="468"/>
      <c r="BG144" s="469"/>
      <c r="BH144" s="469"/>
      <c r="BI144" s="468"/>
      <c r="BJ144" s="468"/>
      <c r="BK144" s="468"/>
      <c r="BL144" s="469"/>
      <c r="BM144" s="468"/>
      <c r="BN144" s="468"/>
      <c r="BO144" s="469"/>
      <c r="BP144" s="469"/>
      <c r="BQ144" s="524"/>
      <c r="BR144" s="469"/>
      <c r="BS144" s="469"/>
      <c r="BT144" s="468"/>
      <c r="BU144" s="468"/>
      <c r="BV144" s="468"/>
      <c r="BW144" s="469"/>
      <c r="BX144" s="468"/>
      <c r="BY144" s="524"/>
      <c r="BZ144" s="468"/>
      <c r="CA144" s="468"/>
      <c r="CB144" s="469"/>
      <c r="CC144" s="524"/>
      <c r="CD144" s="468"/>
      <c r="CE144" s="468"/>
      <c r="CF144" s="469"/>
      <c r="CG144" s="468"/>
      <c r="CH144" s="469"/>
      <c r="CI144" s="469"/>
      <c r="CJ144" s="468"/>
      <c r="CK144" s="469"/>
      <c r="CL144" s="469"/>
      <c r="CM144" s="468"/>
      <c r="CN144" s="469"/>
      <c r="CO144" s="469"/>
      <c r="CP144" s="468"/>
      <c r="CQ144" s="469"/>
      <c r="CR144" s="468"/>
    </row>
    <row r="145" spans="1:96" ht="12.75" customHeight="1">
      <c r="A145" s="468"/>
      <c r="B145" s="468"/>
      <c r="C145" s="524"/>
      <c r="D145" s="469"/>
      <c r="E145" s="468"/>
      <c r="F145" s="524"/>
      <c r="G145" s="525"/>
      <c r="H145" s="469"/>
      <c r="I145" s="468"/>
      <c r="J145" s="468"/>
      <c r="K145" s="469"/>
      <c r="L145" s="469"/>
      <c r="M145" s="469"/>
      <c r="N145" s="469"/>
      <c r="O145" s="469"/>
      <c r="P145" s="469"/>
      <c r="Q145" s="469"/>
      <c r="R145" s="468"/>
      <c r="S145" s="468"/>
      <c r="T145" s="468"/>
      <c r="U145" s="468"/>
      <c r="V145" s="468"/>
      <c r="W145" s="468"/>
      <c r="X145" s="468"/>
      <c r="Y145" s="469"/>
      <c r="Z145" s="468"/>
      <c r="AA145" s="468"/>
      <c r="AB145" s="468"/>
      <c r="AC145" s="468"/>
      <c r="AD145" s="468"/>
      <c r="AE145" s="468"/>
      <c r="AF145" s="469"/>
      <c r="AG145" s="469"/>
      <c r="AH145" s="524"/>
      <c r="AI145" s="524"/>
      <c r="AJ145" s="468"/>
      <c r="AK145" s="468"/>
      <c r="AL145" s="469"/>
      <c r="AM145" s="468"/>
      <c r="AN145" s="468"/>
      <c r="AO145" s="524"/>
      <c r="AP145" s="468"/>
      <c r="AQ145" s="469"/>
      <c r="AR145" s="469"/>
      <c r="AS145" s="468"/>
      <c r="AT145" s="469"/>
      <c r="AU145" s="468"/>
      <c r="AV145" s="469"/>
      <c r="AW145" s="469"/>
      <c r="AX145" s="524"/>
      <c r="AY145" s="469"/>
      <c r="AZ145" s="524"/>
      <c r="BA145" s="468"/>
      <c r="BB145" s="524"/>
      <c r="BC145" s="524"/>
      <c r="BD145" s="524"/>
      <c r="BE145" s="468"/>
      <c r="BF145" s="468"/>
      <c r="BG145" s="469"/>
      <c r="BH145" s="469"/>
      <c r="BI145" s="468"/>
      <c r="BJ145" s="468"/>
      <c r="BK145" s="468"/>
      <c r="BL145" s="469"/>
      <c r="BM145" s="468"/>
      <c r="BN145" s="468"/>
      <c r="BO145" s="469"/>
      <c r="BP145" s="469"/>
      <c r="BQ145" s="524"/>
      <c r="BR145" s="469"/>
      <c r="BS145" s="469"/>
      <c r="BT145" s="468"/>
      <c r="BU145" s="468"/>
      <c r="BV145" s="468"/>
      <c r="BW145" s="469"/>
      <c r="BX145" s="468"/>
      <c r="BY145" s="524"/>
      <c r="BZ145" s="468"/>
      <c r="CA145" s="468"/>
      <c r="CB145" s="469"/>
      <c r="CC145" s="524"/>
      <c r="CD145" s="468"/>
      <c r="CE145" s="468"/>
      <c r="CF145" s="469"/>
      <c r="CG145" s="468"/>
      <c r="CH145" s="469"/>
      <c r="CI145" s="469"/>
      <c r="CJ145" s="468"/>
      <c r="CK145" s="469"/>
      <c r="CL145" s="469"/>
      <c r="CM145" s="468"/>
      <c r="CN145" s="469"/>
      <c r="CO145" s="469"/>
      <c r="CP145" s="468"/>
      <c r="CQ145" s="469"/>
      <c r="CR145" s="468"/>
    </row>
    <row r="146" spans="1:96" ht="12.75" customHeight="1">
      <c r="A146" s="468"/>
      <c r="B146" s="468"/>
      <c r="C146" s="524"/>
      <c r="D146" s="469"/>
      <c r="E146" s="468"/>
      <c r="F146" s="524"/>
      <c r="G146" s="525"/>
      <c r="H146" s="469"/>
      <c r="I146" s="468"/>
      <c r="J146" s="468"/>
      <c r="K146" s="469"/>
      <c r="L146" s="469"/>
      <c r="M146" s="469"/>
      <c r="N146" s="469"/>
      <c r="O146" s="469"/>
      <c r="P146" s="469"/>
      <c r="Q146" s="469"/>
      <c r="R146" s="468"/>
      <c r="S146" s="468"/>
      <c r="T146" s="468"/>
      <c r="U146" s="468"/>
      <c r="V146" s="468"/>
      <c r="W146" s="468"/>
      <c r="X146" s="468"/>
      <c r="Y146" s="469"/>
      <c r="Z146" s="468"/>
      <c r="AA146" s="468"/>
      <c r="AB146" s="468"/>
      <c r="AC146" s="468"/>
      <c r="AD146" s="468"/>
      <c r="AE146" s="468"/>
      <c r="AF146" s="469"/>
      <c r="AG146" s="469"/>
      <c r="AH146" s="524"/>
      <c r="AI146" s="524"/>
      <c r="AJ146" s="468"/>
      <c r="AK146" s="468"/>
      <c r="AL146" s="469"/>
      <c r="AM146" s="468"/>
      <c r="AN146" s="468"/>
      <c r="AO146" s="524"/>
      <c r="AP146" s="468"/>
      <c r="AQ146" s="469"/>
      <c r="AR146" s="469"/>
      <c r="AS146" s="468"/>
      <c r="AT146" s="469"/>
      <c r="AU146" s="468"/>
      <c r="AV146" s="469"/>
      <c r="AW146" s="469"/>
      <c r="AX146" s="524"/>
      <c r="AY146" s="469"/>
      <c r="AZ146" s="524"/>
      <c r="BA146" s="468"/>
      <c r="BB146" s="524"/>
      <c r="BC146" s="524"/>
      <c r="BD146" s="524"/>
      <c r="BE146" s="468"/>
      <c r="BF146" s="468"/>
      <c r="BG146" s="469"/>
      <c r="BH146" s="469"/>
      <c r="BI146" s="468"/>
      <c r="BJ146" s="468"/>
      <c r="BK146" s="468"/>
      <c r="BL146" s="469"/>
      <c r="BM146" s="468"/>
      <c r="BN146" s="468"/>
      <c r="BO146" s="469"/>
      <c r="BP146" s="469"/>
      <c r="BQ146" s="524"/>
      <c r="BR146" s="469"/>
      <c r="BS146" s="469"/>
      <c r="BT146" s="468"/>
      <c r="BU146" s="468"/>
      <c r="BV146" s="468"/>
      <c r="BW146" s="469"/>
      <c r="BX146" s="468"/>
      <c r="BY146" s="524"/>
      <c r="BZ146" s="468"/>
      <c r="CA146" s="468"/>
      <c r="CB146" s="469"/>
      <c r="CC146" s="524"/>
      <c r="CD146" s="468"/>
      <c r="CE146" s="468"/>
      <c r="CF146" s="469"/>
      <c r="CG146" s="468"/>
      <c r="CH146" s="469"/>
      <c r="CI146" s="469"/>
      <c r="CJ146" s="468"/>
      <c r="CK146" s="469"/>
      <c r="CL146" s="469"/>
      <c r="CM146" s="468"/>
      <c r="CN146" s="469"/>
      <c r="CO146" s="469"/>
      <c r="CP146" s="468"/>
      <c r="CQ146" s="469"/>
      <c r="CR146" s="468"/>
    </row>
    <row r="147" spans="1:96" ht="12.75" customHeight="1">
      <c r="A147" s="468"/>
      <c r="B147" s="468"/>
      <c r="C147" s="524"/>
      <c r="D147" s="469"/>
      <c r="E147" s="468"/>
      <c r="F147" s="524"/>
      <c r="G147" s="525"/>
      <c r="H147" s="469"/>
      <c r="I147" s="468"/>
      <c r="J147" s="468"/>
      <c r="K147" s="469"/>
      <c r="L147" s="469"/>
      <c r="M147" s="469"/>
      <c r="N147" s="469"/>
      <c r="O147" s="469"/>
      <c r="P147" s="469"/>
      <c r="Q147" s="469"/>
      <c r="R147" s="468"/>
      <c r="S147" s="468"/>
      <c r="T147" s="468"/>
      <c r="U147" s="468"/>
      <c r="V147" s="468"/>
      <c r="W147" s="468"/>
      <c r="X147" s="468"/>
      <c r="Y147" s="469"/>
      <c r="Z147" s="468"/>
      <c r="AA147" s="468"/>
      <c r="AB147" s="468"/>
      <c r="AC147" s="468"/>
      <c r="AD147" s="468"/>
      <c r="AE147" s="468"/>
      <c r="AF147" s="469"/>
      <c r="AG147" s="469"/>
      <c r="AH147" s="524"/>
      <c r="AI147" s="524"/>
      <c r="AJ147" s="468"/>
      <c r="AK147" s="468"/>
      <c r="AL147" s="469"/>
      <c r="AM147" s="468"/>
      <c r="AN147" s="468"/>
      <c r="AO147" s="524"/>
      <c r="AP147" s="468"/>
      <c r="AQ147" s="469"/>
      <c r="AR147" s="469"/>
      <c r="AS147" s="468"/>
      <c r="AT147" s="469"/>
      <c r="AU147" s="468"/>
      <c r="AV147" s="469"/>
      <c r="AW147" s="469"/>
      <c r="AX147" s="524"/>
      <c r="AY147" s="469"/>
      <c r="AZ147" s="524"/>
      <c r="BA147" s="468"/>
      <c r="BB147" s="524"/>
      <c r="BC147" s="524"/>
      <c r="BD147" s="524"/>
      <c r="BE147" s="468"/>
      <c r="BF147" s="468"/>
      <c r="BG147" s="469"/>
      <c r="BH147" s="469"/>
      <c r="BI147" s="468"/>
      <c r="BJ147" s="468"/>
      <c r="BK147" s="468"/>
      <c r="BL147" s="469"/>
      <c r="BM147" s="468"/>
      <c r="BN147" s="468"/>
      <c r="BO147" s="469"/>
      <c r="BP147" s="469"/>
      <c r="BQ147" s="524"/>
      <c r="BR147" s="469"/>
      <c r="BS147" s="469"/>
      <c r="BT147" s="468"/>
      <c r="BU147" s="468"/>
      <c r="BV147" s="468"/>
      <c r="BW147" s="469"/>
      <c r="BX147" s="468"/>
      <c r="BY147" s="524"/>
      <c r="BZ147" s="468"/>
      <c r="CA147" s="468"/>
      <c r="CB147" s="469"/>
      <c r="CC147" s="524"/>
      <c r="CD147" s="468"/>
      <c r="CE147" s="468"/>
      <c r="CF147" s="469"/>
      <c r="CG147" s="468"/>
      <c r="CH147" s="469"/>
      <c r="CI147" s="469"/>
      <c r="CJ147" s="468"/>
      <c r="CK147" s="469"/>
      <c r="CL147" s="469"/>
      <c r="CM147" s="468"/>
      <c r="CN147" s="469"/>
      <c r="CO147" s="469"/>
      <c r="CP147" s="468"/>
      <c r="CQ147" s="469"/>
      <c r="CR147" s="468"/>
    </row>
    <row r="148" spans="1:96" ht="12.75" customHeight="1">
      <c r="A148" s="468"/>
      <c r="B148" s="468"/>
      <c r="C148" s="524"/>
      <c r="D148" s="469"/>
      <c r="E148" s="468"/>
      <c r="F148" s="524"/>
      <c r="G148" s="525"/>
      <c r="H148" s="469"/>
      <c r="I148" s="468"/>
      <c r="J148" s="468"/>
      <c r="K148" s="469"/>
      <c r="L148" s="469"/>
      <c r="M148" s="469"/>
      <c r="N148" s="469"/>
      <c r="O148" s="469"/>
      <c r="P148" s="469"/>
      <c r="Q148" s="469"/>
      <c r="R148" s="468"/>
      <c r="S148" s="468"/>
      <c r="T148" s="468"/>
      <c r="U148" s="468"/>
      <c r="V148" s="468"/>
      <c r="W148" s="468"/>
      <c r="X148" s="468"/>
      <c r="Y148" s="469"/>
      <c r="Z148" s="468"/>
      <c r="AA148" s="468"/>
      <c r="AB148" s="468"/>
      <c r="AC148" s="468"/>
      <c r="AD148" s="468"/>
      <c r="AE148" s="468"/>
      <c r="AF148" s="469"/>
      <c r="AG148" s="469"/>
      <c r="AH148" s="524"/>
      <c r="AI148" s="524"/>
      <c r="AJ148" s="468"/>
      <c r="AK148" s="468"/>
      <c r="AL148" s="469"/>
      <c r="AM148" s="468"/>
      <c r="AN148" s="468"/>
      <c r="AO148" s="524"/>
      <c r="AP148" s="468"/>
      <c r="AQ148" s="469"/>
      <c r="AR148" s="469"/>
      <c r="AS148" s="468"/>
      <c r="AT148" s="469"/>
      <c r="AU148" s="468"/>
      <c r="AV148" s="469"/>
      <c r="AW148" s="469"/>
      <c r="AX148" s="524"/>
      <c r="AY148" s="469"/>
      <c r="AZ148" s="524"/>
      <c r="BA148" s="468"/>
      <c r="BB148" s="524"/>
      <c r="BC148" s="524"/>
      <c r="BD148" s="524"/>
      <c r="BE148" s="468"/>
      <c r="BF148" s="468"/>
      <c r="BG148" s="469"/>
      <c r="BH148" s="469"/>
      <c r="BI148" s="468"/>
      <c r="BJ148" s="468"/>
      <c r="BK148" s="468"/>
      <c r="BL148" s="469"/>
      <c r="BM148" s="468"/>
      <c r="BN148" s="468"/>
      <c r="BO148" s="469"/>
      <c r="BP148" s="469"/>
      <c r="BQ148" s="524"/>
      <c r="BR148" s="469"/>
      <c r="BS148" s="469"/>
      <c r="BT148" s="468"/>
      <c r="BU148" s="468"/>
      <c r="BV148" s="468"/>
      <c r="BW148" s="469"/>
      <c r="BX148" s="468"/>
      <c r="BY148" s="524"/>
      <c r="BZ148" s="468"/>
      <c r="CA148" s="468"/>
      <c r="CB148" s="469"/>
      <c r="CC148" s="524"/>
      <c r="CD148" s="468"/>
      <c r="CE148" s="468"/>
      <c r="CF148" s="469"/>
      <c r="CG148" s="468"/>
      <c r="CH148" s="469"/>
      <c r="CI148" s="469"/>
      <c r="CJ148" s="468"/>
      <c r="CK148" s="469"/>
      <c r="CL148" s="469"/>
      <c r="CM148" s="468"/>
      <c r="CN148" s="469"/>
      <c r="CO148" s="469"/>
      <c r="CP148" s="468"/>
      <c r="CQ148" s="469"/>
      <c r="CR148" s="468"/>
    </row>
    <row r="149" spans="1:96" ht="12.75" customHeight="1">
      <c r="A149" s="468"/>
      <c r="B149" s="468"/>
      <c r="C149" s="524"/>
      <c r="D149" s="469"/>
      <c r="E149" s="468"/>
      <c r="F149" s="524"/>
      <c r="G149" s="525"/>
      <c r="H149" s="469"/>
      <c r="I149" s="468"/>
      <c r="J149" s="468"/>
      <c r="K149" s="469"/>
      <c r="L149" s="469"/>
      <c r="M149" s="469"/>
      <c r="N149" s="469"/>
      <c r="O149" s="469"/>
      <c r="P149" s="469"/>
      <c r="Q149" s="469"/>
      <c r="R149" s="468"/>
      <c r="S149" s="468"/>
      <c r="T149" s="468"/>
      <c r="U149" s="468"/>
      <c r="V149" s="468"/>
      <c r="W149" s="468"/>
      <c r="X149" s="468"/>
      <c r="Y149" s="469"/>
      <c r="Z149" s="468"/>
      <c r="AA149" s="468"/>
      <c r="AB149" s="468"/>
      <c r="AC149" s="468"/>
      <c r="AD149" s="468"/>
      <c r="AE149" s="468"/>
      <c r="AF149" s="469"/>
      <c r="AG149" s="469"/>
      <c r="AH149" s="524"/>
      <c r="AI149" s="524"/>
      <c r="AJ149" s="468"/>
      <c r="AK149" s="468"/>
      <c r="AL149" s="469"/>
      <c r="AM149" s="468"/>
      <c r="AN149" s="468"/>
      <c r="AO149" s="524"/>
      <c r="AP149" s="468"/>
      <c r="AQ149" s="469"/>
      <c r="AR149" s="469"/>
      <c r="AS149" s="468"/>
      <c r="AT149" s="469"/>
      <c r="AU149" s="468"/>
      <c r="AV149" s="469"/>
      <c r="AW149" s="469"/>
      <c r="AX149" s="524"/>
      <c r="AY149" s="469"/>
      <c r="AZ149" s="524"/>
      <c r="BA149" s="468"/>
      <c r="BB149" s="524"/>
      <c r="BC149" s="524"/>
      <c r="BD149" s="524"/>
      <c r="BE149" s="468"/>
      <c r="BF149" s="468"/>
      <c r="BG149" s="469"/>
      <c r="BH149" s="469"/>
      <c r="BI149" s="468"/>
      <c r="BJ149" s="468"/>
      <c r="BK149" s="468"/>
      <c r="BL149" s="469"/>
      <c r="BM149" s="468"/>
      <c r="BN149" s="468"/>
      <c r="BO149" s="469"/>
      <c r="BP149" s="469"/>
      <c r="BQ149" s="524"/>
      <c r="BR149" s="469"/>
      <c r="BS149" s="469"/>
      <c r="BT149" s="468"/>
      <c r="BU149" s="468"/>
      <c r="BV149" s="468"/>
      <c r="BW149" s="469"/>
      <c r="BX149" s="468"/>
      <c r="BY149" s="524"/>
      <c r="BZ149" s="468"/>
      <c r="CA149" s="468"/>
      <c r="CB149" s="469"/>
      <c r="CC149" s="524"/>
      <c r="CD149" s="468"/>
      <c r="CE149" s="468"/>
      <c r="CF149" s="469"/>
      <c r="CG149" s="468"/>
      <c r="CH149" s="469"/>
      <c r="CI149" s="469"/>
      <c r="CJ149" s="468"/>
      <c r="CK149" s="469"/>
      <c r="CL149" s="469"/>
      <c r="CM149" s="468"/>
      <c r="CN149" s="469"/>
      <c r="CO149" s="469"/>
      <c r="CP149" s="468"/>
      <c r="CQ149" s="469"/>
      <c r="CR149" s="468"/>
    </row>
    <row r="150" spans="1:96" ht="12.75" customHeight="1">
      <c r="A150" s="468"/>
      <c r="B150" s="468"/>
      <c r="C150" s="524"/>
      <c r="D150" s="469"/>
      <c r="E150" s="468"/>
      <c r="F150" s="524"/>
      <c r="G150" s="525"/>
      <c r="H150" s="469"/>
      <c r="I150" s="468"/>
      <c r="J150" s="468"/>
      <c r="K150" s="469"/>
      <c r="L150" s="469"/>
      <c r="M150" s="469"/>
      <c r="N150" s="469"/>
      <c r="O150" s="469"/>
      <c r="P150" s="469"/>
      <c r="Q150" s="469"/>
      <c r="R150" s="468"/>
      <c r="S150" s="468"/>
      <c r="T150" s="468"/>
      <c r="U150" s="468"/>
      <c r="V150" s="468"/>
      <c r="W150" s="468"/>
      <c r="X150" s="468"/>
      <c r="Y150" s="469"/>
      <c r="Z150" s="468"/>
      <c r="AA150" s="468"/>
      <c r="AB150" s="468"/>
      <c r="AC150" s="468"/>
      <c r="AD150" s="468"/>
      <c r="AE150" s="468"/>
      <c r="AF150" s="469"/>
      <c r="AG150" s="469"/>
      <c r="AH150" s="524"/>
      <c r="AI150" s="524"/>
      <c r="AJ150" s="468"/>
      <c r="AK150" s="468"/>
      <c r="AL150" s="469"/>
      <c r="AM150" s="468"/>
      <c r="AN150" s="468"/>
      <c r="AO150" s="524"/>
      <c r="AP150" s="468"/>
      <c r="AQ150" s="469"/>
      <c r="AR150" s="469"/>
      <c r="AS150" s="468"/>
      <c r="AT150" s="469"/>
      <c r="AU150" s="468"/>
      <c r="AV150" s="469"/>
      <c r="AW150" s="469"/>
      <c r="AX150" s="524"/>
      <c r="AY150" s="469"/>
      <c r="AZ150" s="524"/>
      <c r="BA150" s="468"/>
      <c r="BB150" s="524"/>
      <c r="BC150" s="524"/>
      <c r="BD150" s="524"/>
      <c r="BE150" s="468"/>
      <c r="BF150" s="468"/>
      <c r="BG150" s="469"/>
      <c r="BH150" s="469"/>
      <c r="BI150" s="468"/>
      <c r="BJ150" s="468"/>
      <c r="BK150" s="468"/>
      <c r="BL150" s="469"/>
      <c r="BM150" s="468"/>
      <c r="BN150" s="468"/>
      <c r="BO150" s="469"/>
      <c r="BP150" s="469"/>
      <c r="BQ150" s="524"/>
      <c r="BR150" s="469"/>
      <c r="BS150" s="469"/>
      <c r="BT150" s="468"/>
      <c r="BU150" s="468"/>
      <c r="BV150" s="468"/>
      <c r="BW150" s="469"/>
      <c r="BX150" s="468"/>
      <c r="BY150" s="524"/>
      <c r="BZ150" s="468"/>
      <c r="CA150" s="468"/>
      <c r="CB150" s="469"/>
      <c r="CC150" s="524"/>
      <c r="CD150" s="468"/>
      <c r="CE150" s="468"/>
      <c r="CF150" s="469"/>
      <c r="CG150" s="468"/>
      <c r="CH150" s="469"/>
      <c r="CI150" s="469"/>
      <c r="CJ150" s="468"/>
      <c r="CK150" s="469"/>
      <c r="CL150" s="469"/>
      <c r="CM150" s="468"/>
      <c r="CN150" s="469"/>
      <c r="CO150" s="469"/>
      <c r="CP150" s="468"/>
      <c r="CQ150" s="469"/>
      <c r="CR150" s="468"/>
    </row>
    <row r="151" spans="1:96" ht="12.75" customHeight="1">
      <c r="A151" s="468"/>
      <c r="B151" s="468"/>
      <c r="C151" s="524"/>
      <c r="D151" s="469"/>
      <c r="E151" s="468"/>
      <c r="F151" s="524"/>
      <c r="G151" s="525"/>
      <c r="H151" s="469"/>
      <c r="I151" s="468"/>
      <c r="J151" s="468"/>
      <c r="K151" s="469"/>
      <c r="L151" s="469"/>
      <c r="M151" s="469"/>
      <c r="N151" s="469"/>
      <c r="O151" s="469"/>
      <c r="P151" s="469"/>
      <c r="Q151" s="469"/>
      <c r="R151" s="468"/>
      <c r="S151" s="468"/>
      <c r="T151" s="468"/>
      <c r="U151" s="468"/>
      <c r="V151" s="468"/>
      <c r="W151" s="468"/>
      <c r="X151" s="468"/>
      <c r="Y151" s="469"/>
      <c r="Z151" s="468"/>
      <c r="AA151" s="468"/>
      <c r="AB151" s="468"/>
      <c r="AC151" s="468"/>
      <c r="AD151" s="468"/>
      <c r="AE151" s="468"/>
      <c r="AF151" s="469"/>
      <c r="AG151" s="469"/>
      <c r="AH151" s="524"/>
      <c r="AI151" s="524"/>
      <c r="AJ151" s="468"/>
      <c r="AK151" s="468"/>
      <c r="AL151" s="469"/>
      <c r="AM151" s="468"/>
      <c r="AN151" s="468"/>
      <c r="AO151" s="524"/>
      <c r="AP151" s="468"/>
      <c r="AQ151" s="469"/>
      <c r="AR151" s="469"/>
      <c r="AS151" s="468"/>
      <c r="AT151" s="469"/>
      <c r="AU151" s="468"/>
      <c r="AV151" s="469"/>
      <c r="AW151" s="469"/>
      <c r="AX151" s="524"/>
      <c r="AY151" s="469"/>
      <c r="AZ151" s="524"/>
      <c r="BA151" s="468"/>
      <c r="BB151" s="524"/>
      <c r="BC151" s="524"/>
      <c r="BD151" s="524"/>
      <c r="BE151" s="468"/>
      <c r="BF151" s="468"/>
      <c r="BG151" s="469"/>
      <c r="BH151" s="469"/>
      <c r="BI151" s="468"/>
      <c r="BJ151" s="468"/>
      <c r="BK151" s="468"/>
      <c r="BL151" s="469"/>
      <c r="BM151" s="468"/>
      <c r="BN151" s="468"/>
      <c r="BO151" s="469"/>
      <c r="BP151" s="469"/>
      <c r="BQ151" s="524"/>
      <c r="BR151" s="469"/>
      <c r="BS151" s="469"/>
      <c r="BT151" s="468"/>
      <c r="BU151" s="468"/>
      <c r="BV151" s="468"/>
      <c r="BW151" s="469"/>
      <c r="BX151" s="468"/>
      <c r="BY151" s="524"/>
      <c r="BZ151" s="468"/>
      <c r="CA151" s="468"/>
      <c r="CB151" s="469"/>
      <c r="CC151" s="524"/>
      <c r="CD151" s="468"/>
      <c r="CE151" s="468"/>
      <c r="CF151" s="469"/>
      <c r="CG151" s="468"/>
      <c r="CH151" s="469"/>
      <c r="CI151" s="469"/>
      <c r="CJ151" s="468"/>
      <c r="CK151" s="469"/>
      <c r="CL151" s="469"/>
      <c r="CM151" s="468"/>
      <c r="CN151" s="469"/>
      <c r="CO151" s="469"/>
      <c r="CP151" s="468"/>
      <c r="CQ151" s="469"/>
      <c r="CR151" s="468"/>
    </row>
    <row r="152" spans="1:96" ht="12.75" customHeight="1">
      <c r="A152" s="468"/>
      <c r="B152" s="468"/>
      <c r="C152" s="524"/>
      <c r="D152" s="469"/>
      <c r="E152" s="468"/>
      <c r="F152" s="524"/>
      <c r="G152" s="525"/>
      <c r="H152" s="469"/>
      <c r="I152" s="468"/>
      <c r="J152" s="468"/>
      <c r="K152" s="469"/>
      <c r="L152" s="469"/>
      <c r="M152" s="469"/>
      <c r="N152" s="469"/>
      <c r="O152" s="469"/>
      <c r="P152" s="469"/>
      <c r="Q152" s="469"/>
      <c r="R152" s="468"/>
      <c r="S152" s="468"/>
      <c r="T152" s="468"/>
      <c r="U152" s="468"/>
      <c r="V152" s="468"/>
      <c r="W152" s="468"/>
      <c r="X152" s="468"/>
      <c r="Y152" s="469"/>
      <c r="Z152" s="468"/>
      <c r="AA152" s="468"/>
      <c r="AB152" s="468"/>
      <c r="AC152" s="468"/>
      <c r="AD152" s="468"/>
      <c r="AE152" s="468"/>
      <c r="AF152" s="469"/>
      <c r="AG152" s="469"/>
      <c r="AH152" s="524"/>
      <c r="AI152" s="524"/>
      <c r="AJ152" s="468"/>
      <c r="AK152" s="468"/>
      <c r="AL152" s="469"/>
      <c r="AM152" s="468"/>
      <c r="AN152" s="468"/>
      <c r="AO152" s="524"/>
      <c r="AP152" s="468"/>
      <c r="AQ152" s="469"/>
      <c r="AR152" s="469"/>
      <c r="AS152" s="468"/>
      <c r="AT152" s="469"/>
      <c r="AU152" s="468"/>
      <c r="AV152" s="469"/>
      <c r="AW152" s="469"/>
      <c r="AX152" s="524"/>
      <c r="AY152" s="469"/>
      <c r="AZ152" s="524"/>
      <c r="BA152" s="468"/>
      <c r="BB152" s="524"/>
      <c r="BC152" s="524"/>
      <c r="BD152" s="524"/>
      <c r="BE152" s="468"/>
      <c r="BF152" s="468"/>
      <c r="BG152" s="469"/>
      <c r="BH152" s="469"/>
      <c r="BI152" s="468"/>
      <c r="BJ152" s="468"/>
      <c r="BK152" s="468"/>
      <c r="BL152" s="469"/>
      <c r="BM152" s="468"/>
      <c r="BN152" s="468"/>
      <c r="BO152" s="469"/>
      <c r="BP152" s="469"/>
      <c r="BQ152" s="524"/>
      <c r="BR152" s="469"/>
      <c r="BS152" s="469"/>
      <c r="BT152" s="468"/>
      <c r="BU152" s="468"/>
      <c r="BV152" s="468"/>
      <c r="BW152" s="469"/>
      <c r="BX152" s="468"/>
      <c r="BY152" s="524"/>
      <c r="BZ152" s="468"/>
      <c r="CA152" s="468"/>
      <c r="CB152" s="469"/>
      <c r="CC152" s="524"/>
      <c r="CD152" s="468"/>
      <c r="CE152" s="468"/>
      <c r="CF152" s="469"/>
      <c r="CG152" s="468"/>
      <c r="CH152" s="469"/>
      <c r="CI152" s="469"/>
      <c r="CJ152" s="468"/>
      <c r="CK152" s="469"/>
      <c r="CL152" s="469"/>
      <c r="CM152" s="468"/>
      <c r="CN152" s="469"/>
      <c r="CO152" s="469"/>
      <c r="CP152" s="468"/>
      <c r="CQ152" s="469"/>
      <c r="CR152" s="468"/>
    </row>
    <row r="153" spans="1:96" ht="12.75" customHeight="1">
      <c r="A153" s="468"/>
      <c r="B153" s="468"/>
      <c r="C153" s="524"/>
      <c r="D153" s="469"/>
      <c r="E153" s="468"/>
      <c r="F153" s="524"/>
      <c r="G153" s="525"/>
      <c r="H153" s="469"/>
      <c r="I153" s="468"/>
      <c r="J153" s="468"/>
      <c r="K153" s="469"/>
      <c r="L153" s="469"/>
      <c r="M153" s="469"/>
      <c r="N153" s="469"/>
      <c r="O153" s="469"/>
      <c r="P153" s="469"/>
      <c r="Q153" s="469"/>
      <c r="R153" s="468"/>
      <c r="S153" s="468"/>
      <c r="T153" s="468"/>
      <c r="U153" s="468"/>
      <c r="V153" s="468"/>
      <c r="W153" s="468"/>
      <c r="X153" s="468"/>
      <c r="Y153" s="469"/>
      <c r="Z153" s="468"/>
      <c r="AA153" s="468"/>
      <c r="AB153" s="468"/>
      <c r="AC153" s="468"/>
      <c r="AD153" s="468"/>
      <c r="AE153" s="468"/>
      <c r="AF153" s="469"/>
      <c r="AG153" s="469"/>
      <c r="AH153" s="524"/>
      <c r="AI153" s="524"/>
      <c r="AJ153" s="468"/>
      <c r="AK153" s="468"/>
      <c r="AL153" s="469"/>
      <c r="AM153" s="468"/>
      <c r="AN153" s="468"/>
      <c r="AO153" s="524"/>
      <c r="AP153" s="468"/>
      <c r="AQ153" s="469"/>
      <c r="AR153" s="469"/>
      <c r="AS153" s="468"/>
      <c r="AT153" s="469"/>
      <c r="AU153" s="468"/>
      <c r="AV153" s="469"/>
      <c r="AW153" s="469"/>
      <c r="AX153" s="524"/>
      <c r="AY153" s="469"/>
      <c r="AZ153" s="524"/>
      <c r="BA153" s="468"/>
      <c r="BB153" s="524"/>
      <c r="BC153" s="524"/>
      <c r="BD153" s="524"/>
      <c r="BE153" s="468"/>
      <c r="BF153" s="468"/>
      <c r="BG153" s="469"/>
      <c r="BH153" s="469"/>
      <c r="BI153" s="468"/>
      <c r="BJ153" s="468"/>
      <c r="BK153" s="468"/>
      <c r="BL153" s="469"/>
      <c r="BM153" s="468"/>
      <c r="BN153" s="468"/>
      <c r="BO153" s="469"/>
      <c r="BP153" s="469"/>
      <c r="BQ153" s="524"/>
      <c r="BR153" s="469"/>
      <c r="BS153" s="469"/>
      <c r="BT153" s="468"/>
      <c r="BU153" s="468"/>
      <c r="BV153" s="468"/>
      <c r="BW153" s="469"/>
      <c r="BX153" s="468"/>
      <c r="BY153" s="524"/>
      <c r="BZ153" s="468"/>
      <c r="CA153" s="468"/>
      <c r="CB153" s="469"/>
      <c r="CC153" s="524"/>
      <c r="CD153" s="468"/>
      <c r="CE153" s="468"/>
      <c r="CF153" s="469"/>
      <c r="CG153" s="468"/>
      <c r="CH153" s="469"/>
      <c r="CI153" s="469"/>
      <c r="CJ153" s="468"/>
      <c r="CK153" s="469"/>
      <c r="CL153" s="469"/>
      <c r="CM153" s="468"/>
      <c r="CN153" s="469"/>
      <c r="CO153" s="469"/>
      <c r="CP153" s="468"/>
      <c r="CQ153" s="469"/>
      <c r="CR153" s="468"/>
    </row>
    <row r="154" spans="1:96" ht="12.75" customHeight="1">
      <c r="A154" s="468"/>
      <c r="B154" s="468"/>
      <c r="C154" s="524"/>
      <c r="D154" s="469"/>
      <c r="E154" s="468"/>
      <c r="F154" s="524"/>
      <c r="G154" s="525"/>
      <c r="H154" s="469"/>
      <c r="I154" s="468"/>
      <c r="J154" s="468"/>
      <c r="K154" s="469"/>
      <c r="L154" s="469"/>
      <c r="M154" s="469"/>
      <c r="N154" s="469"/>
      <c r="O154" s="469"/>
      <c r="P154" s="469"/>
      <c r="Q154" s="469"/>
      <c r="R154" s="468"/>
      <c r="S154" s="468"/>
      <c r="T154" s="468"/>
      <c r="U154" s="468"/>
      <c r="V154" s="468"/>
      <c r="W154" s="468"/>
      <c r="X154" s="468"/>
      <c r="Y154" s="469"/>
      <c r="Z154" s="468"/>
      <c r="AA154" s="468"/>
      <c r="AB154" s="468"/>
      <c r="AC154" s="468"/>
      <c r="AD154" s="468"/>
      <c r="AE154" s="468"/>
      <c r="AF154" s="469"/>
      <c r="AG154" s="469"/>
      <c r="AH154" s="524"/>
      <c r="AI154" s="524"/>
      <c r="AJ154" s="468"/>
      <c r="AK154" s="468"/>
      <c r="AL154" s="469"/>
      <c r="AM154" s="468"/>
      <c r="AN154" s="468"/>
      <c r="AO154" s="524"/>
      <c r="AP154" s="468"/>
      <c r="AQ154" s="469"/>
      <c r="AR154" s="469"/>
      <c r="AS154" s="468"/>
      <c r="AT154" s="469"/>
      <c r="AU154" s="468"/>
      <c r="AV154" s="469"/>
      <c r="AW154" s="469"/>
      <c r="AX154" s="524"/>
      <c r="AY154" s="469"/>
      <c r="AZ154" s="524"/>
      <c r="BA154" s="468"/>
      <c r="BB154" s="524"/>
      <c r="BC154" s="524"/>
      <c r="BD154" s="524"/>
      <c r="BE154" s="468"/>
      <c r="BF154" s="468"/>
      <c r="BG154" s="469"/>
      <c r="BH154" s="469"/>
      <c r="BI154" s="468"/>
      <c r="BJ154" s="468"/>
      <c r="BK154" s="468"/>
      <c r="BL154" s="469"/>
      <c r="BM154" s="468"/>
      <c r="BN154" s="468"/>
      <c r="BO154" s="469"/>
      <c r="BP154" s="469"/>
      <c r="BQ154" s="524"/>
      <c r="BR154" s="469"/>
      <c r="BS154" s="469"/>
      <c r="BT154" s="468"/>
      <c r="BU154" s="468"/>
      <c r="BV154" s="468"/>
      <c r="BW154" s="469"/>
      <c r="BX154" s="468"/>
      <c r="BY154" s="524"/>
      <c r="BZ154" s="468"/>
      <c r="CA154" s="468"/>
      <c r="CB154" s="469"/>
      <c r="CC154" s="524"/>
      <c r="CD154" s="468"/>
      <c r="CE154" s="468"/>
      <c r="CF154" s="469"/>
      <c r="CG154" s="468"/>
      <c r="CH154" s="469"/>
      <c r="CI154" s="469"/>
      <c r="CJ154" s="468"/>
      <c r="CK154" s="469"/>
      <c r="CL154" s="469"/>
      <c r="CM154" s="468"/>
      <c r="CN154" s="469"/>
      <c r="CO154" s="469"/>
      <c r="CP154" s="468"/>
      <c r="CQ154" s="469"/>
      <c r="CR154" s="468"/>
    </row>
    <row r="155" spans="1:96" ht="12.75" customHeight="1">
      <c r="A155" s="468"/>
      <c r="B155" s="468"/>
      <c r="C155" s="524"/>
      <c r="D155" s="469"/>
      <c r="E155" s="468"/>
      <c r="F155" s="524"/>
      <c r="G155" s="525"/>
      <c r="H155" s="469"/>
      <c r="I155" s="468"/>
      <c r="J155" s="468"/>
      <c r="K155" s="469"/>
      <c r="L155" s="469"/>
      <c r="M155" s="469"/>
      <c r="N155" s="469"/>
      <c r="O155" s="469"/>
      <c r="P155" s="469"/>
      <c r="Q155" s="469"/>
      <c r="R155" s="468"/>
      <c r="S155" s="468"/>
      <c r="T155" s="468"/>
      <c r="U155" s="468"/>
      <c r="V155" s="468"/>
      <c r="W155" s="468"/>
      <c r="X155" s="468"/>
      <c r="Y155" s="469"/>
      <c r="Z155" s="468"/>
      <c r="AA155" s="468"/>
      <c r="AB155" s="468"/>
      <c r="AC155" s="468"/>
      <c r="AD155" s="468"/>
      <c r="AE155" s="468"/>
      <c r="AF155" s="469"/>
      <c r="AG155" s="469"/>
      <c r="AH155" s="524"/>
      <c r="AI155" s="524"/>
      <c r="AJ155" s="468"/>
      <c r="AK155" s="468"/>
      <c r="AL155" s="469"/>
      <c r="AM155" s="468"/>
      <c r="AN155" s="468"/>
      <c r="AO155" s="524"/>
      <c r="AP155" s="468"/>
      <c r="AQ155" s="469"/>
      <c r="AR155" s="469"/>
      <c r="AS155" s="468"/>
      <c r="AT155" s="469"/>
      <c r="AU155" s="468"/>
      <c r="AV155" s="469"/>
      <c r="AW155" s="469"/>
      <c r="AX155" s="524"/>
      <c r="AY155" s="469"/>
      <c r="AZ155" s="524"/>
      <c r="BA155" s="468"/>
      <c r="BB155" s="524"/>
      <c r="BC155" s="524"/>
      <c r="BD155" s="524"/>
      <c r="BE155" s="468"/>
      <c r="BF155" s="468"/>
      <c r="BG155" s="469"/>
      <c r="BH155" s="469"/>
      <c r="BI155" s="468"/>
      <c r="BJ155" s="468"/>
      <c r="BK155" s="468"/>
      <c r="BL155" s="469"/>
      <c r="BM155" s="468"/>
      <c r="BN155" s="468"/>
      <c r="BO155" s="469"/>
      <c r="BP155" s="469"/>
      <c r="BQ155" s="524"/>
      <c r="BR155" s="469"/>
      <c r="BS155" s="469"/>
      <c r="BT155" s="468"/>
      <c r="BU155" s="468"/>
      <c r="BV155" s="468"/>
      <c r="BW155" s="469"/>
      <c r="BX155" s="468"/>
      <c r="BY155" s="524"/>
      <c r="BZ155" s="468"/>
      <c r="CA155" s="468"/>
      <c r="CB155" s="469"/>
      <c r="CC155" s="524"/>
      <c r="CD155" s="468"/>
      <c r="CE155" s="468"/>
      <c r="CF155" s="469"/>
      <c r="CG155" s="468"/>
      <c r="CH155" s="469"/>
      <c r="CI155" s="469"/>
      <c r="CJ155" s="468"/>
      <c r="CK155" s="469"/>
      <c r="CL155" s="469"/>
      <c r="CM155" s="468"/>
      <c r="CN155" s="469"/>
      <c r="CO155" s="469"/>
      <c r="CP155" s="468"/>
      <c r="CQ155" s="469"/>
      <c r="CR155" s="468"/>
    </row>
    <row r="156" spans="1:96" ht="12.75" customHeight="1">
      <c r="A156" s="468"/>
      <c r="B156" s="468"/>
      <c r="C156" s="524"/>
      <c r="D156" s="469"/>
      <c r="E156" s="468"/>
      <c r="F156" s="524"/>
      <c r="G156" s="525"/>
      <c r="H156" s="469"/>
      <c r="I156" s="468"/>
      <c r="J156" s="468"/>
      <c r="K156" s="469"/>
      <c r="L156" s="469"/>
      <c r="M156" s="469"/>
      <c r="N156" s="469"/>
      <c r="O156" s="469"/>
      <c r="P156" s="469"/>
      <c r="Q156" s="469"/>
      <c r="R156" s="468"/>
      <c r="S156" s="468"/>
      <c r="T156" s="468"/>
      <c r="U156" s="468"/>
      <c r="V156" s="468"/>
      <c r="W156" s="468"/>
      <c r="X156" s="468"/>
      <c r="Y156" s="469"/>
      <c r="Z156" s="468"/>
      <c r="AA156" s="468"/>
      <c r="AB156" s="468"/>
      <c r="AC156" s="468"/>
      <c r="AD156" s="468"/>
      <c r="AE156" s="468"/>
      <c r="AF156" s="469"/>
      <c r="AG156" s="469"/>
      <c r="AH156" s="524"/>
      <c r="AI156" s="524"/>
      <c r="AJ156" s="468"/>
      <c r="AK156" s="468"/>
      <c r="AL156" s="469"/>
      <c r="AM156" s="468"/>
      <c r="AN156" s="468"/>
      <c r="AO156" s="524"/>
      <c r="AP156" s="468"/>
      <c r="AQ156" s="469"/>
      <c r="AR156" s="469"/>
      <c r="AS156" s="468"/>
      <c r="AT156" s="469"/>
      <c r="AU156" s="468"/>
      <c r="AV156" s="469"/>
      <c r="AW156" s="469"/>
      <c r="AX156" s="524"/>
      <c r="AY156" s="469"/>
      <c r="AZ156" s="524"/>
      <c r="BA156" s="468"/>
      <c r="BB156" s="524"/>
      <c r="BC156" s="524"/>
      <c r="BD156" s="524"/>
      <c r="BE156" s="468"/>
      <c r="BF156" s="468"/>
      <c r="BG156" s="469"/>
      <c r="BH156" s="469"/>
      <c r="BI156" s="468"/>
      <c r="BJ156" s="468"/>
      <c r="BK156" s="468"/>
      <c r="BL156" s="469"/>
      <c r="BM156" s="468"/>
      <c r="BN156" s="468"/>
      <c r="BO156" s="469"/>
      <c r="BP156" s="469"/>
      <c r="BQ156" s="524"/>
      <c r="BR156" s="469"/>
      <c r="BS156" s="469"/>
      <c r="BT156" s="468"/>
      <c r="BU156" s="468"/>
      <c r="BV156" s="468"/>
      <c r="BW156" s="469"/>
      <c r="BX156" s="468"/>
      <c r="BY156" s="524"/>
      <c r="BZ156" s="468"/>
      <c r="CA156" s="468"/>
      <c r="CB156" s="469"/>
      <c r="CC156" s="524"/>
      <c r="CD156" s="468"/>
      <c r="CE156" s="468"/>
      <c r="CF156" s="469"/>
      <c r="CG156" s="468"/>
      <c r="CH156" s="469"/>
      <c r="CI156" s="469"/>
      <c r="CJ156" s="468"/>
      <c r="CK156" s="469"/>
      <c r="CL156" s="469"/>
      <c r="CM156" s="468"/>
      <c r="CN156" s="469"/>
      <c r="CO156" s="469"/>
      <c r="CP156" s="468"/>
      <c r="CQ156" s="469"/>
      <c r="CR156" s="468"/>
    </row>
    <row r="157" spans="1:96" ht="12.75" customHeight="1">
      <c r="A157" s="468"/>
      <c r="B157" s="468"/>
      <c r="C157" s="524"/>
      <c r="D157" s="469"/>
      <c r="E157" s="468"/>
      <c r="F157" s="524"/>
      <c r="G157" s="525"/>
      <c r="H157" s="469"/>
      <c r="I157" s="468"/>
      <c r="J157" s="468"/>
      <c r="K157" s="469"/>
      <c r="L157" s="469"/>
      <c r="M157" s="469"/>
      <c r="N157" s="469"/>
      <c r="O157" s="469"/>
      <c r="P157" s="469"/>
      <c r="Q157" s="469"/>
      <c r="R157" s="468"/>
      <c r="S157" s="468"/>
      <c r="T157" s="468"/>
      <c r="U157" s="468"/>
      <c r="V157" s="468"/>
      <c r="W157" s="468"/>
      <c r="X157" s="468"/>
      <c r="Y157" s="469"/>
      <c r="Z157" s="468"/>
      <c r="AA157" s="468"/>
      <c r="AB157" s="468"/>
      <c r="AC157" s="468"/>
      <c r="AD157" s="468"/>
      <c r="AE157" s="468"/>
      <c r="AF157" s="469"/>
      <c r="AG157" s="469"/>
      <c r="AH157" s="524"/>
      <c r="AI157" s="524"/>
      <c r="AJ157" s="468"/>
      <c r="AK157" s="468"/>
      <c r="AL157" s="469"/>
      <c r="AM157" s="468"/>
      <c r="AN157" s="468"/>
      <c r="AO157" s="524"/>
      <c r="AP157" s="468"/>
      <c r="AQ157" s="469"/>
      <c r="AR157" s="469"/>
      <c r="AS157" s="468"/>
      <c r="AT157" s="469"/>
      <c r="AU157" s="468"/>
      <c r="AV157" s="469"/>
      <c r="AW157" s="469"/>
      <c r="AX157" s="524"/>
      <c r="AY157" s="469"/>
      <c r="AZ157" s="524"/>
      <c r="BA157" s="468"/>
      <c r="BB157" s="524"/>
      <c r="BC157" s="524"/>
      <c r="BD157" s="524"/>
      <c r="BE157" s="468"/>
      <c r="BF157" s="468"/>
      <c r="BG157" s="469"/>
      <c r="BH157" s="469"/>
      <c r="BI157" s="468"/>
      <c r="BJ157" s="468"/>
      <c r="BK157" s="468"/>
      <c r="BL157" s="469"/>
      <c r="BM157" s="468"/>
      <c r="BN157" s="468"/>
      <c r="BO157" s="469"/>
      <c r="BP157" s="469"/>
      <c r="BQ157" s="524"/>
      <c r="BR157" s="469"/>
      <c r="BS157" s="469"/>
      <c r="BT157" s="468"/>
      <c r="BU157" s="468"/>
      <c r="BV157" s="468"/>
      <c r="BW157" s="469"/>
      <c r="BX157" s="468"/>
      <c r="BY157" s="524"/>
      <c r="BZ157" s="468"/>
      <c r="CA157" s="468"/>
      <c r="CB157" s="469"/>
      <c r="CC157" s="524"/>
      <c r="CD157" s="468"/>
      <c r="CE157" s="468"/>
      <c r="CF157" s="469"/>
      <c r="CG157" s="468"/>
      <c r="CH157" s="469"/>
      <c r="CI157" s="469"/>
      <c r="CJ157" s="468"/>
      <c r="CK157" s="469"/>
      <c r="CL157" s="469"/>
      <c r="CM157" s="468"/>
      <c r="CN157" s="469"/>
      <c r="CO157" s="469"/>
      <c r="CP157" s="468"/>
      <c r="CQ157" s="469"/>
      <c r="CR157" s="468"/>
    </row>
    <row r="158" spans="1:96" ht="12.75" customHeight="1">
      <c r="A158" s="468"/>
      <c r="B158" s="468"/>
      <c r="C158" s="524"/>
      <c r="D158" s="469"/>
      <c r="E158" s="468"/>
      <c r="F158" s="524"/>
      <c r="G158" s="525"/>
      <c r="H158" s="469"/>
      <c r="I158" s="468"/>
      <c r="J158" s="468"/>
      <c r="K158" s="469"/>
      <c r="L158" s="469"/>
      <c r="M158" s="469"/>
      <c r="N158" s="469"/>
      <c r="O158" s="469"/>
      <c r="P158" s="469"/>
      <c r="Q158" s="469"/>
      <c r="R158" s="468"/>
      <c r="S158" s="468"/>
      <c r="T158" s="468"/>
      <c r="U158" s="468"/>
      <c r="V158" s="468"/>
      <c r="W158" s="468"/>
      <c r="X158" s="468"/>
      <c r="Y158" s="469"/>
      <c r="Z158" s="468"/>
      <c r="AA158" s="468"/>
      <c r="AB158" s="468"/>
      <c r="AC158" s="468"/>
      <c r="AD158" s="468"/>
      <c r="AE158" s="468"/>
      <c r="AF158" s="469"/>
      <c r="AG158" s="469"/>
      <c r="AH158" s="524"/>
      <c r="AI158" s="524"/>
      <c r="AJ158" s="468"/>
      <c r="AK158" s="468"/>
      <c r="AL158" s="469"/>
      <c r="AM158" s="468"/>
      <c r="AN158" s="468"/>
      <c r="AO158" s="524"/>
      <c r="AP158" s="468"/>
      <c r="AQ158" s="469"/>
      <c r="AR158" s="469"/>
      <c r="AS158" s="468"/>
      <c r="AT158" s="469"/>
      <c r="AU158" s="468"/>
      <c r="AV158" s="469"/>
      <c r="AW158" s="469"/>
      <c r="AX158" s="524"/>
      <c r="AY158" s="469"/>
      <c r="AZ158" s="524"/>
      <c r="BA158" s="468"/>
      <c r="BB158" s="524"/>
      <c r="BC158" s="524"/>
      <c r="BD158" s="524"/>
      <c r="BE158" s="468"/>
      <c r="BF158" s="468"/>
      <c r="BG158" s="469"/>
      <c r="BH158" s="469"/>
      <c r="BI158" s="468"/>
      <c r="BJ158" s="468"/>
      <c r="BK158" s="468"/>
      <c r="BL158" s="469"/>
      <c r="BM158" s="468"/>
      <c r="BN158" s="468"/>
      <c r="BO158" s="469"/>
      <c r="BP158" s="469"/>
      <c r="BQ158" s="524"/>
      <c r="BR158" s="469"/>
      <c r="BS158" s="469"/>
      <c r="BT158" s="468"/>
      <c r="BU158" s="468"/>
      <c r="BV158" s="468"/>
      <c r="BW158" s="469"/>
      <c r="BX158" s="468"/>
      <c r="BY158" s="524"/>
      <c r="BZ158" s="468"/>
      <c r="CA158" s="468"/>
      <c r="CB158" s="469"/>
      <c r="CC158" s="524"/>
      <c r="CD158" s="468"/>
      <c r="CE158" s="468"/>
      <c r="CF158" s="469"/>
      <c r="CG158" s="468"/>
      <c r="CH158" s="469"/>
      <c r="CI158" s="469"/>
      <c r="CJ158" s="468"/>
      <c r="CK158" s="469"/>
      <c r="CL158" s="469"/>
      <c r="CM158" s="468"/>
      <c r="CN158" s="469"/>
      <c r="CO158" s="469"/>
      <c r="CP158" s="468"/>
      <c r="CQ158" s="469"/>
      <c r="CR158" s="468"/>
    </row>
    <row r="159" spans="1:96" ht="12.75" customHeight="1">
      <c r="A159" s="468"/>
      <c r="B159" s="468"/>
      <c r="C159" s="524"/>
      <c r="D159" s="469"/>
      <c r="E159" s="468"/>
      <c r="F159" s="524"/>
      <c r="G159" s="525"/>
      <c r="H159" s="469"/>
      <c r="I159" s="468"/>
      <c r="J159" s="468"/>
      <c r="K159" s="469"/>
      <c r="L159" s="469"/>
      <c r="M159" s="469"/>
      <c r="N159" s="469"/>
      <c r="O159" s="469"/>
      <c r="P159" s="469"/>
      <c r="Q159" s="469"/>
      <c r="R159" s="468"/>
      <c r="S159" s="468"/>
      <c r="T159" s="468"/>
      <c r="U159" s="468"/>
      <c r="V159" s="468"/>
      <c r="W159" s="468"/>
      <c r="X159" s="468"/>
      <c r="Y159" s="469"/>
      <c r="Z159" s="468"/>
      <c r="AA159" s="468"/>
      <c r="AB159" s="468"/>
      <c r="AC159" s="468"/>
      <c r="AD159" s="468"/>
      <c r="AE159" s="468"/>
      <c r="AF159" s="469"/>
      <c r="AG159" s="469"/>
      <c r="AH159" s="524"/>
      <c r="AI159" s="524"/>
      <c r="AJ159" s="468"/>
      <c r="AK159" s="468"/>
      <c r="AL159" s="469"/>
      <c r="AM159" s="468"/>
      <c r="AN159" s="468"/>
      <c r="AO159" s="524"/>
      <c r="AP159" s="468"/>
      <c r="AQ159" s="469"/>
      <c r="AR159" s="469"/>
      <c r="AS159" s="468"/>
      <c r="AT159" s="469"/>
      <c r="AU159" s="468"/>
      <c r="AV159" s="469"/>
      <c r="AW159" s="469"/>
      <c r="AX159" s="524"/>
      <c r="AY159" s="469"/>
      <c r="AZ159" s="524"/>
      <c r="BA159" s="468"/>
      <c r="BB159" s="524"/>
      <c r="BC159" s="524"/>
      <c r="BD159" s="524"/>
      <c r="BE159" s="468"/>
      <c r="BF159" s="468"/>
      <c r="BG159" s="469"/>
      <c r="BH159" s="469"/>
      <c r="BI159" s="468"/>
      <c r="BJ159" s="468"/>
      <c r="BK159" s="468"/>
      <c r="BL159" s="469"/>
      <c r="BM159" s="468"/>
      <c r="BN159" s="468"/>
      <c r="BO159" s="469"/>
      <c r="BP159" s="469"/>
      <c r="BQ159" s="524"/>
      <c r="BR159" s="469"/>
      <c r="BS159" s="469"/>
      <c r="BT159" s="468"/>
      <c r="BU159" s="468"/>
      <c r="BV159" s="468"/>
      <c r="BW159" s="469"/>
      <c r="BX159" s="468"/>
      <c r="BY159" s="524"/>
      <c r="BZ159" s="468"/>
      <c r="CA159" s="468"/>
      <c r="CB159" s="469"/>
      <c r="CC159" s="524"/>
      <c r="CD159" s="468"/>
      <c r="CE159" s="468"/>
      <c r="CF159" s="469"/>
      <c r="CG159" s="468"/>
      <c r="CH159" s="469"/>
      <c r="CI159" s="469"/>
      <c r="CJ159" s="468"/>
      <c r="CK159" s="469"/>
      <c r="CL159" s="469"/>
      <c r="CM159" s="468"/>
      <c r="CN159" s="469"/>
      <c r="CO159" s="469"/>
      <c r="CP159" s="468"/>
      <c r="CQ159" s="469"/>
      <c r="CR159" s="468"/>
    </row>
    <row r="160" spans="1:96" ht="12.75" customHeight="1">
      <c r="A160" s="468"/>
      <c r="B160" s="468"/>
      <c r="C160" s="524"/>
      <c r="D160" s="469"/>
      <c r="E160" s="468"/>
      <c r="F160" s="524"/>
      <c r="G160" s="525"/>
      <c r="H160" s="469"/>
      <c r="I160" s="468"/>
      <c r="J160" s="468"/>
      <c r="K160" s="469"/>
      <c r="L160" s="469"/>
      <c r="M160" s="469"/>
      <c r="N160" s="469"/>
      <c r="O160" s="469"/>
      <c r="P160" s="469"/>
      <c r="Q160" s="469"/>
      <c r="R160" s="468"/>
      <c r="S160" s="468"/>
      <c r="T160" s="468"/>
      <c r="U160" s="468"/>
      <c r="V160" s="468"/>
      <c r="W160" s="468"/>
      <c r="X160" s="468"/>
      <c r="Y160" s="469"/>
      <c r="Z160" s="468"/>
      <c r="AA160" s="468"/>
      <c r="AB160" s="468"/>
      <c r="AC160" s="468"/>
      <c r="AD160" s="468"/>
      <c r="AE160" s="468"/>
      <c r="AF160" s="469"/>
      <c r="AG160" s="469"/>
      <c r="AH160" s="524"/>
      <c r="AI160" s="524"/>
      <c r="AJ160" s="468"/>
      <c r="AK160" s="468"/>
      <c r="AL160" s="469"/>
      <c r="AM160" s="468"/>
      <c r="AN160" s="468"/>
      <c r="AO160" s="524"/>
      <c r="AP160" s="468"/>
      <c r="AQ160" s="469"/>
      <c r="AR160" s="469"/>
      <c r="AS160" s="468"/>
      <c r="AT160" s="469"/>
      <c r="AU160" s="468"/>
      <c r="AV160" s="469"/>
      <c r="AW160" s="469"/>
      <c r="AX160" s="524"/>
      <c r="AY160" s="469"/>
      <c r="AZ160" s="524"/>
      <c r="BA160" s="468"/>
      <c r="BB160" s="524"/>
      <c r="BC160" s="524"/>
      <c r="BD160" s="524"/>
      <c r="BE160" s="468"/>
      <c r="BF160" s="468"/>
      <c r="BG160" s="469"/>
      <c r="BH160" s="469"/>
      <c r="BI160" s="468"/>
      <c r="BJ160" s="468"/>
      <c r="BK160" s="468"/>
      <c r="BL160" s="469"/>
      <c r="BM160" s="468"/>
      <c r="BN160" s="468"/>
      <c r="BO160" s="469"/>
      <c r="BP160" s="469"/>
      <c r="BQ160" s="524"/>
      <c r="BR160" s="469"/>
      <c r="BS160" s="469"/>
      <c r="BT160" s="468"/>
      <c r="BU160" s="468"/>
      <c r="BV160" s="468"/>
      <c r="BW160" s="469"/>
      <c r="BX160" s="468"/>
      <c r="BY160" s="524"/>
      <c r="BZ160" s="468"/>
      <c r="CA160" s="468"/>
      <c r="CB160" s="469"/>
      <c r="CC160" s="524"/>
      <c r="CD160" s="468"/>
      <c r="CE160" s="468"/>
      <c r="CF160" s="469"/>
      <c r="CG160" s="468"/>
      <c r="CH160" s="469"/>
      <c r="CI160" s="469"/>
      <c r="CJ160" s="468"/>
      <c r="CK160" s="469"/>
      <c r="CL160" s="469"/>
      <c r="CM160" s="468"/>
      <c r="CN160" s="469"/>
      <c r="CO160" s="469"/>
      <c r="CP160" s="468"/>
      <c r="CQ160" s="469"/>
      <c r="CR160" s="468"/>
    </row>
    <row r="161" spans="1:96" ht="12.75" customHeight="1">
      <c r="A161" s="468"/>
      <c r="B161" s="468"/>
      <c r="C161" s="524"/>
      <c r="D161" s="469"/>
      <c r="E161" s="468"/>
      <c r="F161" s="524"/>
      <c r="G161" s="525"/>
      <c r="H161" s="469"/>
      <c r="I161" s="468"/>
      <c r="J161" s="468"/>
      <c r="K161" s="469"/>
      <c r="L161" s="469"/>
      <c r="M161" s="469"/>
      <c r="N161" s="469"/>
      <c r="O161" s="469"/>
      <c r="P161" s="469"/>
      <c r="Q161" s="469"/>
      <c r="R161" s="468"/>
      <c r="S161" s="468"/>
      <c r="T161" s="468"/>
      <c r="U161" s="468"/>
      <c r="V161" s="468"/>
      <c r="W161" s="468"/>
      <c r="X161" s="468"/>
      <c r="Y161" s="469"/>
      <c r="Z161" s="468"/>
      <c r="AA161" s="468"/>
      <c r="AB161" s="468"/>
      <c r="AC161" s="468"/>
      <c r="AD161" s="468"/>
      <c r="AE161" s="468"/>
      <c r="AF161" s="469"/>
      <c r="AG161" s="469"/>
      <c r="AH161" s="524"/>
      <c r="AI161" s="524"/>
      <c r="AJ161" s="468"/>
      <c r="AK161" s="468"/>
      <c r="AL161" s="469"/>
      <c r="AM161" s="468"/>
      <c r="AN161" s="468"/>
      <c r="AO161" s="524"/>
      <c r="AP161" s="468"/>
      <c r="AQ161" s="469"/>
      <c r="AR161" s="469"/>
      <c r="AS161" s="468"/>
      <c r="AT161" s="469"/>
      <c r="AU161" s="468"/>
      <c r="AV161" s="469"/>
      <c r="AW161" s="469"/>
      <c r="AX161" s="524"/>
      <c r="AY161" s="469"/>
      <c r="AZ161" s="524"/>
      <c r="BA161" s="468"/>
      <c r="BB161" s="524"/>
      <c r="BC161" s="524"/>
      <c r="BD161" s="524"/>
      <c r="BE161" s="468"/>
      <c r="BF161" s="468"/>
      <c r="BG161" s="469"/>
      <c r="BH161" s="469"/>
      <c r="BI161" s="468"/>
      <c r="BJ161" s="468"/>
      <c r="BK161" s="468"/>
      <c r="BL161" s="469"/>
      <c r="BM161" s="468"/>
      <c r="BN161" s="468"/>
      <c r="BO161" s="469"/>
      <c r="BP161" s="469"/>
      <c r="BQ161" s="524"/>
      <c r="BR161" s="469"/>
      <c r="BS161" s="469"/>
      <c r="BT161" s="468"/>
      <c r="BU161" s="468"/>
      <c r="BV161" s="468"/>
      <c r="BW161" s="469"/>
      <c r="BX161" s="468"/>
      <c r="BY161" s="524"/>
      <c r="BZ161" s="468"/>
      <c r="CA161" s="468"/>
      <c r="CB161" s="469"/>
      <c r="CC161" s="524"/>
      <c r="CD161" s="468"/>
      <c r="CE161" s="468"/>
      <c r="CF161" s="469"/>
      <c r="CG161" s="468"/>
      <c r="CH161" s="469"/>
      <c r="CI161" s="469"/>
      <c r="CJ161" s="468"/>
      <c r="CK161" s="469"/>
      <c r="CL161" s="469"/>
      <c r="CM161" s="468"/>
      <c r="CN161" s="469"/>
      <c r="CO161" s="469"/>
      <c r="CP161" s="468"/>
      <c r="CQ161" s="469"/>
      <c r="CR161" s="468"/>
    </row>
    <row r="162" spans="1:96" ht="12.75" customHeight="1">
      <c r="A162" s="468"/>
      <c r="B162" s="468"/>
      <c r="C162" s="524"/>
      <c r="D162" s="469"/>
      <c r="E162" s="468"/>
      <c r="F162" s="524"/>
      <c r="G162" s="525"/>
      <c r="H162" s="469"/>
      <c r="I162" s="468"/>
      <c r="J162" s="468"/>
      <c r="K162" s="469"/>
      <c r="L162" s="469"/>
      <c r="M162" s="469"/>
      <c r="N162" s="469"/>
      <c r="O162" s="469"/>
      <c r="P162" s="469"/>
      <c r="Q162" s="469"/>
      <c r="R162" s="468"/>
      <c r="S162" s="468"/>
      <c r="T162" s="468"/>
      <c r="U162" s="468"/>
      <c r="V162" s="468"/>
      <c r="W162" s="468"/>
      <c r="X162" s="468"/>
      <c r="Y162" s="469"/>
      <c r="Z162" s="468"/>
      <c r="AA162" s="468"/>
      <c r="AB162" s="468"/>
      <c r="AC162" s="468"/>
      <c r="AD162" s="468"/>
      <c r="AE162" s="468"/>
      <c r="AF162" s="469"/>
      <c r="AG162" s="469"/>
      <c r="AH162" s="524"/>
      <c r="AI162" s="524"/>
      <c r="AJ162" s="468"/>
      <c r="AK162" s="468"/>
      <c r="AL162" s="469"/>
      <c r="AM162" s="468"/>
      <c r="AN162" s="468"/>
      <c r="AO162" s="524"/>
      <c r="AP162" s="468"/>
      <c r="AQ162" s="469"/>
      <c r="AR162" s="469"/>
      <c r="AS162" s="468"/>
      <c r="AT162" s="469"/>
      <c r="AU162" s="468"/>
      <c r="AV162" s="469"/>
      <c r="AW162" s="469"/>
      <c r="AX162" s="524"/>
      <c r="AY162" s="469"/>
      <c r="AZ162" s="524"/>
      <c r="BA162" s="468"/>
      <c r="BB162" s="524"/>
      <c r="BC162" s="524"/>
      <c r="BD162" s="524"/>
      <c r="BE162" s="468"/>
      <c r="BF162" s="468"/>
      <c r="BG162" s="469"/>
      <c r="BH162" s="469"/>
      <c r="BI162" s="468"/>
      <c r="BJ162" s="468"/>
      <c r="BK162" s="468"/>
      <c r="BL162" s="469"/>
      <c r="BM162" s="468"/>
      <c r="BN162" s="468"/>
      <c r="BO162" s="469"/>
      <c r="BP162" s="469"/>
      <c r="BQ162" s="524"/>
      <c r="BR162" s="469"/>
      <c r="BS162" s="469"/>
      <c r="BT162" s="468"/>
      <c r="BU162" s="468"/>
      <c r="BV162" s="468"/>
      <c r="BW162" s="469"/>
      <c r="BX162" s="468"/>
      <c r="BY162" s="524"/>
      <c r="BZ162" s="468"/>
      <c r="CA162" s="468"/>
      <c r="CB162" s="469"/>
      <c r="CC162" s="524"/>
      <c r="CD162" s="468"/>
      <c r="CE162" s="468"/>
      <c r="CF162" s="469"/>
      <c r="CG162" s="468"/>
      <c r="CH162" s="469"/>
      <c r="CI162" s="469"/>
      <c r="CJ162" s="468"/>
      <c r="CK162" s="469"/>
      <c r="CL162" s="469"/>
      <c r="CM162" s="468"/>
      <c r="CN162" s="469"/>
      <c r="CO162" s="469"/>
      <c r="CP162" s="468"/>
      <c r="CQ162" s="469"/>
      <c r="CR162" s="468"/>
    </row>
    <row r="163" spans="1:96" ht="12.75" customHeight="1">
      <c r="A163" s="468"/>
      <c r="B163" s="468"/>
      <c r="C163" s="524"/>
      <c r="D163" s="469"/>
      <c r="E163" s="468"/>
      <c r="F163" s="524"/>
      <c r="G163" s="525"/>
      <c r="H163" s="469"/>
      <c r="I163" s="468"/>
      <c r="J163" s="468"/>
      <c r="K163" s="469"/>
      <c r="L163" s="469"/>
      <c r="M163" s="469"/>
      <c r="N163" s="469"/>
      <c r="O163" s="469"/>
      <c r="P163" s="469"/>
      <c r="Q163" s="469"/>
      <c r="R163" s="468"/>
      <c r="S163" s="468"/>
      <c r="T163" s="468"/>
      <c r="U163" s="468"/>
      <c r="V163" s="468"/>
      <c r="W163" s="468"/>
      <c r="X163" s="468"/>
      <c r="Y163" s="469"/>
      <c r="Z163" s="468"/>
      <c r="AA163" s="468"/>
      <c r="AB163" s="468"/>
      <c r="AC163" s="468"/>
      <c r="AD163" s="468"/>
      <c r="AE163" s="468"/>
      <c r="AF163" s="469"/>
      <c r="AG163" s="469"/>
      <c r="AH163" s="524"/>
      <c r="AI163" s="524"/>
      <c r="AJ163" s="468"/>
      <c r="AK163" s="468"/>
      <c r="AL163" s="469"/>
      <c r="AM163" s="468"/>
      <c r="AN163" s="468"/>
      <c r="AO163" s="524"/>
      <c r="AP163" s="468"/>
      <c r="AQ163" s="469"/>
      <c r="AR163" s="469"/>
      <c r="AS163" s="468"/>
      <c r="AT163" s="469"/>
      <c r="AU163" s="468"/>
      <c r="AV163" s="469"/>
      <c r="AW163" s="469"/>
      <c r="AX163" s="524"/>
      <c r="AY163" s="469"/>
      <c r="AZ163" s="524"/>
      <c r="BA163" s="468"/>
      <c r="BB163" s="524"/>
      <c r="BC163" s="524"/>
      <c r="BD163" s="524"/>
      <c r="BE163" s="468"/>
      <c r="BF163" s="468"/>
      <c r="BG163" s="469"/>
      <c r="BH163" s="469"/>
      <c r="BI163" s="468"/>
      <c r="BJ163" s="468"/>
      <c r="BK163" s="468"/>
      <c r="BL163" s="469"/>
      <c r="BM163" s="468"/>
      <c r="BN163" s="468"/>
      <c r="BO163" s="469"/>
      <c r="BP163" s="469"/>
      <c r="BQ163" s="524"/>
      <c r="BR163" s="469"/>
      <c r="BS163" s="469"/>
      <c r="BT163" s="468"/>
      <c r="BU163" s="468"/>
      <c r="BV163" s="468"/>
      <c r="BW163" s="469"/>
      <c r="BX163" s="468"/>
      <c r="BY163" s="524"/>
      <c r="BZ163" s="468"/>
      <c r="CA163" s="468"/>
      <c r="CB163" s="469"/>
      <c r="CC163" s="524"/>
      <c r="CD163" s="468"/>
      <c r="CE163" s="468"/>
      <c r="CF163" s="469"/>
      <c r="CG163" s="468"/>
      <c r="CH163" s="469"/>
      <c r="CI163" s="469"/>
      <c r="CJ163" s="468"/>
      <c r="CK163" s="469"/>
      <c r="CL163" s="469"/>
      <c r="CM163" s="468"/>
      <c r="CN163" s="469"/>
      <c r="CO163" s="469"/>
      <c r="CP163" s="468"/>
      <c r="CQ163" s="469"/>
      <c r="CR163" s="468"/>
    </row>
    <row r="164" spans="1:96" ht="12.75" customHeight="1">
      <c r="A164" s="468"/>
      <c r="B164" s="468"/>
      <c r="C164" s="524"/>
      <c r="D164" s="469"/>
      <c r="E164" s="468"/>
      <c r="F164" s="524"/>
      <c r="G164" s="525"/>
      <c r="H164" s="469"/>
      <c r="I164" s="468"/>
      <c r="J164" s="468"/>
      <c r="K164" s="469"/>
      <c r="L164" s="469"/>
      <c r="M164" s="469"/>
      <c r="N164" s="469"/>
      <c r="O164" s="469"/>
      <c r="P164" s="469"/>
      <c r="Q164" s="469"/>
      <c r="R164" s="468"/>
      <c r="S164" s="468"/>
      <c r="T164" s="468"/>
      <c r="U164" s="468"/>
      <c r="V164" s="468"/>
      <c r="W164" s="468"/>
      <c r="X164" s="468"/>
      <c r="Y164" s="469"/>
      <c r="Z164" s="468"/>
      <c r="AA164" s="468"/>
      <c r="AB164" s="468"/>
      <c r="AC164" s="468"/>
      <c r="AD164" s="468"/>
      <c r="AE164" s="468"/>
      <c r="AF164" s="469"/>
      <c r="AG164" s="469"/>
      <c r="AH164" s="524"/>
      <c r="AI164" s="524"/>
      <c r="AJ164" s="468"/>
      <c r="AK164" s="468"/>
      <c r="AL164" s="469"/>
      <c r="AM164" s="468"/>
      <c r="AN164" s="468"/>
      <c r="AO164" s="524"/>
      <c r="AP164" s="468"/>
      <c r="AQ164" s="469"/>
      <c r="AR164" s="469"/>
      <c r="AS164" s="468"/>
      <c r="AT164" s="469"/>
      <c r="AU164" s="468"/>
      <c r="AV164" s="469"/>
      <c r="AW164" s="469"/>
      <c r="AX164" s="524"/>
      <c r="AY164" s="469"/>
      <c r="AZ164" s="524"/>
      <c r="BA164" s="468"/>
      <c r="BB164" s="524"/>
      <c r="BC164" s="524"/>
      <c r="BD164" s="524"/>
      <c r="BE164" s="468"/>
      <c r="BF164" s="468"/>
      <c r="BG164" s="469"/>
      <c r="BH164" s="469"/>
      <c r="BI164" s="468"/>
      <c r="BJ164" s="468"/>
      <c r="BK164" s="468"/>
      <c r="BL164" s="469"/>
      <c r="BM164" s="468"/>
      <c r="BN164" s="468"/>
      <c r="BO164" s="469"/>
      <c r="BP164" s="469"/>
      <c r="BQ164" s="524"/>
      <c r="BR164" s="469"/>
      <c r="BS164" s="469"/>
      <c r="BT164" s="468"/>
      <c r="BU164" s="468"/>
      <c r="BV164" s="468"/>
      <c r="BW164" s="469"/>
      <c r="BX164" s="468"/>
      <c r="BY164" s="524"/>
      <c r="BZ164" s="468"/>
      <c r="CA164" s="468"/>
      <c r="CB164" s="469"/>
      <c r="CC164" s="524"/>
      <c r="CD164" s="468"/>
      <c r="CE164" s="468"/>
      <c r="CF164" s="469"/>
      <c r="CG164" s="468"/>
      <c r="CH164" s="469"/>
      <c r="CI164" s="469"/>
      <c r="CJ164" s="468"/>
      <c r="CK164" s="469"/>
      <c r="CL164" s="469"/>
      <c r="CM164" s="468"/>
      <c r="CN164" s="469"/>
      <c r="CO164" s="469"/>
      <c r="CP164" s="468"/>
      <c r="CQ164" s="469"/>
      <c r="CR164" s="468"/>
    </row>
    <row r="165" spans="1:96" ht="12.75" customHeight="1">
      <c r="A165" s="468"/>
      <c r="B165" s="468"/>
      <c r="C165" s="524"/>
      <c r="D165" s="469"/>
      <c r="E165" s="468"/>
      <c r="F165" s="524"/>
      <c r="G165" s="525"/>
      <c r="H165" s="469"/>
      <c r="I165" s="468"/>
      <c r="J165" s="468"/>
      <c r="K165" s="469"/>
      <c r="L165" s="469"/>
      <c r="M165" s="469"/>
      <c r="N165" s="469"/>
      <c r="O165" s="469"/>
      <c r="P165" s="469"/>
      <c r="Q165" s="469"/>
      <c r="R165" s="468"/>
      <c r="S165" s="468"/>
      <c r="T165" s="468"/>
      <c r="U165" s="468"/>
      <c r="V165" s="468"/>
      <c r="W165" s="468"/>
      <c r="X165" s="468"/>
      <c r="Y165" s="469"/>
      <c r="Z165" s="468"/>
      <c r="AA165" s="468"/>
      <c r="AB165" s="468"/>
      <c r="AC165" s="468"/>
      <c r="AD165" s="468"/>
      <c r="AE165" s="468"/>
      <c r="AF165" s="469"/>
      <c r="AG165" s="469"/>
      <c r="AH165" s="524"/>
      <c r="AI165" s="524"/>
      <c r="AJ165" s="468"/>
      <c r="AK165" s="468"/>
      <c r="AL165" s="469"/>
      <c r="AM165" s="468"/>
      <c r="AN165" s="468"/>
      <c r="AO165" s="524"/>
      <c r="AP165" s="468"/>
      <c r="AQ165" s="469"/>
      <c r="AR165" s="469"/>
      <c r="AS165" s="468"/>
      <c r="AT165" s="469"/>
      <c r="AU165" s="468"/>
      <c r="AV165" s="469"/>
      <c r="AW165" s="469"/>
      <c r="AX165" s="524"/>
      <c r="AY165" s="469"/>
      <c r="AZ165" s="524"/>
      <c r="BA165" s="468"/>
      <c r="BB165" s="524"/>
      <c r="BC165" s="524"/>
      <c r="BD165" s="524"/>
      <c r="BE165" s="468"/>
      <c r="BF165" s="468"/>
      <c r="BG165" s="469"/>
      <c r="BH165" s="469"/>
      <c r="BI165" s="468"/>
      <c r="BJ165" s="468"/>
      <c r="BK165" s="468"/>
      <c r="BL165" s="469"/>
      <c r="BM165" s="468"/>
      <c r="BN165" s="468"/>
      <c r="BO165" s="469"/>
      <c r="BP165" s="469"/>
      <c r="BQ165" s="524"/>
      <c r="BR165" s="469"/>
      <c r="BS165" s="469"/>
      <c r="BT165" s="468"/>
      <c r="BU165" s="468"/>
      <c r="BV165" s="468"/>
      <c r="BW165" s="469"/>
      <c r="BX165" s="468"/>
      <c r="BY165" s="524"/>
      <c r="BZ165" s="468"/>
      <c r="CA165" s="468"/>
      <c r="CB165" s="469"/>
      <c r="CC165" s="524"/>
      <c r="CD165" s="468"/>
      <c r="CE165" s="468"/>
      <c r="CF165" s="469"/>
      <c r="CG165" s="468"/>
      <c r="CH165" s="469"/>
      <c r="CI165" s="469"/>
      <c r="CJ165" s="468"/>
      <c r="CK165" s="469"/>
      <c r="CL165" s="469"/>
      <c r="CM165" s="468"/>
      <c r="CN165" s="469"/>
      <c r="CO165" s="469"/>
      <c r="CP165" s="468"/>
      <c r="CQ165" s="469"/>
      <c r="CR165" s="468"/>
    </row>
    <row r="166" spans="1:96" ht="12.75" customHeight="1">
      <c r="A166" s="468"/>
      <c r="B166" s="468"/>
      <c r="C166" s="524"/>
      <c r="D166" s="469"/>
      <c r="E166" s="468"/>
      <c r="F166" s="524"/>
      <c r="G166" s="525"/>
      <c r="H166" s="469"/>
      <c r="I166" s="468"/>
      <c r="J166" s="468"/>
      <c r="K166" s="469"/>
      <c r="L166" s="469"/>
      <c r="M166" s="469"/>
      <c r="N166" s="469"/>
      <c r="O166" s="469"/>
      <c r="P166" s="469"/>
      <c r="Q166" s="469"/>
      <c r="R166" s="468"/>
      <c r="S166" s="468"/>
      <c r="T166" s="468"/>
      <c r="U166" s="468"/>
      <c r="V166" s="468"/>
      <c r="W166" s="468"/>
      <c r="X166" s="468"/>
      <c r="Y166" s="469"/>
      <c r="Z166" s="468"/>
      <c r="AA166" s="468"/>
      <c r="AB166" s="468"/>
      <c r="AC166" s="468"/>
      <c r="AD166" s="468"/>
      <c r="AE166" s="468"/>
      <c r="AF166" s="469"/>
      <c r="AG166" s="469"/>
      <c r="AH166" s="524"/>
      <c r="AI166" s="524"/>
      <c r="AJ166" s="468"/>
      <c r="AK166" s="468"/>
      <c r="AL166" s="469"/>
      <c r="AM166" s="468"/>
      <c r="AN166" s="468"/>
      <c r="AO166" s="524"/>
      <c r="AP166" s="468"/>
      <c r="AQ166" s="469"/>
      <c r="AR166" s="469"/>
      <c r="AS166" s="468"/>
      <c r="AT166" s="469"/>
      <c r="AU166" s="468"/>
      <c r="AV166" s="469"/>
      <c r="AW166" s="469"/>
      <c r="AX166" s="524"/>
      <c r="AY166" s="469"/>
      <c r="AZ166" s="524"/>
      <c r="BA166" s="468"/>
      <c r="BB166" s="524"/>
      <c r="BC166" s="524"/>
      <c r="BD166" s="524"/>
      <c r="BE166" s="468"/>
      <c r="BF166" s="468"/>
      <c r="BG166" s="469"/>
      <c r="BH166" s="469"/>
      <c r="BI166" s="468"/>
      <c r="BJ166" s="468"/>
      <c r="BK166" s="468"/>
      <c r="BL166" s="469"/>
      <c r="BM166" s="468"/>
      <c r="BN166" s="468"/>
      <c r="BO166" s="469"/>
      <c r="BP166" s="469"/>
      <c r="BQ166" s="524"/>
      <c r="BR166" s="469"/>
      <c r="BS166" s="469"/>
      <c r="BT166" s="468"/>
      <c r="BU166" s="468"/>
      <c r="BV166" s="468"/>
      <c r="BW166" s="469"/>
      <c r="BX166" s="468"/>
      <c r="BY166" s="524"/>
      <c r="BZ166" s="468"/>
      <c r="CA166" s="468"/>
      <c r="CB166" s="469"/>
      <c r="CC166" s="524"/>
      <c r="CD166" s="468"/>
      <c r="CE166" s="468"/>
      <c r="CF166" s="469"/>
      <c r="CG166" s="468"/>
      <c r="CH166" s="469"/>
      <c r="CI166" s="469"/>
      <c r="CJ166" s="468"/>
      <c r="CK166" s="469"/>
      <c r="CL166" s="469"/>
      <c r="CM166" s="468"/>
      <c r="CN166" s="469"/>
      <c r="CO166" s="469"/>
      <c r="CP166" s="468"/>
      <c r="CQ166" s="469"/>
      <c r="CR166" s="468"/>
    </row>
    <row r="167" spans="1:96" ht="12.75" customHeight="1">
      <c r="A167" s="468"/>
      <c r="B167" s="468"/>
      <c r="C167" s="524"/>
      <c r="D167" s="469"/>
      <c r="E167" s="468"/>
      <c r="F167" s="524"/>
      <c r="G167" s="525"/>
      <c r="H167" s="469"/>
      <c r="I167" s="468"/>
      <c r="J167" s="468"/>
      <c r="K167" s="469"/>
      <c r="L167" s="469"/>
      <c r="M167" s="469"/>
      <c r="N167" s="469"/>
      <c r="O167" s="469"/>
      <c r="P167" s="469"/>
      <c r="Q167" s="469"/>
      <c r="R167" s="468"/>
      <c r="S167" s="468"/>
      <c r="T167" s="468"/>
      <c r="U167" s="468"/>
      <c r="V167" s="468"/>
      <c r="W167" s="468"/>
      <c r="X167" s="468"/>
      <c r="Y167" s="469"/>
      <c r="Z167" s="468"/>
      <c r="AA167" s="468"/>
      <c r="AB167" s="468"/>
      <c r="AC167" s="468"/>
      <c r="AD167" s="468"/>
      <c r="AE167" s="468"/>
      <c r="AF167" s="469"/>
      <c r="AG167" s="469"/>
      <c r="AH167" s="524"/>
      <c r="AI167" s="524"/>
      <c r="AJ167" s="468"/>
      <c r="AK167" s="468"/>
      <c r="AL167" s="469"/>
      <c r="AM167" s="468"/>
      <c r="AN167" s="468"/>
      <c r="AO167" s="524"/>
      <c r="AP167" s="468"/>
      <c r="AQ167" s="469"/>
      <c r="AR167" s="469"/>
      <c r="AS167" s="468"/>
      <c r="AT167" s="469"/>
      <c r="AU167" s="468"/>
      <c r="AV167" s="469"/>
      <c r="AW167" s="469"/>
      <c r="AX167" s="524"/>
      <c r="AY167" s="469"/>
      <c r="AZ167" s="524"/>
      <c r="BA167" s="468"/>
      <c r="BB167" s="524"/>
      <c r="BC167" s="524"/>
      <c r="BD167" s="524"/>
      <c r="BE167" s="468"/>
      <c r="BF167" s="468"/>
      <c r="BG167" s="469"/>
      <c r="BH167" s="469"/>
      <c r="BI167" s="468"/>
      <c r="BJ167" s="468"/>
      <c r="BK167" s="468"/>
      <c r="BL167" s="469"/>
      <c r="BM167" s="468"/>
      <c r="BN167" s="468"/>
      <c r="BO167" s="469"/>
      <c r="BP167" s="469"/>
      <c r="BQ167" s="524"/>
      <c r="BR167" s="469"/>
      <c r="BS167" s="469"/>
      <c r="BT167" s="468"/>
      <c r="BU167" s="468"/>
      <c r="BV167" s="468"/>
      <c r="BW167" s="469"/>
      <c r="BX167" s="468"/>
      <c r="BY167" s="524"/>
      <c r="BZ167" s="468"/>
      <c r="CA167" s="468"/>
      <c r="CB167" s="469"/>
      <c r="CC167" s="524"/>
      <c r="CD167" s="468"/>
      <c r="CE167" s="468"/>
      <c r="CF167" s="469"/>
      <c r="CG167" s="468"/>
      <c r="CH167" s="469"/>
      <c r="CI167" s="469"/>
      <c r="CJ167" s="468"/>
      <c r="CK167" s="469"/>
      <c r="CL167" s="469"/>
      <c r="CM167" s="468"/>
      <c r="CN167" s="469"/>
      <c r="CO167" s="469"/>
      <c r="CP167" s="468"/>
      <c r="CQ167" s="469"/>
      <c r="CR167" s="468"/>
    </row>
    <row r="168" spans="1:96" ht="12.75" customHeight="1">
      <c r="A168" s="468"/>
      <c r="B168" s="468"/>
      <c r="C168" s="524"/>
      <c r="D168" s="469"/>
      <c r="E168" s="468"/>
      <c r="F168" s="524"/>
      <c r="G168" s="525"/>
      <c r="H168" s="469"/>
      <c r="I168" s="468"/>
      <c r="J168" s="468"/>
      <c r="K168" s="469"/>
      <c r="L168" s="469"/>
      <c r="M168" s="469"/>
      <c r="N168" s="469"/>
      <c r="O168" s="469"/>
      <c r="P168" s="469"/>
      <c r="Q168" s="469"/>
      <c r="R168" s="468"/>
      <c r="S168" s="468"/>
      <c r="T168" s="468"/>
      <c r="U168" s="468"/>
      <c r="V168" s="468"/>
      <c r="W168" s="468"/>
      <c r="X168" s="468"/>
      <c r="Y168" s="469"/>
      <c r="Z168" s="468"/>
      <c r="AA168" s="468"/>
      <c r="AB168" s="468"/>
      <c r="AC168" s="468"/>
      <c r="AD168" s="468"/>
      <c r="AE168" s="468"/>
      <c r="AF168" s="469"/>
      <c r="AG168" s="469"/>
      <c r="AH168" s="524"/>
      <c r="AI168" s="524"/>
      <c r="AJ168" s="468"/>
      <c r="AK168" s="468"/>
      <c r="AL168" s="469"/>
      <c r="AM168" s="468"/>
      <c r="AN168" s="468"/>
      <c r="AO168" s="524"/>
      <c r="AP168" s="468"/>
      <c r="AQ168" s="469"/>
      <c r="AR168" s="469"/>
      <c r="AS168" s="468"/>
      <c r="AT168" s="469"/>
      <c r="AU168" s="468"/>
      <c r="AV168" s="469"/>
      <c r="AW168" s="469"/>
      <c r="AX168" s="524"/>
      <c r="AY168" s="469"/>
      <c r="AZ168" s="524"/>
      <c r="BA168" s="468"/>
      <c r="BB168" s="524"/>
      <c r="BC168" s="524"/>
      <c r="BD168" s="524"/>
      <c r="BE168" s="468"/>
      <c r="BF168" s="468"/>
      <c r="BG168" s="469"/>
      <c r="BH168" s="469"/>
      <c r="BI168" s="468"/>
      <c r="BJ168" s="468"/>
      <c r="BK168" s="468"/>
      <c r="BL168" s="469"/>
      <c r="BM168" s="468"/>
      <c r="BN168" s="468"/>
      <c r="BO168" s="469"/>
      <c r="BP168" s="469"/>
      <c r="BQ168" s="524"/>
      <c r="BR168" s="469"/>
      <c r="BS168" s="469"/>
      <c r="BT168" s="468"/>
      <c r="BU168" s="468"/>
      <c r="BV168" s="468"/>
      <c r="BW168" s="469"/>
      <c r="BX168" s="468"/>
      <c r="BY168" s="524"/>
      <c r="BZ168" s="468"/>
      <c r="CA168" s="468"/>
      <c r="CB168" s="469"/>
      <c r="CC168" s="524"/>
      <c r="CD168" s="468"/>
      <c r="CE168" s="468"/>
      <c r="CF168" s="469"/>
      <c r="CG168" s="468"/>
      <c r="CH168" s="469"/>
      <c r="CI168" s="469"/>
      <c r="CJ168" s="468"/>
      <c r="CK168" s="469"/>
      <c r="CL168" s="469"/>
      <c r="CM168" s="468"/>
      <c r="CN168" s="469"/>
      <c r="CO168" s="469"/>
      <c r="CP168" s="468"/>
      <c r="CQ168" s="469"/>
      <c r="CR168" s="468"/>
    </row>
    <row r="169" spans="1:96" ht="12.75" customHeight="1">
      <c r="A169" s="468"/>
      <c r="B169" s="468"/>
      <c r="C169" s="524"/>
      <c r="D169" s="469"/>
      <c r="E169" s="468"/>
      <c r="F169" s="524"/>
      <c r="G169" s="525"/>
      <c r="H169" s="469"/>
      <c r="I169" s="468"/>
      <c r="J169" s="468"/>
      <c r="K169" s="469"/>
      <c r="L169" s="469"/>
      <c r="M169" s="469"/>
      <c r="N169" s="469"/>
      <c r="O169" s="469"/>
      <c r="P169" s="469"/>
      <c r="Q169" s="469"/>
      <c r="R169" s="468"/>
      <c r="S169" s="468"/>
      <c r="T169" s="468"/>
      <c r="U169" s="468"/>
      <c r="V169" s="468"/>
      <c r="W169" s="468"/>
      <c r="X169" s="468"/>
      <c r="Y169" s="469"/>
      <c r="Z169" s="468"/>
      <c r="AA169" s="468"/>
      <c r="AB169" s="468"/>
      <c r="AC169" s="468"/>
      <c r="AD169" s="468"/>
      <c r="AE169" s="468"/>
      <c r="AF169" s="469"/>
      <c r="AG169" s="469"/>
      <c r="AH169" s="524"/>
      <c r="AI169" s="524"/>
      <c r="AJ169" s="468"/>
      <c r="AK169" s="468"/>
      <c r="AL169" s="469"/>
      <c r="AM169" s="468"/>
      <c r="AN169" s="468"/>
      <c r="AO169" s="524"/>
      <c r="AP169" s="468"/>
      <c r="AQ169" s="469"/>
      <c r="AR169" s="469"/>
      <c r="AS169" s="468"/>
      <c r="AT169" s="469"/>
      <c r="AU169" s="468"/>
      <c r="AV169" s="469"/>
      <c r="AW169" s="469"/>
      <c r="AX169" s="524"/>
      <c r="AY169" s="469"/>
      <c r="AZ169" s="524"/>
      <c r="BA169" s="468"/>
      <c r="BB169" s="524"/>
      <c r="BC169" s="524"/>
      <c r="BD169" s="524"/>
      <c r="BE169" s="468"/>
      <c r="BF169" s="468"/>
      <c r="BG169" s="469"/>
      <c r="BH169" s="469"/>
      <c r="BI169" s="468"/>
      <c r="BJ169" s="468"/>
      <c r="BK169" s="468"/>
      <c r="BL169" s="469"/>
      <c r="BM169" s="468"/>
      <c r="BN169" s="468"/>
      <c r="BO169" s="469"/>
      <c r="BP169" s="469"/>
      <c r="BQ169" s="524"/>
      <c r="BR169" s="469"/>
      <c r="BS169" s="469"/>
      <c r="BT169" s="468"/>
      <c r="BU169" s="468"/>
      <c r="BV169" s="468"/>
      <c r="BW169" s="469"/>
      <c r="BX169" s="468"/>
      <c r="BY169" s="524"/>
      <c r="BZ169" s="468"/>
      <c r="CA169" s="468"/>
      <c r="CB169" s="469"/>
      <c r="CC169" s="524"/>
      <c r="CD169" s="468"/>
      <c r="CE169" s="468"/>
      <c r="CF169" s="469"/>
      <c r="CG169" s="468"/>
      <c r="CH169" s="469"/>
      <c r="CI169" s="469"/>
      <c r="CJ169" s="468"/>
      <c r="CK169" s="469"/>
      <c r="CL169" s="469"/>
      <c r="CM169" s="468"/>
      <c r="CN169" s="469"/>
      <c r="CO169" s="469"/>
      <c r="CP169" s="468"/>
      <c r="CQ169" s="469"/>
      <c r="CR169" s="468"/>
    </row>
    <row r="170" spans="1:96" ht="12.75" customHeight="1">
      <c r="A170" s="468"/>
      <c r="B170" s="468"/>
      <c r="C170" s="524"/>
      <c r="D170" s="469"/>
      <c r="E170" s="468"/>
      <c r="F170" s="524"/>
      <c r="G170" s="525"/>
      <c r="H170" s="469"/>
      <c r="I170" s="468"/>
      <c r="J170" s="468"/>
      <c r="K170" s="469"/>
      <c r="L170" s="469"/>
      <c r="M170" s="469"/>
      <c r="N170" s="469"/>
      <c r="O170" s="469"/>
      <c r="P170" s="469"/>
      <c r="Q170" s="469"/>
      <c r="R170" s="468"/>
      <c r="S170" s="468"/>
      <c r="T170" s="468"/>
      <c r="U170" s="468"/>
      <c r="V170" s="468"/>
      <c r="W170" s="468"/>
      <c r="X170" s="468"/>
      <c r="Y170" s="469"/>
      <c r="Z170" s="468"/>
      <c r="AA170" s="468"/>
      <c r="AB170" s="468"/>
      <c r="AC170" s="468"/>
      <c r="AD170" s="468"/>
      <c r="AE170" s="468"/>
      <c r="AF170" s="469"/>
      <c r="AG170" s="469"/>
      <c r="AH170" s="524"/>
      <c r="AI170" s="524"/>
      <c r="AJ170" s="468"/>
      <c r="AK170" s="468"/>
      <c r="AL170" s="469"/>
      <c r="AM170" s="468"/>
      <c r="AN170" s="468"/>
      <c r="AO170" s="524"/>
      <c r="AP170" s="468"/>
      <c r="AQ170" s="469"/>
      <c r="AR170" s="469"/>
      <c r="AS170" s="468"/>
      <c r="AT170" s="469"/>
      <c r="AU170" s="468"/>
      <c r="AV170" s="469"/>
      <c r="AW170" s="469"/>
      <c r="AX170" s="524"/>
      <c r="AY170" s="469"/>
      <c r="AZ170" s="524"/>
      <c r="BA170" s="468"/>
      <c r="BB170" s="524"/>
      <c r="BC170" s="524"/>
      <c r="BD170" s="524"/>
      <c r="BE170" s="468"/>
      <c r="BF170" s="468"/>
      <c r="BG170" s="469"/>
      <c r="BH170" s="469"/>
      <c r="BI170" s="468"/>
      <c r="BJ170" s="468"/>
      <c r="BK170" s="468"/>
      <c r="BL170" s="469"/>
      <c r="BM170" s="468"/>
      <c r="BN170" s="468"/>
      <c r="BO170" s="469"/>
      <c r="BP170" s="469"/>
      <c r="BQ170" s="524"/>
      <c r="BR170" s="469"/>
      <c r="BS170" s="469"/>
      <c r="BT170" s="468"/>
      <c r="BU170" s="468"/>
      <c r="BV170" s="468"/>
      <c r="BW170" s="469"/>
      <c r="BX170" s="468"/>
      <c r="BY170" s="524"/>
      <c r="BZ170" s="468"/>
      <c r="CA170" s="468"/>
      <c r="CB170" s="469"/>
      <c r="CC170" s="524"/>
      <c r="CD170" s="468"/>
      <c r="CE170" s="468"/>
      <c r="CF170" s="469"/>
      <c r="CG170" s="468"/>
      <c r="CH170" s="469"/>
      <c r="CI170" s="469"/>
      <c r="CJ170" s="468"/>
      <c r="CK170" s="469"/>
      <c r="CL170" s="469"/>
      <c r="CM170" s="468"/>
      <c r="CN170" s="469"/>
      <c r="CO170" s="469"/>
      <c r="CP170" s="468"/>
      <c r="CQ170" s="469"/>
      <c r="CR170" s="468"/>
    </row>
    <row r="171" spans="1:96" ht="12.75" customHeight="1">
      <c r="A171" s="468"/>
      <c r="B171" s="468"/>
      <c r="C171" s="524"/>
      <c r="D171" s="469"/>
      <c r="E171" s="468"/>
      <c r="F171" s="524"/>
      <c r="G171" s="525"/>
      <c r="H171" s="469"/>
      <c r="I171" s="468"/>
      <c r="J171" s="468"/>
      <c r="K171" s="469"/>
      <c r="L171" s="469"/>
      <c r="M171" s="469"/>
      <c r="N171" s="469"/>
      <c r="O171" s="469"/>
      <c r="P171" s="469"/>
      <c r="Q171" s="469"/>
      <c r="R171" s="468"/>
      <c r="S171" s="468"/>
      <c r="T171" s="468"/>
      <c r="U171" s="468"/>
      <c r="V171" s="468"/>
      <c r="W171" s="468"/>
      <c r="X171" s="468"/>
      <c r="Y171" s="469"/>
      <c r="Z171" s="468"/>
      <c r="AA171" s="468"/>
      <c r="AB171" s="468"/>
      <c r="AC171" s="468"/>
      <c r="AD171" s="468"/>
      <c r="AE171" s="468"/>
      <c r="AF171" s="469"/>
      <c r="AG171" s="469"/>
      <c r="AH171" s="524"/>
      <c r="AI171" s="524"/>
      <c r="AJ171" s="468"/>
      <c r="AK171" s="468"/>
      <c r="AL171" s="469"/>
      <c r="AM171" s="468"/>
      <c r="AN171" s="468"/>
      <c r="AO171" s="524"/>
      <c r="AP171" s="468"/>
      <c r="AQ171" s="469"/>
      <c r="AR171" s="469"/>
      <c r="AS171" s="468"/>
      <c r="AT171" s="469"/>
      <c r="AU171" s="468"/>
      <c r="AV171" s="469"/>
      <c r="AW171" s="469"/>
      <c r="AX171" s="524"/>
      <c r="AY171" s="469"/>
      <c r="AZ171" s="524"/>
      <c r="BA171" s="468"/>
      <c r="BB171" s="524"/>
      <c r="BC171" s="524"/>
      <c r="BD171" s="524"/>
      <c r="BE171" s="468"/>
      <c r="BF171" s="468"/>
      <c r="BG171" s="469"/>
      <c r="BH171" s="469"/>
      <c r="BI171" s="468"/>
      <c r="BJ171" s="468"/>
      <c r="BK171" s="468"/>
      <c r="BL171" s="469"/>
      <c r="BM171" s="468"/>
      <c r="BN171" s="468"/>
      <c r="BO171" s="469"/>
      <c r="BP171" s="469"/>
      <c r="BQ171" s="524"/>
      <c r="BR171" s="469"/>
      <c r="BS171" s="469"/>
      <c r="BT171" s="468"/>
      <c r="BU171" s="468"/>
      <c r="BV171" s="468"/>
      <c r="BW171" s="469"/>
      <c r="BX171" s="468"/>
      <c r="BY171" s="524"/>
      <c r="BZ171" s="468"/>
      <c r="CA171" s="468"/>
      <c r="CB171" s="469"/>
      <c r="CC171" s="524"/>
      <c r="CD171" s="468"/>
      <c r="CE171" s="468"/>
      <c r="CF171" s="469"/>
      <c r="CG171" s="468"/>
      <c r="CH171" s="469"/>
      <c r="CI171" s="469"/>
      <c r="CJ171" s="468"/>
      <c r="CK171" s="469"/>
      <c r="CL171" s="469"/>
      <c r="CM171" s="468"/>
      <c r="CN171" s="469"/>
      <c r="CO171" s="469"/>
      <c r="CP171" s="468"/>
      <c r="CQ171" s="469"/>
      <c r="CR171" s="468"/>
    </row>
    <row r="172" spans="1:96" ht="12.75" customHeight="1">
      <c r="A172" s="468"/>
      <c r="B172" s="468"/>
      <c r="C172" s="524"/>
      <c r="D172" s="469"/>
      <c r="E172" s="468"/>
      <c r="F172" s="524"/>
      <c r="G172" s="525"/>
      <c r="H172" s="469"/>
      <c r="I172" s="468"/>
      <c r="J172" s="468"/>
      <c r="K172" s="469"/>
      <c r="L172" s="469"/>
      <c r="M172" s="469"/>
      <c r="N172" s="469"/>
      <c r="O172" s="469"/>
      <c r="P172" s="469"/>
      <c r="Q172" s="469"/>
      <c r="R172" s="468"/>
      <c r="S172" s="468"/>
      <c r="T172" s="468"/>
      <c r="U172" s="468"/>
      <c r="V172" s="468"/>
      <c r="W172" s="468"/>
      <c r="X172" s="468"/>
      <c r="Y172" s="469"/>
      <c r="Z172" s="468"/>
      <c r="AA172" s="468"/>
      <c r="AB172" s="468"/>
      <c r="AC172" s="468"/>
      <c r="AD172" s="468"/>
      <c r="AE172" s="468"/>
      <c r="AF172" s="469"/>
      <c r="AG172" s="469"/>
      <c r="AH172" s="524"/>
      <c r="AI172" s="524"/>
      <c r="AJ172" s="468"/>
      <c r="AK172" s="468"/>
      <c r="AL172" s="469"/>
      <c r="AM172" s="468"/>
      <c r="AN172" s="468"/>
      <c r="AO172" s="524"/>
      <c r="AP172" s="468"/>
      <c r="AQ172" s="469"/>
      <c r="AR172" s="469"/>
      <c r="AS172" s="468"/>
      <c r="AT172" s="469"/>
      <c r="AU172" s="468"/>
      <c r="AV172" s="469"/>
      <c r="AW172" s="469"/>
      <c r="AX172" s="524"/>
      <c r="AY172" s="469"/>
      <c r="AZ172" s="524"/>
      <c r="BA172" s="468"/>
      <c r="BB172" s="524"/>
      <c r="BC172" s="524"/>
      <c r="BD172" s="524"/>
      <c r="BE172" s="468"/>
      <c r="BF172" s="468"/>
      <c r="BG172" s="469"/>
      <c r="BH172" s="469"/>
      <c r="BI172" s="468"/>
      <c r="BJ172" s="468"/>
      <c r="BK172" s="468"/>
      <c r="BL172" s="469"/>
      <c r="BM172" s="468"/>
      <c r="BN172" s="468"/>
      <c r="BO172" s="469"/>
      <c r="BP172" s="469"/>
      <c r="BQ172" s="524"/>
      <c r="BR172" s="469"/>
      <c r="BS172" s="469"/>
      <c r="BT172" s="468"/>
      <c r="BU172" s="468"/>
      <c r="BV172" s="468"/>
      <c r="BW172" s="469"/>
      <c r="BX172" s="468"/>
      <c r="BY172" s="524"/>
      <c r="BZ172" s="468"/>
      <c r="CA172" s="468"/>
      <c r="CB172" s="469"/>
      <c r="CC172" s="524"/>
      <c r="CD172" s="468"/>
      <c r="CE172" s="468"/>
      <c r="CF172" s="469"/>
      <c r="CG172" s="468"/>
      <c r="CH172" s="469"/>
      <c r="CI172" s="469"/>
      <c r="CJ172" s="468"/>
      <c r="CK172" s="469"/>
      <c r="CL172" s="469"/>
      <c r="CM172" s="468"/>
      <c r="CN172" s="469"/>
      <c r="CO172" s="469"/>
      <c r="CP172" s="468"/>
      <c r="CQ172" s="469"/>
      <c r="CR172" s="468"/>
    </row>
    <row r="173" spans="1:96" ht="12.75" customHeight="1">
      <c r="A173" s="468"/>
      <c r="B173" s="468"/>
      <c r="C173" s="524"/>
      <c r="D173" s="469"/>
      <c r="E173" s="468"/>
      <c r="F173" s="524"/>
      <c r="G173" s="525"/>
      <c r="H173" s="469"/>
      <c r="I173" s="468"/>
      <c r="J173" s="468"/>
      <c r="K173" s="469"/>
      <c r="L173" s="469"/>
      <c r="M173" s="469"/>
      <c r="N173" s="469"/>
      <c r="O173" s="469"/>
      <c r="P173" s="469"/>
      <c r="Q173" s="469"/>
      <c r="R173" s="468"/>
      <c r="S173" s="468"/>
      <c r="T173" s="468"/>
      <c r="U173" s="468"/>
      <c r="V173" s="468"/>
      <c r="W173" s="468"/>
      <c r="X173" s="468"/>
      <c r="Y173" s="469"/>
      <c r="Z173" s="468"/>
      <c r="AA173" s="468"/>
      <c r="AB173" s="468"/>
      <c r="AC173" s="468"/>
      <c r="AD173" s="468"/>
      <c r="AE173" s="468"/>
      <c r="AF173" s="469"/>
      <c r="AG173" s="469"/>
      <c r="AH173" s="524"/>
      <c r="AI173" s="524"/>
      <c r="AJ173" s="468"/>
      <c r="AK173" s="468"/>
      <c r="AL173" s="469"/>
      <c r="AM173" s="468"/>
      <c r="AN173" s="468"/>
      <c r="AO173" s="524"/>
      <c r="AP173" s="468"/>
      <c r="AQ173" s="469"/>
      <c r="AR173" s="469"/>
      <c r="AS173" s="468"/>
      <c r="AT173" s="469"/>
      <c r="AU173" s="468"/>
      <c r="AV173" s="469"/>
      <c r="AW173" s="469"/>
      <c r="AX173" s="524"/>
      <c r="AY173" s="469"/>
      <c r="AZ173" s="524"/>
      <c r="BA173" s="468"/>
      <c r="BB173" s="524"/>
      <c r="BC173" s="524"/>
      <c r="BD173" s="524"/>
      <c r="BE173" s="468"/>
      <c r="BF173" s="468"/>
      <c r="BG173" s="469"/>
      <c r="BH173" s="469"/>
      <c r="BI173" s="468"/>
      <c r="BJ173" s="468"/>
      <c r="BK173" s="468"/>
      <c r="BL173" s="469"/>
      <c r="BM173" s="468"/>
      <c r="BN173" s="468"/>
      <c r="BO173" s="469"/>
      <c r="BP173" s="469"/>
      <c r="BQ173" s="524"/>
      <c r="BR173" s="469"/>
      <c r="BS173" s="469"/>
      <c r="BT173" s="468"/>
      <c r="BU173" s="468"/>
      <c r="BV173" s="468"/>
      <c r="BW173" s="469"/>
      <c r="BX173" s="468"/>
      <c r="BY173" s="524"/>
      <c r="BZ173" s="468"/>
      <c r="CA173" s="468"/>
      <c r="CB173" s="469"/>
      <c r="CC173" s="524"/>
      <c r="CD173" s="468"/>
      <c r="CE173" s="468"/>
      <c r="CF173" s="469"/>
      <c r="CG173" s="468"/>
      <c r="CH173" s="469"/>
      <c r="CI173" s="469"/>
      <c r="CJ173" s="468"/>
      <c r="CK173" s="469"/>
      <c r="CL173" s="469"/>
      <c r="CM173" s="468"/>
      <c r="CN173" s="469"/>
      <c r="CO173" s="469"/>
      <c r="CP173" s="468"/>
      <c r="CQ173" s="469"/>
      <c r="CR173" s="468"/>
    </row>
    <row r="174" spans="1:96" ht="12.75" customHeight="1">
      <c r="A174" s="468"/>
      <c r="B174" s="468"/>
      <c r="C174" s="524"/>
      <c r="D174" s="469"/>
      <c r="E174" s="468"/>
      <c r="F174" s="524"/>
      <c r="G174" s="525"/>
      <c r="H174" s="469"/>
      <c r="I174" s="468"/>
      <c r="J174" s="468"/>
      <c r="K174" s="469"/>
      <c r="L174" s="469"/>
      <c r="M174" s="469"/>
      <c r="N174" s="469"/>
      <c r="O174" s="469"/>
      <c r="P174" s="469"/>
      <c r="Q174" s="469"/>
      <c r="R174" s="468"/>
      <c r="S174" s="468"/>
      <c r="T174" s="468"/>
      <c r="U174" s="468"/>
      <c r="V174" s="468"/>
      <c r="W174" s="468"/>
      <c r="X174" s="468"/>
      <c r="Y174" s="469"/>
      <c r="Z174" s="468"/>
      <c r="AA174" s="468"/>
      <c r="AB174" s="468"/>
      <c r="AC174" s="468"/>
      <c r="AD174" s="468"/>
      <c r="AE174" s="468"/>
      <c r="AF174" s="469"/>
      <c r="AG174" s="469"/>
      <c r="AH174" s="524"/>
      <c r="AI174" s="524"/>
      <c r="AJ174" s="468"/>
      <c r="AK174" s="468"/>
      <c r="AL174" s="469"/>
      <c r="AM174" s="468"/>
      <c r="AN174" s="468"/>
      <c r="AO174" s="524"/>
      <c r="AP174" s="468"/>
      <c r="AQ174" s="469"/>
      <c r="AR174" s="469"/>
      <c r="AS174" s="468"/>
      <c r="AT174" s="469"/>
      <c r="AU174" s="468"/>
      <c r="AV174" s="469"/>
      <c r="AW174" s="469"/>
      <c r="AX174" s="524"/>
      <c r="AY174" s="469"/>
      <c r="AZ174" s="524"/>
      <c r="BA174" s="468"/>
      <c r="BB174" s="524"/>
      <c r="BC174" s="524"/>
      <c r="BD174" s="524"/>
      <c r="BE174" s="468"/>
      <c r="BF174" s="468"/>
      <c r="BG174" s="469"/>
      <c r="BH174" s="469"/>
      <c r="BI174" s="468"/>
      <c r="BJ174" s="468"/>
      <c r="BK174" s="468"/>
      <c r="BL174" s="469"/>
      <c r="BM174" s="468"/>
      <c r="BN174" s="468"/>
      <c r="BO174" s="469"/>
      <c r="BP174" s="469"/>
      <c r="BQ174" s="524"/>
      <c r="BR174" s="469"/>
      <c r="BS174" s="469"/>
      <c r="BT174" s="468"/>
      <c r="BU174" s="468"/>
      <c r="BV174" s="468"/>
      <c r="BW174" s="469"/>
      <c r="BX174" s="468"/>
      <c r="BY174" s="524"/>
      <c r="BZ174" s="468"/>
      <c r="CA174" s="468"/>
      <c r="CB174" s="469"/>
      <c r="CC174" s="524"/>
      <c r="CD174" s="468"/>
      <c r="CE174" s="468"/>
      <c r="CF174" s="469"/>
      <c r="CG174" s="468"/>
      <c r="CH174" s="469"/>
      <c r="CI174" s="469"/>
      <c r="CJ174" s="468"/>
      <c r="CK174" s="469"/>
      <c r="CL174" s="469"/>
      <c r="CM174" s="468"/>
      <c r="CN174" s="469"/>
      <c r="CO174" s="469"/>
      <c r="CP174" s="468"/>
      <c r="CQ174" s="469"/>
      <c r="CR174" s="468"/>
    </row>
    <row r="175" spans="1:96" ht="12.75" customHeight="1">
      <c r="A175" s="468"/>
      <c r="B175" s="468"/>
      <c r="C175" s="524"/>
      <c r="D175" s="469"/>
      <c r="E175" s="468"/>
      <c r="F175" s="524"/>
      <c r="G175" s="525"/>
      <c r="H175" s="469"/>
      <c r="I175" s="468"/>
      <c r="J175" s="468"/>
      <c r="K175" s="469"/>
      <c r="L175" s="469"/>
      <c r="M175" s="469"/>
      <c r="N175" s="469"/>
      <c r="O175" s="469"/>
      <c r="P175" s="469"/>
      <c r="Q175" s="469"/>
      <c r="R175" s="468"/>
      <c r="S175" s="468"/>
      <c r="T175" s="468"/>
      <c r="U175" s="468"/>
      <c r="V175" s="468"/>
      <c r="W175" s="468"/>
      <c r="X175" s="468"/>
      <c r="Y175" s="469"/>
      <c r="Z175" s="468"/>
      <c r="AA175" s="468"/>
      <c r="AB175" s="468"/>
      <c r="AC175" s="468"/>
      <c r="AD175" s="468"/>
      <c r="AE175" s="468"/>
      <c r="AF175" s="469"/>
      <c r="AG175" s="469"/>
      <c r="AH175" s="524"/>
      <c r="AI175" s="524"/>
      <c r="AJ175" s="468"/>
      <c r="AK175" s="468"/>
      <c r="AL175" s="469"/>
      <c r="AM175" s="468"/>
      <c r="AN175" s="468"/>
      <c r="AO175" s="524"/>
      <c r="AP175" s="468"/>
      <c r="AQ175" s="469"/>
      <c r="AR175" s="469"/>
      <c r="AS175" s="468"/>
      <c r="AT175" s="469"/>
      <c r="AU175" s="468"/>
      <c r="AV175" s="469"/>
      <c r="AW175" s="469"/>
      <c r="AX175" s="524"/>
      <c r="AY175" s="469"/>
      <c r="AZ175" s="524"/>
      <c r="BA175" s="468"/>
      <c r="BB175" s="524"/>
      <c r="BC175" s="524"/>
      <c r="BD175" s="524"/>
      <c r="BE175" s="468"/>
      <c r="BF175" s="468"/>
      <c r="BG175" s="469"/>
      <c r="BH175" s="469"/>
      <c r="BI175" s="468"/>
      <c r="BJ175" s="468"/>
      <c r="BK175" s="468"/>
      <c r="BL175" s="469"/>
      <c r="BM175" s="468"/>
      <c r="BN175" s="468"/>
      <c r="BO175" s="469"/>
      <c r="BP175" s="469"/>
      <c r="BQ175" s="524"/>
      <c r="BR175" s="469"/>
      <c r="BS175" s="469"/>
      <c r="BT175" s="468"/>
      <c r="BU175" s="468"/>
      <c r="BV175" s="468"/>
      <c r="BW175" s="469"/>
      <c r="BX175" s="468"/>
      <c r="BY175" s="524"/>
      <c r="BZ175" s="468"/>
      <c r="CA175" s="468"/>
      <c r="CB175" s="469"/>
      <c r="CC175" s="524"/>
      <c r="CD175" s="468"/>
      <c r="CE175" s="468"/>
      <c r="CF175" s="469"/>
      <c r="CG175" s="468"/>
      <c r="CH175" s="469"/>
      <c r="CI175" s="469"/>
      <c r="CJ175" s="468"/>
      <c r="CK175" s="469"/>
      <c r="CL175" s="469"/>
      <c r="CM175" s="468"/>
      <c r="CN175" s="469"/>
      <c r="CO175" s="469"/>
      <c r="CP175" s="468"/>
      <c r="CQ175" s="469"/>
      <c r="CR175" s="468"/>
    </row>
    <row r="176" spans="1:96" ht="12.75" customHeight="1">
      <c r="A176" s="468"/>
      <c r="B176" s="468"/>
      <c r="C176" s="524"/>
      <c r="D176" s="469"/>
      <c r="E176" s="468"/>
      <c r="F176" s="524"/>
      <c r="G176" s="525"/>
      <c r="H176" s="469"/>
      <c r="I176" s="468"/>
      <c r="J176" s="468"/>
      <c r="K176" s="469"/>
      <c r="L176" s="469"/>
      <c r="M176" s="469"/>
      <c r="N176" s="469"/>
      <c r="O176" s="469"/>
      <c r="P176" s="469"/>
      <c r="Q176" s="469"/>
      <c r="R176" s="468"/>
      <c r="S176" s="468"/>
      <c r="T176" s="468"/>
      <c r="U176" s="468"/>
      <c r="V176" s="468"/>
      <c r="W176" s="468"/>
      <c r="X176" s="468"/>
      <c r="Y176" s="469"/>
      <c r="Z176" s="468"/>
      <c r="AA176" s="468"/>
      <c r="AB176" s="468"/>
      <c r="AC176" s="468"/>
      <c r="AD176" s="468"/>
      <c r="AE176" s="468"/>
      <c r="AF176" s="469"/>
      <c r="AG176" s="469"/>
      <c r="AH176" s="524"/>
      <c r="AI176" s="524"/>
      <c r="AJ176" s="468"/>
      <c r="AK176" s="468"/>
      <c r="AL176" s="469"/>
      <c r="AM176" s="468"/>
      <c r="AN176" s="468"/>
      <c r="AO176" s="524"/>
      <c r="AP176" s="468"/>
      <c r="AQ176" s="469"/>
      <c r="AR176" s="469"/>
      <c r="AS176" s="468"/>
      <c r="AT176" s="469"/>
      <c r="AU176" s="468"/>
      <c r="AV176" s="469"/>
      <c r="AW176" s="469"/>
      <c r="AX176" s="524"/>
      <c r="AY176" s="469"/>
      <c r="AZ176" s="524"/>
      <c r="BA176" s="468"/>
      <c r="BB176" s="524"/>
      <c r="BC176" s="524"/>
      <c r="BD176" s="524"/>
      <c r="BE176" s="468"/>
      <c r="BF176" s="468"/>
      <c r="BG176" s="469"/>
      <c r="BH176" s="469"/>
      <c r="BI176" s="468"/>
      <c r="BJ176" s="468"/>
      <c r="BK176" s="468"/>
      <c r="BL176" s="469"/>
      <c r="BM176" s="468"/>
      <c r="BN176" s="468"/>
      <c r="BO176" s="469"/>
      <c r="BP176" s="469"/>
      <c r="BQ176" s="524"/>
      <c r="BR176" s="469"/>
      <c r="BS176" s="469"/>
      <c r="BT176" s="468"/>
      <c r="BU176" s="468"/>
      <c r="BV176" s="468"/>
      <c r="BW176" s="469"/>
      <c r="BX176" s="468"/>
      <c r="BY176" s="524"/>
      <c r="BZ176" s="468"/>
      <c r="CA176" s="468"/>
      <c r="CB176" s="469"/>
      <c r="CC176" s="524"/>
      <c r="CD176" s="468"/>
      <c r="CE176" s="468"/>
      <c r="CF176" s="469"/>
      <c r="CG176" s="468"/>
      <c r="CH176" s="469"/>
      <c r="CI176" s="469"/>
      <c r="CJ176" s="468"/>
      <c r="CK176" s="469"/>
      <c r="CL176" s="469"/>
      <c r="CM176" s="468"/>
      <c r="CN176" s="469"/>
      <c r="CO176" s="469"/>
      <c r="CP176" s="468"/>
      <c r="CQ176" s="469"/>
      <c r="CR176" s="468"/>
    </row>
    <row r="177" spans="1:96" ht="12.75" customHeight="1">
      <c r="A177" s="468"/>
      <c r="B177" s="468"/>
      <c r="C177" s="524"/>
      <c r="D177" s="469"/>
      <c r="E177" s="468"/>
      <c r="F177" s="524"/>
      <c r="G177" s="525"/>
      <c r="H177" s="469"/>
      <c r="I177" s="468"/>
      <c r="J177" s="468"/>
      <c r="K177" s="469"/>
      <c r="L177" s="469"/>
      <c r="M177" s="469"/>
      <c r="N177" s="469"/>
      <c r="O177" s="469"/>
      <c r="P177" s="469"/>
      <c r="Q177" s="469"/>
      <c r="R177" s="468"/>
      <c r="S177" s="468"/>
      <c r="T177" s="468"/>
      <c r="U177" s="468"/>
      <c r="V177" s="468"/>
      <c r="W177" s="468"/>
      <c r="X177" s="468"/>
      <c r="Y177" s="469"/>
      <c r="Z177" s="468"/>
      <c r="AA177" s="468"/>
      <c r="AB177" s="468"/>
      <c r="AC177" s="468"/>
      <c r="AD177" s="468"/>
      <c r="AE177" s="468"/>
      <c r="AF177" s="469"/>
      <c r="AG177" s="469"/>
      <c r="AH177" s="524"/>
      <c r="AI177" s="524"/>
      <c r="AJ177" s="468"/>
      <c r="AK177" s="468"/>
      <c r="AL177" s="469"/>
      <c r="AM177" s="468"/>
      <c r="AN177" s="468"/>
      <c r="AO177" s="524"/>
      <c r="AP177" s="468"/>
      <c r="AQ177" s="469"/>
      <c r="AR177" s="469"/>
      <c r="AS177" s="468"/>
      <c r="AT177" s="469"/>
      <c r="AU177" s="468"/>
      <c r="AV177" s="469"/>
      <c r="AW177" s="469"/>
      <c r="AX177" s="524"/>
      <c r="AY177" s="469"/>
      <c r="AZ177" s="524"/>
      <c r="BA177" s="468"/>
      <c r="BB177" s="524"/>
      <c r="BC177" s="524"/>
      <c r="BD177" s="524"/>
      <c r="BE177" s="468"/>
      <c r="BF177" s="468"/>
      <c r="BG177" s="469"/>
      <c r="BH177" s="469"/>
      <c r="BI177" s="468"/>
      <c r="BJ177" s="468"/>
      <c r="BK177" s="468"/>
      <c r="BL177" s="469"/>
      <c r="BM177" s="468"/>
      <c r="BN177" s="468"/>
      <c r="BO177" s="469"/>
      <c r="BP177" s="469"/>
      <c r="BQ177" s="524"/>
      <c r="BR177" s="469"/>
      <c r="BS177" s="469"/>
      <c r="BT177" s="468"/>
      <c r="BU177" s="468"/>
      <c r="BV177" s="468"/>
      <c r="BW177" s="469"/>
      <c r="BX177" s="468"/>
      <c r="BY177" s="524"/>
      <c r="BZ177" s="468"/>
      <c r="CA177" s="468"/>
      <c r="CB177" s="469"/>
      <c r="CC177" s="524"/>
      <c r="CD177" s="468"/>
      <c r="CE177" s="468"/>
      <c r="CF177" s="469"/>
      <c r="CG177" s="468"/>
      <c r="CH177" s="469"/>
      <c r="CI177" s="469"/>
      <c r="CJ177" s="468"/>
      <c r="CK177" s="469"/>
      <c r="CL177" s="469"/>
      <c r="CM177" s="468"/>
      <c r="CN177" s="469"/>
      <c r="CO177" s="469"/>
      <c r="CP177" s="468"/>
      <c r="CQ177" s="469"/>
      <c r="CR177" s="468"/>
    </row>
    <row r="178" spans="1:96" ht="12.75" customHeight="1">
      <c r="A178" s="468"/>
      <c r="B178" s="468"/>
      <c r="C178" s="524"/>
      <c r="D178" s="469"/>
      <c r="E178" s="468"/>
      <c r="F178" s="524"/>
      <c r="G178" s="525"/>
      <c r="H178" s="469"/>
      <c r="I178" s="468"/>
      <c r="J178" s="468"/>
      <c r="K178" s="469"/>
      <c r="L178" s="469"/>
      <c r="M178" s="469"/>
      <c r="N178" s="469"/>
      <c r="O178" s="469"/>
      <c r="P178" s="469"/>
      <c r="Q178" s="469"/>
      <c r="R178" s="468"/>
      <c r="S178" s="468"/>
      <c r="T178" s="468"/>
      <c r="U178" s="468"/>
      <c r="V178" s="468"/>
      <c r="W178" s="468"/>
      <c r="X178" s="468"/>
      <c r="Y178" s="469"/>
      <c r="Z178" s="468"/>
      <c r="AA178" s="468"/>
      <c r="AB178" s="468"/>
      <c r="AC178" s="468"/>
      <c r="AD178" s="468"/>
      <c r="AE178" s="468"/>
      <c r="AF178" s="469"/>
      <c r="AG178" s="469"/>
      <c r="AH178" s="524"/>
      <c r="AI178" s="524"/>
      <c r="AJ178" s="468"/>
      <c r="AK178" s="468"/>
      <c r="AL178" s="469"/>
      <c r="AM178" s="468"/>
      <c r="AN178" s="468"/>
      <c r="AO178" s="524"/>
      <c r="AP178" s="468"/>
      <c r="AQ178" s="469"/>
      <c r="AR178" s="469"/>
      <c r="AS178" s="468"/>
      <c r="AT178" s="469"/>
      <c r="AU178" s="468"/>
      <c r="AV178" s="469"/>
      <c r="AW178" s="469"/>
      <c r="AX178" s="524"/>
      <c r="AY178" s="469"/>
      <c r="AZ178" s="524"/>
      <c r="BA178" s="468"/>
      <c r="BB178" s="524"/>
      <c r="BC178" s="524"/>
      <c r="BD178" s="524"/>
      <c r="BE178" s="468"/>
      <c r="BF178" s="468"/>
      <c r="BG178" s="469"/>
      <c r="BH178" s="469"/>
      <c r="BI178" s="468"/>
      <c r="BJ178" s="468"/>
      <c r="BK178" s="468"/>
      <c r="BL178" s="469"/>
      <c r="BM178" s="468"/>
      <c r="BN178" s="468"/>
      <c r="BO178" s="469"/>
      <c r="BP178" s="469"/>
      <c r="BQ178" s="524"/>
      <c r="BR178" s="469"/>
      <c r="BS178" s="469"/>
      <c r="BT178" s="468"/>
      <c r="BU178" s="468"/>
      <c r="BV178" s="468"/>
      <c r="BW178" s="469"/>
      <c r="BX178" s="468"/>
      <c r="BY178" s="524"/>
      <c r="BZ178" s="468"/>
      <c r="CA178" s="468"/>
      <c r="CB178" s="469"/>
      <c r="CC178" s="524"/>
      <c r="CD178" s="468"/>
      <c r="CE178" s="468"/>
      <c r="CF178" s="469"/>
      <c r="CG178" s="468"/>
      <c r="CH178" s="469"/>
      <c r="CI178" s="469"/>
      <c r="CJ178" s="468"/>
      <c r="CK178" s="469"/>
      <c r="CL178" s="469"/>
      <c r="CM178" s="468"/>
      <c r="CN178" s="469"/>
      <c r="CO178" s="469"/>
      <c r="CP178" s="468"/>
      <c r="CQ178" s="469"/>
      <c r="CR178" s="468"/>
    </row>
    <row r="179" spans="1:96" ht="12.75" customHeight="1">
      <c r="A179" s="468"/>
      <c r="B179" s="468"/>
      <c r="C179" s="524"/>
      <c r="D179" s="469"/>
      <c r="E179" s="468"/>
      <c r="F179" s="524"/>
      <c r="G179" s="525"/>
      <c r="H179" s="469"/>
      <c r="I179" s="468"/>
      <c r="J179" s="468"/>
      <c r="K179" s="469"/>
      <c r="L179" s="469"/>
      <c r="M179" s="469"/>
      <c r="N179" s="469"/>
      <c r="O179" s="469"/>
      <c r="P179" s="469"/>
      <c r="Q179" s="469"/>
      <c r="R179" s="468"/>
      <c r="S179" s="468"/>
      <c r="T179" s="468"/>
      <c r="U179" s="468"/>
      <c r="V179" s="468"/>
      <c r="W179" s="468"/>
      <c r="X179" s="468"/>
      <c r="Y179" s="469"/>
      <c r="Z179" s="468"/>
      <c r="AA179" s="468"/>
      <c r="AB179" s="468"/>
      <c r="AC179" s="468"/>
      <c r="AD179" s="468"/>
      <c r="AE179" s="468"/>
      <c r="AF179" s="469"/>
      <c r="AG179" s="469"/>
      <c r="AH179" s="524"/>
      <c r="AI179" s="524"/>
      <c r="AJ179" s="468"/>
      <c r="AK179" s="468"/>
      <c r="AL179" s="469"/>
      <c r="AM179" s="468"/>
      <c r="AN179" s="468"/>
      <c r="AO179" s="524"/>
      <c r="AP179" s="468"/>
      <c r="AQ179" s="469"/>
      <c r="AR179" s="469"/>
      <c r="AS179" s="468"/>
      <c r="AT179" s="469"/>
      <c r="AU179" s="468"/>
      <c r="AV179" s="469"/>
      <c r="AW179" s="469"/>
      <c r="AX179" s="524"/>
      <c r="AY179" s="469"/>
      <c r="AZ179" s="524"/>
      <c r="BA179" s="468"/>
      <c r="BB179" s="524"/>
      <c r="BC179" s="524"/>
      <c r="BD179" s="524"/>
      <c r="BE179" s="468"/>
      <c r="BF179" s="468"/>
      <c r="BG179" s="469"/>
      <c r="BH179" s="469"/>
      <c r="BI179" s="468"/>
      <c r="BJ179" s="468"/>
      <c r="BK179" s="468"/>
      <c r="BL179" s="469"/>
      <c r="BM179" s="468"/>
      <c r="BN179" s="468"/>
      <c r="BO179" s="469"/>
      <c r="BP179" s="469"/>
      <c r="BQ179" s="524"/>
      <c r="BR179" s="469"/>
      <c r="BS179" s="469"/>
      <c r="BT179" s="468"/>
      <c r="BU179" s="468"/>
      <c r="BV179" s="468"/>
      <c r="BW179" s="469"/>
      <c r="BX179" s="468"/>
      <c r="BY179" s="524"/>
      <c r="BZ179" s="468"/>
      <c r="CA179" s="468"/>
      <c r="CB179" s="469"/>
      <c r="CC179" s="524"/>
      <c r="CD179" s="468"/>
      <c r="CE179" s="468"/>
      <c r="CF179" s="469"/>
      <c r="CG179" s="468"/>
      <c r="CH179" s="469"/>
      <c r="CI179" s="469"/>
      <c r="CJ179" s="468"/>
      <c r="CK179" s="469"/>
      <c r="CL179" s="469"/>
      <c r="CM179" s="468"/>
      <c r="CN179" s="469"/>
      <c r="CO179" s="469"/>
      <c r="CP179" s="468"/>
      <c r="CQ179" s="469"/>
      <c r="CR179" s="468"/>
    </row>
    <row r="180" spans="1:96" ht="12.75" customHeight="1">
      <c r="A180" s="468"/>
      <c r="B180" s="468"/>
      <c r="C180" s="524"/>
      <c r="D180" s="469"/>
      <c r="E180" s="468"/>
      <c r="F180" s="524"/>
      <c r="G180" s="525"/>
      <c r="H180" s="469"/>
      <c r="I180" s="468"/>
      <c r="J180" s="468"/>
      <c r="K180" s="469"/>
      <c r="L180" s="469"/>
      <c r="M180" s="469"/>
      <c r="N180" s="469"/>
      <c r="O180" s="469"/>
      <c r="P180" s="469"/>
      <c r="Q180" s="469"/>
      <c r="R180" s="468"/>
      <c r="S180" s="468"/>
      <c r="T180" s="468"/>
      <c r="U180" s="468"/>
      <c r="V180" s="468"/>
      <c r="W180" s="468"/>
      <c r="X180" s="468"/>
      <c r="Y180" s="469"/>
      <c r="Z180" s="468"/>
      <c r="AA180" s="468"/>
      <c r="AB180" s="468"/>
      <c r="AC180" s="468"/>
      <c r="AD180" s="468"/>
      <c r="AE180" s="468"/>
      <c r="AF180" s="469"/>
      <c r="AG180" s="469"/>
      <c r="AH180" s="524"/>
      <c r="AI180" s="524"/>
      <c r="AJ180" s="468"/>
      <c r="AK180" s="468"/>
      <c r="AL180" s="469"/>
      <c r="AM180" s="468"/>
      <c r="AN180" s="468"/>
      <c r="AO180" s="524"/>
      <c r="AP180" s="468"/>
      <c r="AQ180" s="469"/>
      <c r="AR180" s="469"/>
      <c r="AS180" s="468"/>
      <c r="AT180" s="469"/>
      <c r="AU180" s="468"/>
      <c r="AV180" s="469"/>
      <c r="AW180" s="469"/>
      <c r="AX180" s="524"/>
      <c r="AY180" s="469"/>
      <c r="AZ180" s="524"/>
      <c r="BA180" s="468"/>
      <c r="BB180" s="524"/>
      <c r="BC180" s="524"/>
      <c r="BD180" s="524"/>
      <c r="BE180" s="468"/>
      <c r="BF180" s="468"/>
      <c r="BG180" s="469"/>
      <c r="BH180" s="469"/>
      <c r="BI180" s="468"/>
      <c r="BJ180" s="468"/>
      <c r="BK180" s="468"/>
      <c r="BL180" s="469"/>
      <c r="BM180" s="468"/>
      <c r="BN180" s="468"/>
      <c r="BO180" s="469"/>
      <c r="BP180" s="469"/>
      <c r="BQ180" s="524"/>
      <c r="BR180" s="469"/>
      <c r="BS180" s="469"/>
      <c r="BT180" s="468"/>
      <c r="BU180" s="468"/>
      <c r="BV180" s="468"/>
      <c r="BW180" s="469"/>
      <c r="BX180" s="468"/>
      <c r="BY180" s="524"/>
      <c r="BZ180" s="468"/>
      <c r="CA180" s="468"/>
      <c r="CB180" s="469"/>
      <c r="CC180" s="524"/>
      <c r="CD180" s="468"/>
      <c r="CE180" s="468"/>
      <c r="CF180" s="469"/>
      <c r="CG180" s="468"/>
      <c r="CH180" s="469"/>
      <c r="CI180" s="469"/>
      <c r="CJ180" s="468"/>
      <c r="CK180" s="469"/>
      <c r="CL180" s="469"/>
      <c r="CM180" s="468"/>
      <c r="CN180" s="469"/>
      <c r="CO180" s="469"/>
      <c r="CP180" s="468"/>
      <c r="CQ180" s="469"/>
      <c r="CR180" s="468"/>
    </row>
    <row r="181" spans="1:96" ht="12.75" customHeight="1">
      <c r="A181" s="468"/>
      <c r="B181" s="468"/>
      <c r="C181" s="524"/>
      <c r="D181" s="469"/>
      <c r="E181" s="468"/>
      <c r="F181" s="524"/>
      <c r="G181" s="525"/>
      <c r="H181" s="469"/>
      <c r="I181" s="468"/>
      <c r="J181" s="468"/>
      <c r="K181" s="469"/>
      <c r="L181" s="469"/>
      <c r="M181" s="469"/>
      <c r="N181" s="469"/>
      <c r="O181" s="469"/>
      <c r="P181" s="469"/>
      <c r="Q181" s="469"/>
      <c r="R181" s="468"/>
      <c r="S181" s="468"/>
      <c r="T181" s="468"/>
      <c r="U181" s="468"/>
      <c r="V181" s="468"/>
      <c r="W181" s="468"/>
      <c r="X181" s="468"/>
      <c r="Y181" s="469"/>
      <c r="Z181" s="468"/>
      <c r="AA181" s="468"/>
      <c r="AB181" s="468"/>
      <c r="AC181" s="468"/>
      <c r="AD181" s="468"/>
      <c r="AE181" s="468"/>
      <c r="AF181" s="469"/>
      <c r="AG181" s="469"/>
      <c r="AH181" s="524"/>
      <c r="AI181" s="524"/>
      <c r="AJ181" s="468"/>
      <c r="AK181" s="468"/>
      <c r="AL181" s="469"/>
      <c r="AM181" s="468"/>
      <c r="AN181" s="468"/>
      <c r="AO181" s="524"/>
      <c r="AP181" s="468"/>
      <c r="AQ181" s="469"/>
      <c r="AR181" s="469"/>
      <c r="AS181" s="468"/>
      <c r="AT181" s="469"/>
      <c r="AU181" s="468"/>
      <c r="AV181" s="469"/>
      <c r="AW181" s="469"/>
      <c r="AX181" s="524"/>
      <c r="AY181" s="469"/>
      <c r="AZ181" s="524"/>
      <c r="BA181" s="468"/>
      <c r="BB181" s="524"/>
      <c r="BC181" s="524"/>
      <c r="BD181" s="524"/>
      <c r="BE181" s="468"/>
      <c r="BF181" s="468"/>
      <c r="BG181" s="469"/>
      <c r="BH181" s="469"/>
      <c r="BI181" s="468"/>
      <c r="BJ181" s="468"/>
      <c r="BK181" s="468"/>
      <c r="BL181" s="469"/>
      <c r="BM181" s="468"/>
      <c r="BN181" s="468"/>
      <c r="BO181" s="469"/>
      <c r="BP181" s="469"/>
      <c r="BQ181" s="524"/>
      <c r="BR181" s="469"/>
      <c r="BS181" s="469"/>
      <c r="BT181" s="468"/>
      <c r="BU181" s="468"/>
      <c r="BV181" s="468"/>
      <c r="BW181" s="469"/>
      <c r="BX181" s="468"/>
      <c r="BY181" s="524"/>
      <c r="BZ181" s="468"/>
      <c r="CA181" s="468"/>
      <c r="CB181" s="469"/>
      <c r="CC181" s="524"/>
      <c r="CD181" s="468"/>
      <c r="CE181" s="468"/>
      <c r="CF181" s="469"/>
      <c r="CG181" s="468"/>
      <c r="CH181" s="469"/>
      <c r="CI181" s="469"/>
      <c r="CJ181" s="468"/>
      <c r="CK181" s="469"/>
      <c r="CL181" s="469"/>
      <c r="CM181" s="468"/>
      <c r="CN181" s="469"/>
      <c r="CO181" s="469"/>
      <c r="CP181" s="468"/>
      <c r="CQ181" s="469"/>
      <c r="CR181" s="468"/>
    </row>
    <row r="182" spans="1:96" ht="12.75" customHeight="1">
      <c r="A182" s="468"/>
      <c r="B182" s="468"/>
      <c r="C182" s="524"/>
      <c r="D182" s="469"/>
      <c r="E182" s="468"/>
      <c r="F182" s="524"/>
      <c r="G182" s="525"/>
      <c r="H182" s="469"/>
      <c r="I182" s="468"/>
      <c r="J182" s="468"/>
      <c r="K182" s="469"/>
      <c r="L182" s="469"/>
      <c r="M182" s="469"/>
      <c r="N182" s="469"/>
      <c r="O182" s="469"/>
      <c r="P182" s="469"/>
      <c r="Q182" s="469"/>
      <c r="R182" s="468"/>
      <c r="S182" s="468"/>
      <c r="T182" s="468"/>
      <c r="U182" s="468"/>
      <c r="V182" s="468"/>
      <c r="W182" s="468"/>
      <c r="X182" s="468"/>
      <c r="Y182" s="469"/>
      <c r="Z182" s="468"/>
      <c r="AA182" s="468"/>
      <c r="AB182" s="468"/>
      <c r="AC182" s="468"/>
      <c r="AD182" s="468"/>
      <c r="AE182" s="468"/>
      <c r="AF182" s="469"/>
      <c r="AG182" s="469"/>
      <c r="AH182" s="524"/>
      <c r="AI182" s="524"/>
      <c r="AJ182" s="468"/>
      <c r="AK182" s="468"/>
      <c r="AL182" s="469"/>
      <c r="AM182" s="468"/>
      <c r="AN182" s="468"/>
      <c r="AO182" s="524"/>
      <c r="AP182" s="468"/>
      <c r="AQ182" s="469"/>
      <c r="AR182" s="469"/>
      <c r="AS182" s="468"/>
      <c r="AT182" s="469"/>
      <c r="AU182" s="468"/>
      <c r="AV182" s="469"/>
      <c r="AW182" s="469"/>
      <c r="AX182" s="524"/>
      <c r="AY182" s="469"/>
      <c r="AZ182" s="524"/>
      <c r="BA182" s="468"/>
      <c r="BB182" s="524"/>
      <c r="BC182" s="524"/>
      <c r="BD182" s="524"/>
      <c r="BE182" s="468"/>
      <c r="BF182" s="468"/>
      <c r="BG182" s="469"/>
      <c r="BH182" s="469"/>
      <c r="BI182" s="468"/>
      <c r="BJ182" s="468"/>
      <c r="BK182" s="468"/>
      <c r="BL182" s="469"/>
      <c r="BM182" s="468"/>
      <c r="BN182" s="468"/>
      <c r="BO182" s="469"/>
      <c r="BP182" s="469"/>
      <c r="BQ182" s="524"/>
      <c r="BR182" s="469"/>
      <c r="BS182" s="469"/>
      <c r="BT182" s="468"/>
      <c r="BU182" s="468"/>
      <c r="BV182" s="468"/>
      <c r="BW182" s="469"/>
      <c r="BX182" s="468"/>
      <c r="BY182" s="524"/>
      <c r="BZ182" s="468"/>
      <c r="CA182" s="468"/>
      <c r="CB182" s="469"/>
      <c r="CC182" s="524"/>
      <c r="CD182" s="468"/>
      <c r="CE182" s="468"/>
      <c r="CF182" s="469"/>
      <c r="CG182" s="468"/>
      <c r="CH182" s="469"/>
      <c r="CI182" s="469"/>
      <c r="CJ182" s="468"/>
      <c r="CK182" s="469"/>
      <c r="CL182" s="469"/>
      <c r="CM182" s="468"/>
      <c r="CN182" s="469"/>
      <c r="CO182" s="469"/>
      <c r="CP182" s="468"/>
      <c r="CQ182" s="469"/>
      <c r="CR182" s="468"/>
    </row>
    <row r="183" spans="1:96" ht="12.75" customHeight="1">
      <c r="A183" s="468"/>
      <c r="B183" s="468"/>
      <c r="C183" s="524"/>
      <c r="D183" s="469"/>
      <c r="E183" s="468"/>
      <c r="F183" s="524"/>
      <c r="G183" s="525"/>
      <c r="H183" s="469"/>
      <c r="I183" s="468"/>
      <c r="J183" s="468"/>
      <c r="K183" s="469"/>
      <c r="L183" s="469"/>
      <c r="M183" s="469"/>
      <c r="N183" s="469"/>
      <c r="O183" s="469"/>
      <c r="P183" s="469"/>
      <c r="Q183" s="469"/>
      <c r="R183" s="468"/>
      <c r="S183" s="468"/>
      <c r="T183" s="468"/>
      <c r="U183" s="468"/>
      <c r="V183" s="468"/>
      <c r="W183" s="468"/>
      <c r="X183" s="468"/>
      <c r="Y183" s="469"/>
      <c r="Z183" s="468"/>
      <c r="AA183" s="468"/>
      <c r="AB183" s="468"/>
      <c r="AC183" s="468"/>
      <c r="AD183" s="468"/>
      <c r="AE183" s="468"/>
      <c r="AF183" s="469"/>
      <c r="AG183" s="469"/>
      <c r="AH183" s="524"/>
      <c r="AI183" s="524"/>
      <c r="AJ183" s="468"/>
      <c r="AK183" s="468"/>
      <c r="AL183" s="469"/>
      <c r="AM183" s="468"/>
      <c r="AN183" s="468"/>
      <c r="AO183" s="524"/>
      <c r="AP183" s="468"/>
      <c r="AQ183" s="469"/>
      <c r="AR183" s="469"/>
      <c r="AS183" s="468"/>
      <c r="AT183" s="469"/>
      <c r="AU183" s="468"/>
      <c r="AV183" s="469"/>
      <c r="AW183" s="469"/>
      <c r="AX183" s="524"/>
      <c r="AY183" s="469"/>
      <c r="AZ183" s="524"/>
      <c r="BA183" s="468"/>
      <c r="BB183" s="524"/>
      <c r="BC183" s="524"/>
      <c r="BD183" s="524"/>
      <c r="BE183" s="468"/>
      <c r="BF183" s="468"/>
      <c r="BG183" s="469"/>
      <c r="BH183" s="469"/>
      <c r="BI183" s="468"/>
      <c r="BJ183" s="468"/>
      <c r="BK183" s="468"/>
      <c r="BL183" s="469"/>
      <c r="BM183" s="468"/>
      <c r="BN183" s="468"/>
      <c r="BO183" s="469"/>
      <c r="BP183" s="469"/>
      <c r="BQ183" s="524"/>
      <c r="BR183" s="469"/>
      <c r="BS183" s="469"/>
      <c r="BT183" s="468"/>
      <c r="BU183" s="468"/>
      <c r="BV183" s="468"/>
      <c r="BW183" s="469"/>
      <c r="BX183" s="468"/>
      <c r="BY183" s="524"/>
      <c r="BZ183" s="468"/>
      <c r="CA183" s="468"/>
      <c r="CB183" s="469"/>
      <c r="CC183" s="524"/>
      <c r="CD183" s="468"/>
      <c r="CE183" s="468"/>
      <c r="CF183" s="469"/>
      <c r="CG183" s="468"/>
      <c r="CH183" s="469"/>
      <c r="CI183" s="469"/>
      <c r="CJ183" s="468"/>
      <c r="CK183" s="469"/>
      <c r="CL183" s="469"/>
      <c r="CM183" s="468"/>
      <c r="CN183" s="469"/>
      <c r="CO183" s="469"/>
      <c r="CP183" s="468"/>
      <c r="CQ183" s="469"/>
      <c r="CR183" s="468"/>
    </row>
    <row r="184" spans="1:96" ht="12.75" customHeight="1">
      <c r="A184" s="468"/>
      <c r="B184" s="468"/>
      <c r="C184" s="524"/>
      <c r="D184" s="469"/>
      <c r="E184" s="468"/>
      <c r="F184" s="524"/>
      <c r="G184" s="525"/>
      <c r="H184" s="469"/>
      <c r="I184" s="468"/>
      <c r="J184" s="468"/>
      <c r="K184" s="469"/>
      <c r="L184" s="469"/>
      <c r="M184" s="469"/>
      <c r="N184" s="469"/>
      <c r="O184" s="469"/>
      <c r="P184" s="469"/>
      <c r="Q184" s="469"/>
      <c r="R184" s="468"/>
      <c r="S184" s="468"/>
      <c r="T184" s="468"/>
      <c r="U184" s="468"/>
      <c r="V184" s="468"/>
      <c r="W184" s="468"/>
      <c r="X184" s="468"/>
      <c r="Y184" s="469"/>
      <c r="Z184" s="468"/>
      <c r="AA184" s="468"/>
      <c r="AB184" s="468"/>
      <c r="AC184" s="468"/>
      <c r="AD184" s="468"/>
      <c r="AE184" s="468"/>
      <c r="AF184" s="469"/>
      <c r="AG184" s="469"/>
      <c r="AH184" s="524"/>
      <c r="AI184" s="524"/>
      <c r="AJ184" s="468"/>
      <c r="AK184" s="468"/>
      <c r="AL184" s="469"/>
      <c r="AM184" s="468"/>
      <c r="AN184" s="468"/>
      <c r="AO184" s="524"/>
      <c r="AP184" s="468"/>
      <c r="AQ184" s="469"/>
      <c r="AR184" s="469"/>
      <c r="AS184" s="468"/>
      <c r="AT184" s="469"/>
      <c r="AU184" s="468"/>
      <c r="AV184" s="469"/>
      <c r="AW184" s="469"/>
      <c r="AX184" s="524"/>
      <c r="AY184" s="469"/>
      <c r="AZ184" s="524"/>
      <c r="BA184" s="468"/>
      <c r="BB184" s="524"/>
      <c r="BC184" s="524"/>
      <c r="BD184" s="524"/>
      <c r="BE184" s="468"/>
      <c r="BF184" s="468"/>
      <c r="BG184" s="469"/>
      <c r="BH184" s="469"/>
      <c r="BI184" s="468"/>
      <c r="BJ184" s="468"/>
      <c r="BK184" s="468"/>
      <c r="BL184" s="469"/>
      <c r="BM184" s="468"/>
      <c r="BN184" s="468"/>
      <c r="BO184" s="469"/>
      <c r="BP184" s="469"/>
      <c r="BQ184" s="524"/>
      <c r="BR184" s="469"/>
      <c r="BS184" s="469"/>
      <c r="BT184" s="468"/>
      <c r="BU184" s="468"/>
      <c r="BV184" s="468"/>
      <c r="BW184" s="469"/>
      <c r="BX184" s="468"/>
      <c r="BY184" s="524"/>
      <c r="BZ184" s="468"/>
      <c r="CA184" s="468"/>
      <c r="CB184" s="469"/>
      <c r="CC184" s="524"/>
      <c r="CD184" s="468"/>
      <c r="CE184" s="468"/>
      <c r="CF184" s="469"/>
      <c r="CG184" s="468"/>
      <c r="CH184" s="469"/>
      <c r="CI184" s="469"/>
      <c r="CJ184" s="468"/>
      <c r="CK184" s="469"/>
      <c r="CL184" s="469"/>
      <c r="CM184" s="468"/>
      <c r="CN184" s="469"/>
      <c r="CO184" s="469"/>
      <c r="CP184" s="468"/>
      <c r="CQ184" s="469"/>
      <c r="CR184" s="468"/>
    </row>
    <row r="185" spans="1:96" ht="12.75" customHeight="1">
      <c r="A185" s="468"/>
      <c r="B185" s="468"/>
      <c r="C185" s="524"/>
      <c r="D185" s="469"/>
      <c r="E185" s="468"/>
      <c r="F185" s="524"/>
      <c r="G185" s="525"/>
      <c r="H185" s="469"/>
      <c r="I185" s="468"/>
      <c r="J185" s="468"/>
      <c r="K185" s="469"/>
      <c r="L185" s="469"/>
      <c r="M185" s="469"/>
      <c r="N185" s="469"/>
      <c r="O185" s="469"/>
      <c r="P185" s="469"/>
      <c r="Q185" s="469"/>
      <c r="R185" s="468"/>
      <c r="S185" s="468"/>
      <c r="T185" s="468"/>
      <c r="U185" s="468"/>
      <c r="V185" s="468"/>
      <c r="W185" s="468"/>
      <c r="X185" s="468"/>
      <c r="Y185" s="469"/>
      <c r="Z185" s="468"/>
      <c r="AA185" s="468"/>
      <c r="AB185" s="468"/>
      <c r="AC185" s="468"/>
      <c r="AD185" s="468"/>
      <c r="AE185" s="468"/>
      <c r="AF185" s="469"/>
      <c r="AG185" s="469"/>
      <c r="AH185" s="524"/>
      <c r="AI185" s="524"/>
      <c r="AJ185" s="468"/>
      <c r="AK185" s="468"/>
      <c r="AL185" s="469"/>
      <c r="AM185" s="468"/>
      <c r="AN185" s="468"/>
      <c r="AO185" s="524"/>
      <c r="AP185" s="468"/>
      <c r="AQ185" s="469"/>
      <c r="AR185" s="469"/>
      <c r="AS185" s="468"/>
      <c r="AT185" s="469"/>
      <c r="AU185" s="468"/>
      <c r="AV185" s="469"/>
      <c r="AW185" s="469"/>
      <c r="AX185" s="524"/>
      <c r="AY185" s="469"/>
      <c r="AZ185" s="524"/>
      <c r="BA185" s="468"/>
      <c r="BB185" s="524"/>
      <c r="BC185" s="524"/>
      <c r="BD185" s="524"/>
      <c r="BE185" s="468"/>
      <c r="BF185" s="468"/>
      <c r="BG185" s="469"/>
      <c r="BH185" s="469"/>
      <c r="BI185" s="468"/>
      <c r="BJ185" s="468"/>
      <c r="BK185" s="468"/>
      <c r="BL185" s="469"/>
      <c r="BM185" s="468"/>
      <c r="BN185" s="468"/>
      <c r="BO185" s="469"/>
      <c r="BP185" s="469"/>
      <c r="BQ185" s="524"/>
      <c r="BR185" s="469"/>
      <c r="BS185" s="469"/>
      <c r="BT185" s="468"/>
      <c r="BU185" s="468"/>
      <c r="BV185" s="468"/>
      <c r="BW185" s="469"/>
      <c r="BX185" s="468"/>
      <c r="BY185" s="524"/>
      <c r="BZ185" s="468"/>
      <c r="CA185" s="468"/>
      <c r="CB185" s="469"/>
      <c r="CC185" s="524"/>
      <c r="CD185" s="468"/>
      <c r="CE185" s="468"/>
      <c r="CF185" s="469"/>
      <c r="CG185" s="468"/>
      <c r="CH185" s="469"/>
      <c r="CI185" s="469"/>
      <c r="CJ185" s="468"/>
      <c r="CK185" s="469"/>
      <c r="CL185" s="469"/>
      <c r="CM185" s="468"/>
      <c r="CN185" s="469"/>
      <c r="CO185" s="469"/>
      <c r="CP185" s="468"/>
      <c r="CQ185" s="469"/>
      <c r="CR185" s="468"/>
    </row>
    <row r="186" spans="1:96" ht="12.75" customHeight="1">
      <c r="A186" s="468"/>
      <c r="B186" s="468"/>
      <c r="C186" s="524"/>
      <c r="D186" s="469"/>
      <c r="E186" s="468"/>
      <c r="F186" s="524"/>
      <c r="G186" s="525"/>
      <c r="H186" s="469"/>
      <c r="I186" s="468"/>
      <c r="J186" s="468"/>
      <c r="K186" s="469"/>
      <c r="L186" s="469"/>
      <c r="M186" s="469"/>
      <c r="N186" s="469"/>
      <c r="O186" s="469"/>
      <c r="P186" s="469"/>
      <c r="Q186" s="469"/>
      <c r="R186" s="468"/>
      <c r="S186" s="468"/>
      <c r="T186" s="468"/>
      <c r="U186" s="468"/>
      <c r="V186" s="468"/>
      <c r="W186" s="468"/>
      <c r="X186" s="468"/>
      <c r="Y186" s="469"/>
      <c r="Z186" s="468"/>
      <c r="AA186" s="468"/>
      <c r="AB186" s="468"/>
      <c r="AC186" s="468"/>
      <c r="AD186" s="468"/>
      <c r="AE186" s="468"/>
      <c r="AF186" s="469"/>
      <c r="AG186" s="469"/>
      <c r="AH186" s="524"/>
      <c r="AI186" s="524"/>
      <c r="AJ186" s="468"/>
      <c r="AK186" s="468"/>
      <c r="AL186" s="469"/>
      <c r="AM186" s="468"/>
      <c r="AN186" s="468"/>
      <c r="AO186" s="524"/>
      <c r="AP186" s="468"/>
      <c r="AQ186" s="469"/>
      <c r="AR186" s="469"/>
      <c r="AS186" s="468"/>
      <c r="AT186" s="469"/>
      <c r="AU186" s="468"/>
      <c r="AV186" s="469"/>
      <c r="AW186" s="469"/>
      <c r="AX186" s="524"/>
      <c r="AY186" s="469"/>
      <c r="AZ186" s="524"/>
      <c r="BA186" s="468"/>
      <c r="BB186" s="524"/>
      <c r="BC186" s="524"/>
      <c r="BD186" s="524"/>
      <c r="BE186" s="468"/>
      <c r="BF186" s="468"/>
      <c r="BG186" s="469"/>
      <c r="BH186" s="469"/>
      <c r="BI186" s="468"/>
      <c r="BJ186" s="468"/>
      <c r="BK186" s="468"/>
      <c r="BL186" s="469"/>
      <c r="BM186" s="468"/>
      <c r="BN186" s="468"/>
      <c r="BO186" s="469"/>
      <c r="BP186" s="469"/>
      <c r="BQ186" s="524"/>
      <c r="BR186" s="469"/>
      <c r="BS186" s="469"/>
      <c r="BT186" s="468"/>
      <c r="BU186" s="468"/>
      <c r="BV186" s="468"/>
      <c r="BW186" s="469"/>
      <c r="BX186" s="468"/>
      <c r="BY186" s="524"/>
      <c r="BZ186" s="468"/>
      <c r="CA186" s="468"/>
      <c r="CB186" s="469"/>
      <c r="CC186" s="524"/>
      <c r="CD186" s="468"/>
      <c r="CE186" s="468"/>
      <c r="CF186" s="469"/>
      <c r="CG186" s="468"/>
      <c r="CH186" s="469"/>
      <c r="CI186" s="469"/>
      <c r="CJ186" s="468"/>
      <c r="CK186" s="469"/>
      <c r="CL186" s="469"/>
      <c r="CM186" s="468"/>
      <c r="CN186" s="469"/>
      <c r="CO186" s="469"/>
      <c r="CP186" s="468"/>
      <c r="CQ186" s="469"/>
      <c r="CR186" s="468"/>
    </row>
    <row r="187" spans="1:96" ht="12.75" customHeight="1">
      <c r="A187" s="468"/>
      <c r="B187" s="468"/>
      <c r="C187" s="524"/>
      <c r="D187" s="469"/>
      <c r="E187" s="468"/>
      <c r="F187" s="524"/>
      <c r="G187" s="525"/>
      <c r="H187" s="469"/>
      <c r="I187" s="468"/>
      <c r="J187" s="468"/>
      <c r="K187" s="469"/>
      <c r="L187" s="469"/>
      <c r="M187" s="469"/>
      <c r="N187" s="469"/>
      <c r="O187" s="469"/>
      <c r="P187" s="469"/>
      <c r="Q187" s="469"/>
      <c r="R187" s="468"/>
      <c r="S187" s="468"/>
      <c r="T187" s="468"/>
      <c r="U187" s="468"/>
      <c r="V187" s="468"/>
      <c r="W187" s="468"/>
      <c r="X187" s="468"/>
      <c r="Y187" s="469"/>
      <c r="Z187" s="468"/>
      <c r="AA187" s="468"/>
      <c r="AB187" s="468"/>
      <c r="AC187" s="468"/>
      <c r="AD187" s="468"/>
      <c r="AE187" s="468"/>
      <c r="AF187" s="469"/>
      <c r="AG187" s="469"/>
      <c r="AH187" s="524"/>
      <c r="AI187" s="524"/>
      <c r="AJ187" s="468"/>
      <c r="AK187" s="468"/>
      <c r="AL187" s="469"/>
      <c r="AM187" s="468"/>
      <c r="AN187" s="468"/>
      <c r="AO187" s="524"/>
      <c r="AP187" s="468"/>
      <c r="AQ187" s="469"/>
      <c r="AR187" s="469"/>
      <c r="AS187" s="468"/>
      <c r="AT187" s="469"/>
      <c r="AU187" s="468"/>
      <c r="AV187" s="469"/>
      <c r="AW187" s="469"/>
      <c r="AX187" s="524"/>
      <c r="AY187" s="469"/>
      <c r="AZ187" s="524"/>
      <c r="BA187" s="468"/>
      <c r="BB187" s="524"/>
      <c r="BC187" s="524"/>
      <c r="BD187" s="524"/>
      <c r="BE187" s="468"/>
      <c r="BF187" s="468"/>
      <c r="BG187" s="469"/>
      <c r="BH187" s="469"/>
      <c r="BI187" s="468"/>
      <c r="BJ187" s="468"/>
      <c r="BK187" s="468"/>
      <c r="BL187" s="469"/>
      <c r="BM187" s="468"/>
      <c r="BN187" s="468"/>
      <c r="BO187" s="469"/>
      <c r="BP187" s="469"/>
      <c r="BQ187" s="524"/>
      <c r="BR187" s="469"/>
      <c r="BS187" s="469"/>
      <c r="BT187" s="468"/>
      <c r="BU187" s="468"/>
      <c r="BV187" s="468"/>
      <c r="BW187" s="469"/>
      <c r="BX187" s="468"/>
      <c r="BY187" s="524"/>
      <c r="BZ187" s="468"/>
      <c r="CA187" s="468"/>
      <c r="CB187" s="469"/>
      <c r="CC187" s="524"/>
      <c r="CD187" s="468"/>
      <c r="CE187" s="468"/>
      <c r="CF187" s="469"/>
      <c r="CG187" s="468"/>
      <c r="CH187" s="469"/>
      <c r="CI187" s="469"/>
      <c r="CJ187" s="468"/>
      <c r="CK187" s="469"/>
      <c r="CL187" s="469"/>
      <c r="CM187" s="468"/>
      <c r="CN187" s="469"/>
      <c r="CO187" s="469"/>
      <c r="CP187" s="468"/>
      <c r="CQ187" s="469"/>
      <c r="CR187" s="468"/>
    </row>
    <row r="188" spans="1:96" ht="12.75" customHeight="1">
      <c r="A188" s="468"/>
      <c r="B188" s="468"/>
      <c r="C188" s="524"/>
      <c r="D188" s="469"/>
      <c r="E188" s="468"/>
      <c r="F188" s="524"/>
      <c r="G188" s="525"/>
      <c r="H188" s="469"/>
      <c r="I188" s="468"/>
      <c r="J188" s="468"/>
      <c r="K188" s="469"/>
      <c r="L188" s="469"/>
      <c r="M188" s="469"/>
      <c r="N188" s="469"/>
      <c r="O188" s="469"/>
      <c r="P188" s="469"/>
      <c r="Q188" s="469"/>
      <c r="R188" s="468"/>
      <c r="S188" s="468"/>
      <c r="T188" s="468"/>
      <c r="U188" s="468"/>
      <c r="V188" s="468"/>
      <c r="W188" s="468"/>
      <c r="X188" s="468"/>
      <c r="Y188" s="469"/>
      <c r="Z188" s="468"/>
      <c r="AA188" s="468"/>
      <c r="AB188" s="468"/>
      <c r="AC188" s="468"/>
      <c r="AD188" s="468"/>
      <c r="AE188" s="468"/>
      <c r="AF188" s="469"/>
      <c r="AG188" s="469"/>
      <c r="AH188" s="524"/>
      <c r="AI188" s="524"/>
      <c r="AJ188" s="468"/>
      <c r="AK188" s="468"/>
      <c r="AL188" s="469"/>
      <c r="AM188" s="468"/>
      <c r="AN188" s="468"/>
      <c r="AO188" s="524"/>
      <c r="AP188" s="468"/>
      <c r="AQ188" s="469"/>
      <c r="AR188" s="469"/>
      <c r="AS188" s="468"/>
      <c r="AT188" s="469"/>
      <c r="AU188" s="468"/>
      <c r="AV188" s="469"/>
      <c r="AW188" s="469"/>
      <c r="AX188" s="524"/>
      <c r="AY188" s="469"/>
      <c r="AZ188" s="524"/>
      <c r="BA188" s="468"/>
      <c r="BB188" s="524"/>
      <c r="BC188" s="524"/>
      <c r="BD188" s="524"/>
      <c r="BE188" s="468"/>
      <c r="BF188" s="468"/>
      <c r="BG188" s="469"/>
      <c r="BH188" s="469"/>
      <c r="BI188" s="468"/>
      <c r="BJ188" s="468"/>
      <c r="BK188" s="468"/>
      <c r="BL188" s="469"/>
      <c r="BM188" s="468"/>
      <c r="BN188" s="468"/>
      <c r="BO188" s="469"/>
      <c r="BP188" s="469"/>
      <c r="BQ188" s="524"/>
      <c r="BR188" s="469"/>
      <c r="BS188" s="469"/>
      <c r="BT188" s="468"/>
      <c r="BU188" s="468"/>
      <c r="BV188" s="468"/>
      <c r="BW188" s="469"/>
      <c r="BX188" s="468"/>
      <c r="BY188" s="524"/>
      <c r="BZ188" s="468"/>
      <c r="CA188" s="468"/>
      <c r="CB188" s="469"/>
      <c r="CC188" s="524"/>
      <c r="CD188" s="468"/>
      <c r="CE188" s="468"/>
      <c r="CF188" s="469"/>
      <c r="CG188" s="468"/>
      <c r="CH188" s="469"/>
      <c r="CI188" s="469"/>
      <c r="CJ188" s="468"/>
      <c r="CK188" s="469"/>
      <c r="CL188" s="469"/>
      <c r="CM188" s="468"/>
      <c r="CN188" s="469"/>
      <c r="CO188" s="469"/>
      <c r="CP188" s="468"/>
      <c r="CQ188" s="469"/>
      <c r="CR188" s="468"/>
    </row>
    <row r="189" spans="1:96" ht="12.75" customHeight="1">
      <c r="A189" s="468"/>
      <c r="B189" s="468"/>
      <c r="C189" s="524"/>
      <c r="D189" s="469"/>
      <c r="E189" s="468"/>
      <c r="F189" s="524"/>
      <c r="G189" s="525"/>
      <c r="H189" s="469"/>
      <c r="I189" s="468"/>
      <c r="J189" s="468"/>
      <c r="K189" s="469"/>
      <c r="L189" s="469"/>
      <c r="M189" s="469"/>
      <c r="N189" s="469"/>
      <c r="O189" s="469"/>
      <c r="P189" s="469"/>
      <c r="Q189" s="469"/>
      <c r="R189" s="468"/>
      <c r="S189" s="468"/>
      <c r="T189" s="468"/>
      <c r="U189" s="468"/>
      <c r="V189" s="468"/>
      <c r="W189" s="468"/>
      <c r="X189" s="468"/>
      <c r="Y189" s="469"/>
      <c r="Z189" s="468"/>
      <c r="AA189" s="468"/>
      <c r="AB189" s="468"/>
      <c r="AC189" s="468"/>
      <c r="AD189" s="468"/>
      <c r="AE189" s="468"/>
      <c r="AF189" s="469"/>
      <c r="AG189" s="469"/>
      <c r="AH189" s="524"/>
      <c r="AI189" s="524"/>
      <c r="AJ189" s="468"/>
      <c r="AK189" s="468"/>
      <c r="AL189" s="469"/>
      <c r="AM189" s="468"/>
      <c r="AN189" s="468"/>
      <c r="AO189" s="524"/>
      <c r="AP189" s="468"/>
      <c r="AQ189" s="469"/>
      <c r="AR189" s="469"/>
      <c r="AS189" s="468"/>
      <c r="AT189" s="469"/>
      <c r="AU189" s="468"/>
      <c r="AV189" s="469"/>
      <c r="AW189" s="469"/>
      <c r="AX189" s="524"/>
      <c r="AY189" s="469"/>
      <c r="AZ189" s="524"/>
      <c r="BA189" s="468"/>
      <c r="BB189" s="524"/>
      <c r="BC189" s="524"/>
      <c r="BD189" s="524"/>
      <c r="BE189" s="468"/>
      <c r="BF189" s="468"/>
      <c r="BG189" s="469"/>
      <c r="BH189" s="469"/>
      <c r="BI189" s="468"/>
      <c r="BJ189" s="468"/>
      <c r="BK189" s="468"/>
      <c r="BL189" s="469"/>
      <c r="BM189" s="468"/>
      <c r="BN189" s="468"/>
      <c r="BO189" s="469"/>
      <c r="BP189" s="469"/>
      <c r="BQ189" s="524"/>
      <c r="BR189" s="469"/>
      <c r="BS189" s="469"/>
      <c r="BT189" s="468"/>
      <c r="BU189" s="468"/>
      <c r="BV189" s="468"/>
      <c r="BW189" s="469"/>
      <c r="BX189" s="468"/>
      <c r="BY189" s="524"/>
      <c r="BZ189" s="468"/>
      <c r="CA189" s="468"/>
      <c r="CB189" s="469"/>
      <c r="CC189" s="524"/>
      <c r="CD189" s="468"/>
      <c r="CE189" s="468"/>
      <c r="CF189" s="469"/>
      <c r="CG189" s="468"/>
      <c r="CH189" s="469"/>
      <c r="CI189" s="469"/>
      <c r="CJ189" s="468"/>
      <c r="CK189" s="469"/>
      <c r="CL189" s="469"/>
      <c r="CM189" s="468"/>
      <c r="CN189" s="469"/>
      <c r="CO189" s="469"/>
      <c r="CP189" s="468"/>
      <c r="CQ189" s="469"/>
      <c r="CR189" s="468"/>
    </row>
    <row r="190" spans="1:96" ht="12.75" customHeight="1">
      <c r="A190" s="468"/>
      <c r="B190" s="468"/>
      <c r="C190" s="524"/>
      <c r="D190" s="469"/>
      <c r="E190" s="468"/>
      <c r="F190" s="524"/>
      <c r="G190" s="525"/>
      <c r="H190" s="469"/>
      <c r="I190" s="468"/>
      <c r="J190" s="468"/>
      <c r="K190" s="469"/>
      <c r="L190" s="469"/>
      <c r="M190" s="469"/>
      <c r="N190" s="469"/>
      <c r="O190" s="469"/>
      <c r="P190" s="469"/>
      <c r="Q190" s="469"/>
      <c r="R190" s="468"/>
      <c r="S190" s="468"/>
      <c r="T190" s="468"/>
      <c r="U190" s="468"/>
      <c r="V190" s="468"/>
      <c r="W190" s="468"/>
      <c r="X190" s="468"/>
      <c r="Y190" s="469"/>
      <c r="Z190" s="468"/>
      <c r="AA190" s="468"/>
      <c r="AB190" s="468"/>
      <c r="AC190" s="468"/>
      <c r="AD190" s="468"/>
      <c r="AE190" s="468"/>
      <c r="AF190" s="469"/>
      <c r="AG190" s="469"/>
      <c r="AH190" s="524"/>
      <c r="AI190" s="524"/>
      <c r="AJ190" s="468"/>
      <c r="AK190" s="468"/>
      <c r="AL190" s="469"/>
      <c r="AM190" s="468"/>
      <c r="AN190" s="468"/>
      <c r="AO190" s="524"/>
      <c r="AP190" s="468"/>
      <c r="AQ190" s="469"/>
      <c r="AR190" s="469"/>
      <c r="AS190" s="468"/>
      <c r="AT190" s="469"/>
      <c r="AU190" s="468"/>
      <c r="AV190" s="469"/>
      <c r="AW190" s="469"/>
      <c r="AX190" s="524"/>
      <c r="AY190" s="469"/>
      <c r="AZ190" s="524"/>
      <c r="BA190" s="468"/>
      <c r="BB190" s="524"/>
      <c r="BC190" s="524"/>
      <c r="BD190" s="524"/>
      <c r="BE190" s="468"/>
      <c r="BF190" s="468"/>
      <c r="BG190" s="469"/>
      <c r="BH190" s="469"/>
      <c r="BI190" s="468"/>
      <c r="BJ190" s="468"/>
      <c r="BK190" s="468"/>
      <c r="BL190" s="469"/>
      <c r="BM190" s="468"/>
      <c r="BN190" s="468"/>
      <c r="BO190" s="469"/>
      <c r="BP190" s="469"/>
      <c r="BQ190" s="524"/>
      <c r="BR190" s="469"/>
      <c r="BS190" s="469"/>
      <c r="BT190" s="468"/>
      <c r="BU190" s="468"/>
      <c r="BV190" s="468"/>
      <c r="BW190" s="469"/>
      <c r="BX190" s="468"/>
      <c r="BY190" s="524"/>
      <c r="BZ190" s="468"/>
      <c r="CA190" s="468"/>
      <c r="CB190" s="469"/>
      <c r="CC190" s="524"/>
      <c r="CD190" s="468"/>
      <c r="CE190" s="468"/>
      <c r="CF190" s="469"/>
      <c r="CG190" s="468"/>
      <c r="CH190" s="469"/>
      <c r="CI190" s="469"/>
      <c r="CJ190" s="468"/>
      <c r="CK190" s="469"/>
      <c r="CL190" s="469"/>
      <c r="CM190" s="468"/>
      <c r="CN190" s="469"/>
      <c r="CO190" s="469"/>
      <c r="CP190" s="468"/>
      <c r="CQ190" s="469"/>
      <c r="CR190" s="468"/>
    </row>
    <row r="191" spans="1:96" ht="12.75" customHeight="1">
      <c r="A191" s="468"/>
      <c r="B191" s="468"/>
      <c r="C191" s="524"/>
      <c r="D191" s="469"/>
      <c r="E191" s="468"/>
      <c r="F191" s="524"/>
      <c r="G191" s="525"/>
      <c r="H191" s="469"/>
      <c r="I191" s="468"/>
      <c r="J191" s="468"/>
      <c r="K191" s="469"/>
      <c r="L191" s="469"/>
      <c r="M191" s="469"/>
      <c r="N191" s="469"/>
      <c r="O191" s="469"/>
      <c r="P191" s="469"/>
      <c r="Q191" s="469"/>
      <c r="R191" s="468"/>
      <c r="S191" s="468"/>
      <c r="T191" s="468"/>
      <c r="U191" s="468"/>
      <c r="V191" s="468"/>
      <c r="W191" s="468"/>
      <c r="X191" s="468"/>
      <c r="Y191" s="469"/>
      <c r="Z191" s="468"/>
      <c r="AA191" s="468"/>
      <c r="AB191" s="468"/>
      <c r="AC191" s="468"/>
      <c r="AD191" s="468"/>
      <c r="AE191" s="468"/>
      <c r="AF191" s="469"/>
      <c r="AG191" s="469"/>
      <c r="AH191" s="524"/>
      <c r="AI191" s="524"/>
      <c r="AJ191" s="468"/>
      <c r="AK191" s="468"/>
      <c r="AL191" s="469"/>
      <c r="AM191" s="468"/>
      <c r="AN191" s="468"/>
      <c r="AO191" s="524"/>
      <c r="AP191" s="468"/>
      <c r="AQ191" s="469"/>
      <c r="AR191" s="469"/>
      <c r="AS191" s="468"/>
      <c r="AT191" s="469"/>
      <c r="AU191" s="468"/>
      <c r="AV191" s="469"/>
      <c r="AW191" s="469"/>
      <c r="AX191" s="524"/>
      <c r="AY191" s="469"/>
      <c r="AZ191" s="524"/>
      <c r="BA191" s="468"/>
      <c r="BB191" s="524"/>
      <c r="BC191" s="524"/>
      <c r="BD191" s="524"/>
      <c r="BE191" s="468"/>
      <c r="BF191" s="468"/>
      <c r="BG191" s="469"/>
      <c r="BH191" s="469"/>
      <c r="BI191" s="468"/>
      <c r="BJ191" s="468"/>
      <c r="BK191" s="468"/>
      <c r="BL191" s="469"/>
      <c r="BM191" s="468"/>
      <c r="BN191" s="468"/>
      <c r="BO191" s="469"/>
      <c r="BP191" s="469"/>
      <c r="BQ191" s="524"/>
      <c r="BR191" s="469"/>
      <c r="BS191" s="469"/>
      <c r="BT191" s="468"/>
      <c r="BU191" s="468"/>
      <c r="BV191" s="468"/>
      <c r="BW191" s="469"/>
      <c r="BX191" s="468"/>
      <c r="BY191" s="524"/>
      <c r="BZ191" s="468"/>
      <c r="CA191" s="468"/>
      <c r="CB191" s="469"/>
      <c r="CC191" s="524"/>
      <c r="CD191" s="468"/>
      <c r="CE191" s="468"/>
      <c r="CF191" s="469"/>
      <c r="CG191" s="468"/>
      <c r="CH191" s="469"/>
      <c r="CI191" s="469"/>
      <c r="CJ191" s="468"/>
      <c r="CK191" s="469"/>
      <c r="CL191" s="469"/>
      <c r="CM191" s="468"/>
      <c r="CN191" s="469"/>
      <c r="CO191" s="469"/>
      <c r="CP191" s="468"/>
      <c r="CQ191" s="469"/>
      <c r="CR191" s="468"/>
    </row>
    <row r="192" spans="1:96" ht="12.75" customHeight="1">
      <c r="A192" s="468"/>
      <c r="B192" s="468"/>
      <c r="C192" s="524"/>
      <c r="D192" s="469"/>
      <c r="E192" s="468"/>
      <c r="F192" s="524"/>
      <c r="G192" s="525"/>
      <c r="H192" s="469"/>
      <c r="I192" s="468"/>
      <c r="J192" s="468"/>
      <c r="K192" s="469"/>
      <c r="L192" s="469"/>
      <c r="M192" s="469"/>
      <c r="N192" s="469"/>
      <c r="O192" s="469"/>
      <c r="P192" s="469"/>
      <c r="Q192" s="469"/>
      <c r="R192" s="468"/>
      <c r="S192" s="468"/>
      <c r="T192" s="468"/>
      <c r="U192" s="468"/>
      <c r="V192" s="468"/>
      <c r="W192" s="468"/>
      <c r="X192" s="468"/>
      <c r="Y192" s="469"/>
      <c r="Z192" s="468"/>
      <c r="AA192" s="468"/>
      <c r="AB192" s="468"/>
      <c r="AC192" s="468"/>
      <c r="AD192" s="468"/>
      <c r="AE192" s="468"/>
      <c r="AF192" s="469"/>
      <c r="AG192" s="469"/>
      <c r="AH192" s="524"/>
      <c r="AI192" s="524"/>
      <c r="AJ192" s="468"/>
      <c r="AK192" s="468"/>
      <c r="AL192" s="469"/>
      <c r="AM192" s="468"/>
      <c r="AN192" s="468"/>
      <c r="AO192" s="524"/>
      <c r="AP192" s="468"/>
      <c r="AQ192" s="469"/>
      <c r="AR192" s="469"/>
      <c r="AS192" s="468"/>
      <c r="AT192" s="469"/>
      <c r="AU192" s="468"/>
      <c r="AV192" s="469"/>
      <c r="AW192" s="469"/>
      <c r="AX192" s="524"/>
      <c r="AY192" s="469"/>
      <c r="AZ192" s="524"/>
      <c r="BA192" s="468"/>
      <c r="BB192" s="524"/>
      <c r="BC192" s="524"/>
      <c r="BD192" s="524"/>
      <c r="BE192" s="468"/>
      <c r="BF192" s="468"/>
      <c r="BG192" s="469"/>
      <c r="BH192" s="469"/>
      <c r="BI192" s="468"/>
      <c r="BJ192" s="468"/>
      <c r="BK192" s="468"/>
      <c r="BL192" s="469"/>
      <c r="BM192" s="468"/>
      <c r="BN192" s="468"/>
      <c r="BO192" s="469"/>
      <c r="BP192" s="469"/>
      <c r="BQ192" s="524"/>
      <c r="BR192" s="469"/>
      <c r="BS192" s="469"/>
      <c r="BT192" s="468"/>
      <c r="BU192" s="468"/>
      <c r="BV192" s="468"/>
      <c r="BW192" s="469"/>
      <c r="BX192" s="468"/>
      <c r="BY192" s="524"/>
      <c r="BZ192" s="468"/>
      <c r="CA192" s="468"/>
      <c r="CB192" s="469"/>
      <c r="CC192" s="524"/>
      <c r="CD192" s="468"/>
      <c r="CE192" s="468"/>
      <c r="CF192" s="469"/>
      <c r="CG192" s="468"/>
      <c r="CH192" s="469"/>
      <c r="CI192" s="469"/>
      <c r="CJ192" s="468"/>
      <c r="CK192" s="469"/>
      <c r="CL192" s="469"/>
      <c r="CM192" s="468"/>
      <c r="CN192" s="469"/>
      <c r="CO192" s="469"/>
      <c r="CP192" s="468"/>
      <c r="CQ192" s="469"/>
      <c r="CR192" s="468"/>
    </row>
    <row r="193" spans="1:96" ht="12.75" customHeight="1">
      <c r="A193" s="468"/>
      <c r="B193" s="468"/>
      <c r="C193" s="524"/>
      <c r="D193" s="469"/>
      <c r="E193" s="468"/>
      <c r="F193" s="524"/>
      <c r="G193" s="525"/>
      <c r="H193" s="469"/>
      <c r="I193" s="468"/>
      <c r="J193" s="468"/>
      <c r="K193" s="469"/>
      <c r="L193" s="469"/>
      <c r="M193" s="469"/>
      <c r="N193" s="469"/>
      <c r="O193" s="469"/>
      <c r="P193" s="469"/>
      <c r="Q193" s="469"/>
      <c r="R193" s="468"/>
      <c r="S193" s="468"/>
      <c r="T193" s="468"/>
      <c r="U193" s="468"/>
      <c r="V193" s="468"/>
      <c r="W193" s="468"/>
      <c r="X193" s="468"/>
      <c r="Y193" s="469"/>
      <c r="Z193" s="468"/>
      <c r="AA193" s="468"/>
      <c r="AB193" s="468"/>
      <c r="AC193" s="468"/>
      <c r="AD193" s="468"/>
      <c r="AE193" s="468"/>
      <c r="AF193" s="469"/>
      <c r="AG193" s="469"/>
      <c r="AH193" s="524"/>
      <c r="AI193" s="524"/>
      <c r="AJ193" s="468"/>
      <c r="AK193" s="468"/>
      <c r="AL193" s="469"/>
      <c r="AM193" s="468"/>
      <c r="AN193" s="468"/>
      <c r="AO193" s="524"/>
      <c r="AP193" s="468"/>
      <c r="AQ193" s="469"/>
      <c r="AR193" s="469"/>
      <c r="AS193" s="468"/>
      <c r="AT193" s="469"/>
      <c r="AU193" s="468"/>
      <c r="AV193" s="469"/>
      <c r="AW193" s="469"/>
      <c r="AX193" s="524"/>
      <c r="AY193" s="469"/>
      <c r="AZ193" s="524"/>
      <c r="BA193" s="468"/>
      <c r="BB193" s="524"/>
      <c r="BC193" s="524"/>
      <c r="BD193" s="524"/>
      <c r="BE193" s="468"/>
      <c r="BF193" s="468"/>
      <c r="BG193" s="469"/>
      <c r="BH193" s="469"/>
      <c r="BI193" s="468"/>
      <c r="BJ193" s="468"/>
      <c r="BK193" s="468"/>
      <c r="BL193" s="469"/>
      <c r="BM193" s="468"/>
      <c r="BN193" s="468"/>
      <c r="BO193" s="469"/>
      <c r="BP193" s="469"/>
      <c r="BQ193" s="524"/>
      <c r="BR193" s="469"/>
      <c r="BS193" s="469"/>
      <c r="BT193" s="468"/>
      <c r="BU193" s="468"/>
      <c r="BV193" s="468"/>
      <c r="BW193" s="469"/>
      <c r="BX193" s="468"/>
      <c r="BY193" s="524"/>
      <c r="BZ193" s="468"/>
      <c r="CA193" s="468"/>
      <c r="CB193" s="469"/>
      <c r="CC193" s="524"/>
      <c r="CD193" s="468"/>
      <c r="CE193" s="468"/>
      <c r="CF193" s="469"/>
      <c r="CG193" s="468"/>
      <c r="CH193" s="469"/>
      <c r="CI193" s="469"/>
      <c r="CJ193" s="468"/>
      <c r="CK193" s="469"/>
      <c r="CL193" s="469"/>
      <c r="CM193" s="468"/>
      <c r="CN193" s="469"/>
      <c r="CO193" s="469"/>
      <c r="CP193" s="468"/>
      <c r="CQ193" s="469"/>
      <c r="CR193" s="468"/>
    </row>
    <row r="194" spans="1:96" ht="12.75" customHeight="1">
      <c r="A194" s="468"/>
      <c r="B194" s="468"/>
      <c r="C194" s="524"/>
      <c r="D194" s="469"/>
      <c r="E194" s="468"/>
      <c r="F194" s="524"/>
      <c r="G194" s="525"/>
      <c r="H194" s="469"/>
      <c r="I194" s="468"/>
      <c r="J194" s="468"/>
      <c r="K194" s="469"/>
      <c r="L194" s="469"/>
      <c r="M194" s="469"/>
      <c r="N194" s="469"/>
      <c r="O194" s="469"/>
      <c r="P194" s="469"/>
      <c r="Q194" s="469"/>
      <c r="R194" s="468"/>
      <c r="S194" s="468"/>
      <c r="T194" s="468"/>
      <c r="U194" s="468"/>
      <c r="V194" s="468"/>
      <c r="W194" s="468"/>
      <c r="X194" s="468"/>
      <c r="Y194" s="469"/>
      <c r="Z194" s="468"/>
      <c r="AA194" s="468"/>
      <c r="AB194" s="468"/>
      <c r="AC194" s="468"/>
      <c r="AD194" s="468"/>
      <c r="AE194" s="468"/>
      <c r="AF194" s="469"/>
      <c r="AG194" s="469"/>
      <c r="AH194" s="524"/>
      <c r="AI194" s="524"/>
      <c r="AJ194" s="468"/>
      <c r="AK194" s="468"/>
      <c r="AL194" s="469"/>
      <c r="AM194" s="468"/>
      <c r="AN194" s="468"/>
      <c r="AO194" s="524"/>
      <c r="AP194" s="468"/>
      <c r="AQ194" s="469"/>
      <c r="AR194" s="469"/>
      <c r="AS194" s="468"/>
      <c r="AT194" s="469"/>
      <c r="AU194" s="468"/>
      <c r="AV194" s="469"/>
      <c r="AW194" s="469"/>
      <c r="AX194" s="524"/>
      <c r="AY194" s="469"/>
      <c r="AZ194" s="524"/>
      <c r="BA194" s="468"/>
      <c r="BB194" s="524"/>
      <c r="BC194" s="524"/>
      <c r="BD194" s="524"/>
      <c r="BE194" s="468"/>
      <c r="BF194" s="468"/>
      <c r="BG194" s="469"/>
      <c r="BH194" s="469"/>
      <c r="BI194" s="468"/>
      <c r="BJ194" s="468"/>
      <c r="BK194" s="468"/>
      <c r="BL194" s="469"/>
      <c r="BM194" s="468"/>
      <c r="BN194" s="468"/>
      <c r="BO194" s="469"/>
      <c r="BP194" s="469"/>
      <c r="BQ194" s="524"/>
      <c r="BR194" s="469"/>
      <c r="BS194" s="469"/>
      <c r="BT194" s="468"/>
      <c r="BU194" s="468"/>
      <c r="BV194" s="468"/>
      <c r="BW194" s="469"/>
      <c r="BX194" s="468"/>
      <c r="BY194" s="524"/>
      <c r="BZ194" s="468"/>
      <c r="CA194" s="468"/>
      <c r="CB194" s="469"/>
      <c r="CC194" s="524"/>
      <c r="CD194" s="468"/>
      <c r="CE194" s="468"/>
      <c r="CF194" s="469"/>
      <c r="CG194" s="468"/>
      <c r="CH194" s="469"/>
      <c r="CI194" s="469"/>
      <c r="CJ194" s="468"/>
      <c r="CK194" s="469"/>
      <c r="CL194" s="469"/>
      <c r="CM194" s="468"/>
      <c r="CN194" s="469"/>
      <c r="CO194" s="469"/>
      <c r="CP194" s="468"/>
      <c r="CQ194" s="469"/>
      <c r="CR194" s="468"/>
    </row>
    <row r="195" spans="1:96" ht="12.75" customHeight="1">
      <c r="A195" s="468"/>
      <c r="B195" s="468"/>
      <c r="C195" s="524"/>
      <c r="D195" s="469"/>
      <c r="E195" s="468"/>
      <c r="F195" s="524"/>
      <c r="G195" s="525"/>
      <c r="H195" s="469"/>
      <c r="I195" s="468"/>
      <c r="J195" s="468"/>
      <c r="K195" s="469"/>
      <c r="L195" s="469"/>
      <c r="M195" s="469"/>
      <c r="N195" s="469"/>
      <c r="O195" s="469"/>
      <c r="P195" s="469"/>
      <c r="Q195" s="469"/>
      <c r="R195" s="468"/>
      <c r="S195" s="468"/>
      <c r="T195" s="468"/>
      <c r="U195" s="468"/>
      <c r="V195" s="468"/>
      <c r="W195" s="468"/>
      <c r="X195" s="468"/>
      <c r="Y195" s="469"/>
      <c r="Z195" s="468"/>
      <c r="AA195" s="468"/>
      <c r="AB195" s="468"/>
      <c r="AC195" s="468"/>
      <c r="AD195" s="468"/>
      <c r="AE195" s="468"/>
      <c r="AF195" s="469"/>
      <c r="AG195" s="469"/>
      <c r="AH195" s="524"/>
      <c r="AI195" s="524"/>
      <c r="AJ195" s="468"/>
      <c r="AK195" s="468"/>
      <c r="AL195" s="469"/>
      <c r="AM195" s="468"/>
      <c r="AN195" s="468"/>
      <c r="AO195" s="524"/>
      <c r="AP195" s="468"/>
      <c r="AQ195" s="469"/>
      <c r="AR195" s="469"/>
      <c r="AS195" s="468"/>
      <c r="AT195" s="469"/>
      <c r="AU195" s="468"/>
      <c r="AV195" s="469"/>
      <c r="AW195" s="469"/>
      <c r="AX195" s="524"/>
      <c r="AY195" s="469"/>
      <c r="AZ195" s="524"/>
      <c r="BA195" s="468"/>
      <c r="BB195" s="524"/>
      <c r="BC195" s="524"/>
      <c r="BD195" s="524"/>
      <c r="BE195" s="468"/>
      <c r="BF195" s="468"/>
      <c r="BG195" s="469"/>
      <c r="BH195" s="469"/>
      <c r="BI195" s="468"/>
      <c r="BJ195" s="468"/>
      <c r="BK195" s="468"/>
      <c r="BL195" s="469"/>
      <c r="BM195" s="468"/>
      <c r="BN195" s="468"/>
      <c r="BO195" s="469"/>
      <c r="BP195" s="469"/>
      <c r="BQ195" s="524"/>
      <c r="BR195" s="469"/>
      <c r="BS195" s="469"/>
      <c r="BT195" s="468"/>
      <c r="BU195" s="468"/>
      <c r="BV195" s="468"/>
      <c r="BW195" s="469"/>
      <c r="BX195" s="468"/>
      <c r="BY195" s="524"/>
      <c r="BZ195" s="468"/>
      <c r="CA195" s="468"/>
      <c r="CB195" s="469"/>
      <c r="CC195" s="524"/>
      <c r="CD195" s="468"/>
      <c r="CE195" s="468"/>
      <c r="CF195" s="469"/>
      <c r="CG195" s="468"/>
      <c r="CH195" s="469"/>
      <c r="CI195" s="469"/>
      <c r="CJ195" s="468"/>
      <c r="CK195" s="469"/>
      <c r="CL195" s="469"/>
      <c r="CM195" s="468"/>
      <c r="CN195" s="469"/>
      <c r="CO195" s="469"/>
      <c r="CP195" s="468"/>
      <c r="CQ195" s="469"/>
      <c r="CR195" s="468"/>
    </row>
    <row r="196" spans="1:96" ht="12.75" customHeight="1">
      <c r="A196" s="468"/>
      <c r="B196" s="468"/>
      <c r="C196" s="524"/>
      <c r="D196" s="469"/>
      <c r="E196" s="468"/>
      <c r="F196" s="524"/>
      <c r="G196" s="525"/>
      <c r="H196" s="469"/>
      <c r="I196" s="468"/>
      <c r="J196" s="468"/>
      <c r="K196" s="469"/>
      <c r="L196" s="469"/>
      <c r="M196" s="469"/>
      <c r="N196" s="469"/>
      <c r="O196" s="469"/>
      <c r="P196" s="469"/>
      <c r="Q196" s="469"/>
      <c r="R196" s="468"/>
      <c r="S196" s="468"/>
      <c r="T196" s="468"/>
      <c r="U196" s="468"/>
      <c r="V196" s="468"/>
      <c r="W196" s="468"/>
      <c r="X196" s="468"/>
      <c r="Y196" s="469"/>
      <c r="Z196" s="468"/>
      <c r="AA196" s="468"/>
      <c r="AB196" s="468"/>
      <c r="AC196" s="468"/>
      <c r="AD196" s="468"/>
      <c r="AE196" s="468"/>
      <c r="AF196" s="469"/>
      <c r="AG196" s="469"/>
      <c r="AH196" s="524"/>
      <c r="AI196" s="524"/>
      <c r="AJ196" s="468"/>
      <c r="AK196" s="468"/>
      <c r="AL196" s="469"/>
      <c r="AM196" s="468"/>
      <c r="AN196" s="468"/>
      <c r="AO196" s="524"/>
      <c r="AP196" s="468"/>
      <c r="AQ196" s="469"/>
      <c r="AR196" s="469"/>
      <c r="AS196" s="468"/>
      <c r="AT196" s="469"/>
      <c r="AU196" s="468"/>
      <c r="AV196" s="469"/>
      <c r="AW196" s="469"/>
      <c r="AX196" s="524"/>
      <c r="AY196" s="469"/>
      <c r="AZ196" s="524"/>
      <c r="BA196" s="468"/>
      <c r="BB196" s="524"/>
      <c r="BC196" s="524"/>
      <c r="BD196" s="524"/>
      <c r="BE196" s="468"/>
      <c r="BF196" s="468"/>
      <c r="BG196" s="469"/>
      <c r="BH196" s="469"/>
      <c r="BI196" s="468"/>
      <c r="BJ196" s="468"/>
      <c r="BK196" s="468"/>
      <c r="BL196" s="469"/>
      <c r="BM196" s="468"/>
      <c r="BN196" s="468"/>
      <c r="BO196" s="469"/>
      <c r="BP196" s="469"/>
      <c r="BQ196" s="524"/>
      <c r="BR196" s="469"/>
      <c r="BS196" s="469"/>
      <c r="BT196" s="468"/>
      <c r="BU196" s="468"/>
      <c r="BV196" s="468"/>
      <c r="BW196" s="469"/>
      <c r="BX196" s="468"/>
      <c r="BY196" s="524"/>
      <c r="BZ196" s="468"/>
      <c r="CA196" s="468"/>
      <c r="CB196" s="469"/>
      <c r="CC196" s="524"/>
      <c r="CD196" s="468"/>
      <c r="CE196" s="468"/>
      <c r="CF196" s="469"/>
      <c r="CG196" s="468"/>
      <c r="CH196" s="469"/>
      <c r="CI196" s="469"/>
      <c r="CJ196" s="468"/>
      <c r="CK196" s="469"/>
      <c r="CL196" s="469"/>
      <c r="CM196" s="468"/>
      <c r="CN196" s="469"/>
      <c r="CO196" s="469"/>
      <c r="CP196" s="468"/>
      <c r="CQ196" s="469"/>
      <c r="CR196" s="468"/>
    </row>
    <row r="197" spans="1:96" ht="12.75" customHeight="1">
      <c r="A197" s="468"/>
      <c r="B197" s="468"/>
      <c r="C197" s="524"/>
      <c r="D197" s="469"/>
      <c r="E197" s="468"/>
      <c r="F197" s="524"/>
      <c r="G197" s="525"/>
      <c r="H197" s="469"/>
      <c r="I197" s="468"/>
      <c r="J197" s="468"/>
      <c r="K197" s="469"/>
      <c r="L197" s="469"/>
      <c r="M197" s="469"/>
      <c r="N197" s="469"/>
      <c r="O197" s="469"/>
      <c r="P197" s="469"/>
      <c r="Q197" s="469"/>
      <c r="R197" s="468"/>
      <c r="S197" s="468"/>
      <c r="T197" s="468"/>
      <c r="U197" s="468"/>
      <c r="V197" s="468"/>
      <c r="W197" s="468"/>
      <c r="X197" s="468"/>
      <c r="Y197" s="469"/>
      <c r="Z197" s="468"/>
      <c r="AA197" s="468"/>
      <c r="AB197" s="468"/>
      <c r="AC197" s="468"/>
      <c r="AD197" s="468"/>
      <c r="AE197" s="468"/>
      <c r="AF197" s="469"/>
      <c r="AG197" s="469"/>
      <c r="AH197" s="524"/>
      <c r="AI197" s="524"/>
      <c r="AJ197" s="468"/>
      <c r="AK197" s="468"/>
      <c r="AL197" s="469"/>
      <c r="AM197" s="468"/>
      <c r="AN197" s="468"/>
      <c r="AO197" s="524"/>
      <c r="AP197" s="468"/>
      <c r="AQ197" s="469"/>
      <c r="AR197" s="469"/>
      <c r="AS197" s="468"/>
      <c r="AT197" s="469"/>
      <c r="AU197" s="468"/>
      <c r="AV197" s="469"/>
      <c r="AW197" s="469"/>
      <c r="AX197" s="524"/>
      <c r="AY197" s="469"/>
      <c r="AZ197" s="524"/>
      <c r="BA197" s="468"/>
      <c r="BB197" s="524"/>
      <c r="BC197" s="524"/>
      <c r="BD197" s="524"/>
      <c r="BE197" s="468"/>
      <c r="BF197" s="468"/>
      <c r="BG197" s="469"/>
      <c r="BH197" s="469"/>
      <c r="BI197" s="468"/>
      <c r="BJ197" s="468"/>
      <c r="BK197" s="468"/>
      <c r="BL197" s="469"/>
      <c r="BM197" s="468"/>
      <c r="BN197" s="468"/>
      <c r="BO197" s="469"/>
      <c r="BP197" s="469"/>
      <c r="BQ197" s="524"/>
      <c r="BR197" s="469"/>
      <c r="BS197" s="469"/>
      <c r="BT197" s="468"/>
      <c r="BU197" s="468"/>
      <c r="BV197" s="468"/>
      <c r="BW197" s="469"/>
      <c r="BX197" s="468"/>
      <c r="BY197" s="524"/>
      <c r="BZ197" s="468"/>
      <c r="CA197" s="468"/>
      <c r="CB197" s="469"/>
      <c r="CC197" s="524"/>
      <c r="CD197" s="468"/>
      <c r="CE197" s="468"/>
      <c r="CF197" s="469"/>
      <c r="CG197" s="468"/>
      <c r="CH197" s="469"/>
      <c r="CI197" s="469"/>
      <c r="CJ197" s="468"/>
      <c r="CK197" s="469"/>
      <c r="CL197" s="469"/>
      <c r="CM197" s="468"/>
      <c r="CN197" s="469"/>
      <c r="CO197" s="469"/>
      <c r="CP197" s="468"/>
      <c r="CQ197" s="469"/>
      <c r="CR197" s="468"/>
    </row>
    <row r="198" spans="1:96" ht="12.75" customHeight="1">
      <c r="A198" s="468"/>
      <c r="B198" s="468"/>
      <c r="C198" s="524"/>
      <c r="D198" s="469"/>
      <c r="E198" s="468"/>
      <c r="F198" s="524"/>
      <c r="G198" s="525"/>
      <c r="H198" s="469"/>
      <c r="I198" s="468"/>
      <c r="J198" s="468"/>
      <c r="K198" s="469"/>
      <c r="L198" s="469"/>
      <c r="M198" s="469"/>
      <c r="N198" s="469"/>
      <c r="O198" s="469"/>
      <c r="P198" s="469"/>
      <c r="Q198" s="469"/>
      <c r="R198" s="468"/>
      <c r="S198" s="468"/>
      <c r="T198" s="468"/>
      <c r="U198" s="468"/>
      <c r="V198" s="468"/>
      <c r="W198" s="468"/>
      <c r="X198" s="468"/>
      <c r="Y198" s="469"/>
      <c r="Z198" s="468"/>
      <c r="AA198" s="468"/>
      <c r="AB198" s="468"/>
      <c r="AC198" s="468"/>
      <c r="AD198" s="468"/>
      <c r="AE198" s="468"/>
      <c r="AF198" s="469"/>
      <c r="AG198" s="469"/>
      <c r="AH198" s="524"/>
      <c r="AI198" s="524"/>
      <c r="AJ198" s="468"/>
      <c r="AK198" s="468"/>
      <c r="AL198" s="469"/>
      <c r="AM198" s="468"/>
      <c r="AN198" s="468"/>
      <c r="AO198" s="524"/>
      <c r="AP198" s="468"/>
      <c r="AQ198" s="469"/>
      <c r="AR198" s="469"/>
      <c r="AS198" s="468"/>
      <c r="AT198" s="469"/>
      <c r="AU198" s="468"/>
      <c r="AV198" s="469"/>
      <c r="AW198" s="469"/>
      <c r="AX198" s="524"/>
      <c r="AY198" s="469"/>
      <c r="AZ198" s="524"/>
      <c r="BA198" s="468"/>
      <c r="BB198" s="524"/>
      <c r="BC198" s="524"/>
      <c r="BD198" s="524"/>
      <c r="BE198" s="468"/>
      <c r="BF198" s="468"/>
      <c r="BG198" s="469"/>
      <c r="BH198" s="469"/>
      <c r="BI198" s="468"/>
      <c r="BJ198" s="468"/>
      <c r="BK198" s="468"/>
      <c r="BL198" s="469"/>
      <c r="BM198" s="468"/>
      <c r="BN198" s="468"/>
      <c r="BO198" s="469"/>
      <c r="BP198" s="469"/>
      <c r="BQ198" s="524"/>
      <c r="BR198" s="469"/>
      <c r="BS198" s="469"/>
      <c r="BT198" s="468"/>
      <c r="BU198" s="468"/>
      <c r="BV198" s="468"/>
      <c r="BW198" s="469"/>
      <c r="BX198" s="468"/>
      <c r="BY198" s="524"/>
      <c r="BZ198" s="468"/>
      <c r="CA198" s="468"/>
      <c r="CB198" s="469"/>
      <c r="CC198" s="524"/>
      <c r="CD198" s="468"/>
      <c r="CE198" s="468"/>
      <c r="CF198" s="469"/>
      <c r="CG198" s="468"/>
      <c r="CH198" s="469"/>
      <c r="CI198" s="469"/>
      <c r="CJ198" s="468"/>
      <c r="CK198" s="469"/>
      <c r="CL198" s="469"/>
      <c r="CM198" s="468"/>
      <c r="CN198" s="469"/>
      <c r="CO198" s="469"/>
      <c r="CP198" s="468"/>
      <c r="CQ198" s="469"/>
      <c r="CR198" s="468"/>
    </row>
    <row r="199" spans="1:96" ht="12.75" customHeight="1">
      <c r="A199" s="468"/>
      <c r="B199" s="468"/>
      <c r="C199" s="524"/>
      <c r="D199" s="469"/>
      <c r="E199" s="468"/>
      <c r="F199" s="524"/>
      <c r="G199" s="525"/>
      <c r="H199" s="469"/>
      <c r="I199" s="468"/>
      <c r="J199" s="468"/>
      <c r="K199" s="469"/>
      <c r="L199" s="469"/>
      <c r="M199" s="469"/>
      <c r="N199" s="469"/>
      <c r="O199" s="469"/>
      <c r="P199" s="469"/>
      <c r="Q199" s="469"/>
      <c r="R199" s="468"/>
      <c r="S199" s="468"/>
      <c r="T199" s="468"/>
      <c r="U199" s="468"/>
      <c r="V199" s="468"/>
      <c r="W199" s="468"/>
      <c r="X199" s="468"/>
      <c r="Y199" s="469"/>
      <c r="Z199" s="468"/>
      <c r="AA199" s="468"/>
      <c r="AB199" s="468"/>
      <c r="AC199" s="468"/>
      <c r="AD199" s="468"/>
      <c r="AE199" s="468"/>
      <c r="AF199" s="469"/>
      <c r="AG199" s="469"/>
      <c r="AH199" s="524"/>
      <c r="AI199" s="524"/>
      <c r="AJ199" s="468"/>
      <c r="AK199" s="468"/>
      <c r="AL199" s="469"/>
      <c r="AM199" s="468"/>
      <c r="AN199" s="468"/>
      <c r="AO199" s="524"/>
      <c r="AP199" s="468"/>
      <c r="AQ199" s="469"/>
      <c r="AR199" s="469"/>
      <c r="AS199" s="468"/>
      <c r="AT199" s="469"/>
      <c r="AU199" s="468"/>
      <c r="AV199" s="469"/>
      <c r="AW199" s="469"/>
      <c r="AX199" s="524"/>
      <c r="AY199" s="469"/>
      <c r="AZ199" s="524"/>
      <c r="BA199" s="468"/>
      <c r="BB199" s="524"/>
      <c r="BC199" s="524"/>
      <c r="BD199" s="524"/>
      <c r="BE199" s="468"/>
      <c r="BF199" s="468"/>
      <c r="BG199" s="469"/>
      <c r="BH199" s="469"/>
      <c r="BI199" s="468"/>
      <c r="BJ199" s="468"/>
      <c r="BK199" s="468"/>
      <c r="BL199" s="469"/>
      <c r="BM199" s="468"/>
      <c r="BN199" s="468"/>
      <c r="BO199" s="469"/>
      <c r="BP199" s="469"/>
      <c r="BQ199" s="524"/>
      <c r="BR199" s="469"/>
      <c r="BS199" s="469"/>
      <c r="BT199" s="468"/>
      <c r="BU199" s="468"/>
      <c r="BV199" s="468"/>
      <c r="BW199" s="469"/>
      <c r="BX199" s="468"/>
      <c r="BY199" s="524"/>
      <c r="BZ199" s="468"/>
      <c r="CA199" s="468"/>
      <c r="CB199" s="469"/>
      <c r="CC199" s="524"/>
      <c r="CD199" s="468"/>
      <c r="CE199" s="468"/>
      <c r="CF199" s="469"/>
      <c r="CG199" s="468"/>
      <c r="CH199" s="469"/>
      <c r="CI199" s="469"/>
      <c r="CJ199" s="468"/>
      <c r="CK199" s="469"/>
      <c r="CL199" s="469"/>
      <c r="CM199" s="468"/>
      <c r="CN199" s="469"/>
      <c r="CO199" s="469"/>
      <c r="CP199" s="468"/>
      <c r="CQ199" s="469"/>
      <c r="CR199" s="468"/>
    </row>
    <row r="200" spans="1:96" ht="12.75" customHeight="1">
      <c r="A200" s="468"/>
      <c r="B200" s="468"/>
      <c r="C200" s="524"/>
      <c r="D200" s="469"/>
      <c r="E200" s="468"/>
      <c r="F200" s="524"/>
      <c r="G200" s="525"/>
      <c r="H200" s="469"/>
      <c r="I200" s="468"/>
      <c r="J200" s="468"/>
      <c r="K200" s="469"/>
      <c r="L200" s="469"/>
      <c r="M200" s="469"/>
      <c r="N200" s="469"/>
      <c r="O200" s="469"/>
      <c r="P200" s="469"/>
      <c r="Q200" s="469"/>
      <c r="R200" s="468"/>
      <c r="S200" s="468"/>
      <c r="T200" s="468"/>
      <c r="U200" s="468"/>
      <c r="V200" s="468"/>
      <c r="W200" s="468"/>
      <c r="X200" s="468"/>
      <c r="Y200" s="469"/>
      <c r="Z200" s="468"/>
      <c r="AA200" s="468"/>
      <c r="AB200" s="468"/>
      <c r="AC200" s="468"/>
      <c r="AD200" s="468"/>
      <c r="AE200" s="468"/>
      <c r="AF200" s="469"/>
      <c r="AG200" s="469"/>
      <c r="AH200" s="524"/>
      <c r="AI200" s="524"/>
      <c r="AJ200" s="468"/>
      <c r="AK200" s="468"/>
      <c r="AL200" s="469"/>
      <c r="AM200" s="468"/>
      <c r="AN200" s="468"/>
      <c r="AO200" s="524"/>
      <c r="AP200" s="468"/>
      <c r="AQ200" s="469"/>
      <c r="AR200" s="469"/>
      <c r="AS200" s="468"/>
      <c r="AT200" s="469"/>
      <c r="AU200" s="468"/>
      <c r="AV200" s="469"/>
      <c r="AW200" s="469"/>
      <c r="AX200" s="524"/>
      <c r="AY200" s="469"/>
      <c r="AZ200" s="524"/>
      <c r="BA200" s="468"/>
      <c r="BB200" s="524"/>
      <c r="BC200" s="524"/>
      <c r="BD200" s="524"/>
      <c r="BE200" s="468"/>
      <c r="BF200" s="468"/>
      <c r="BG200" s="469"/>
      <c r="BH200" s="469"/>
      <c r="BI200" s="468"/>
      <c r="BJ200" s="468"/>
      <c r="BK200" s="468"/>
      <c r="BL200" s="469"/>
      <c r="BM200" s="468"/>
      <c r="BN200" s="468"/>
      <c r="BO200" s="469"/>
      <c r="BP200" s="469"/>
      <c r="BQ200" s="524"/>
      <c r="BR200" s="469"/>
      <c r="BS200" s="469"/>
      <c r="BT200" s="468"/>
      <c r="BU200" s="468"/>
      <c r="BV200" s="468"/>
      <c r="BW200" s="469"/>
      <c r="BX200" s="468"/>
      <c r="BY200" s="524"/>
      <c r="BZ200" s="468"/>
      <c r="CA200" s="468"/>
      <c r="CB200" s="469"/>
      <c r="CC200" s="524"/>
      <c r="CD200" s="468"/>
      <c r="CE200" s="468"/>
      <c r="CF200" s="469"/>
      <c r="CG200" s="468"/>
      <c r="CH200" s="469"/>
      <c r="CI200" s="469"/>
      <c r="CJ200" s="468"/>
      <c r="CK200" s="469"/>
      <c r="CL200" s="469"/>
      <c r="CM200" s="468"/>
      <c r="CN200" s="469"/>
      <c r="CO200" s="469"/>
      <c r="CP200" s="468"/>
      <c r="CQ200" s="469"/>
      <c r="CR200" s="468"/>
    </row>
    <row r="201" spans="1:96" ht="12.75" customHeight="1">
      <c r="A201" s="468"/>
      <c r="B201" s="468"/>
      <c r="C201" s="524"/>
      <c r="D201" s="469"/>
      <c r="E201" s="468"/>
      <c r="F201" s="524"/>
      <c r="G201" s="525"/>
      <c r="H201" s="469"/>
      <c r="I201" s="468"/>
      <c r="J201" s="468"/>
      <c r="K201" s="469"/>
      <c r="L201" s="469"/>
      <c r="M201" s="469"/>
      <c r="N201" s="469"/>
      <c r="O201" s="469"/>
      <c r="P201" s="469"/>
      <c r="Q201" s="469"/>
      <c r="R201" s="468"/>
      <c r="S201" s="468"/>
      <c r="T201" s="468"/>
      <c r="U201" s="468"/>
      <c r="V201" s="468"/>
      <c r="W201" s="468"/>
      <c r="X201" s="468"/>
      <c r="Y201" s="469"/>
      <c r="Z201" s="468"/>
      <c r="AA201" s="468"/>
      <c r="AB201" s="468"/>
      <c r="AC201" s="468"/>
      <c r="AD201" s="468"/>
      <c r="AE201" s="468"/>
      <c r="AF201" s="469"/>
      <c r="AG201" s="469"/>
      <c r="AH201" s="524"/>
      <c r="AI201" s="524"/>
      <c r="AJ201" s="468"/>
      <c r="AK201" s="468"/>
      <c r="AL201" s="469"/>
      <c r="AM201" s="468"/>
      <c r="AN201" s="468"/>
      <c r="AO201" s="524"/>
      <c r="AP201" s="468"/>
      <c r="AQ201" s="469"/>
      <c r="AR201" s="469"/>
      <c r="AS201" s="468"/>
      <c r="AT201" s="469"/>
      <c r="AU201" s="468"/>
      <c r="AV201" s="469"/>
      <c r="AW201" s="469"/>
      <c r="AX201" s="524"/>
      <c r="AY201" s="469"/>
      <c r="AZ201" s="524"/>
      <c r="BA201" s="468"/>
      <c r="BB201" s="524"/>
      <c r="BC201" s="524"/>
      <c r="BD201" s="524"/>
      <c r="BE201" s="468"/>
      <c r="BF201" s="468"/>
      <c r="BG201" s="469"/>
      <c r="BH201" s="469"/>
      <c r="BI201" s="468"/>
      <c r="BJ201" s="468"/>
      <c r="BK201" s="468"/>
      <c r="BL201" s="469"/>
      <c r="BM201" s="468"/>
      <c r="BN201" s="468"/>
      <c r="BO201" s="469"/>
      <c r="BP201" s="469"/>
      <c r="BQ201" s="524"/>
      <c r="BR201" s="469"/>
      <c r="BS201" s="469"/>
      <c r="BT201" s="468"/>
      <c r="BU201" s="468"/>
      <c r="BV201" s="468"/>
      <c r="BW201" s="469"/>
      <c r="BX201" s="468"/>
      <c r="BY201" s="524"/>
      <c r="BZ201" s="468"/>
      <c r="CA201" s="468"/>
      <c r="CB201" s="469"/>
      <c r="CC201" s="524"/>
      <c r="CD201" s="468"/>
      <c r="CE201" s="468"/>
      <c r="CF201" s="469"/>
      <c r="CG201" s="468"/>
      <c r="CH201" s="469"/>
      <c r="CI201" s="469"/>
      <c r="CJ201" s="468"/>
      <c r="CK201" s="469"/>
      <c r="CL201" s="469"/>
      <c r="CM201" s="468"/>
      <c r="CN201" s="469"/>
      <c r="CO201" s="469"/>
      <c r="CP201" s="468"/>
      <c r="CQ201" s="469"/>
      <c r="CR201" s="468"/>
    </row>
    <row r="202" spans="1:96" ht="12.75" customHeight="1">
      <c r="A202" s="468"/>
      <c r="B202" s="468"/>
      <c r="C202" s="524"/>
      <c r="D202" s="469"/>
      <c r="E202" s="468"/>
      <c r="F202" s="524"/>
      <c r="G202" s="525"/>
      <c r="H202" s="469"/>
      <c r="I202" s="468"/>
      <c r="J202" s="468"/>
      <c r="K202" s="469"/>
      <c r="L202" s="469"/>
      <c r="M202" s="469"/>
      <c r="N202" s="469"/>
      <c r="O202" s="469"/>
      <c r="P202" s="469"/>
      <c r="Q202" s="469"/>
      <c r="R202" s="468"/>
      <c r="S202" s="468"/>
      <c r="T202" s="468"/>
      <c r="U202" s="468"/>
      <c r="V202" s="468"/>
      <c r="W202" s="468"/>
      <c r="X202" s="468"/>
      <c r="Y202" s="469"/>
      <c r="Z202" s="468"/>
      <c r="AA202" s="468"/>
      <c r="AB202" s="468"/>
      <c r="AC202" s="468"/>
      <c r="AD202" s="468"/>
      <c r="AE202" s="468"/>
      <c r="AF202" s="469"/>
      <c r="AG202" s="469"/>
      <c r="AH202" s="524"/>
      <c r="AI202" s="524"/>
      <c r="AJ202" s="468"/>
      <c r="AK202" s="468"/>
      <c r="AL202" s="469"/>
      <c r="AM202" s="468"/>
      <c r="AN202" s="468"/>
      <c r="AO202" s="524"/>
      <c r="AP202" s="468"/>
      <c r="AQ202" s="469"/>
      <c r="AR202" s="469"/>
      <c r="AS202" s="468"/>
      <c r="AT202" s="469"/>
      <c r="AU202" s="468"/>
      <c r="AV202" s="469"/>
      <c r="AW202" s="469"/>
      <c r="AX202" s="524"/>
      <c r="AY202" s="469"/>
      <c r="AZ202" s="524"/>
      <c r="BA202" s="468"/>
      <c r="BB202" s="524"/>
      <c r="BC202" s="524"/>
      <c r="BD202" s="524"/>
      <c r="BE202" s="468"/>
      <c r="BF202" s="468"/>
      <c r="BG202" s="469"/>
      <c r="BH202" s="469"/>
      <c r="BI202" s="468"/>
      <c r="BJ202" s="468"/>
      <c r="BK202" s="468"/>
      <c r="BL202" s="469"/>
      <c r="BM202" s="468"/>
      <c r="BN202" s="468"/>
      <c r="BO202" s="469"/>
      <c r="BP202" s="469"/>
      <c r="BQ202" s="524"/>
      <c r="BR202" s="469"/>
      <c r="BS202" s="469"/>
      <c r="BT202" s="468"/>
      <c r="BU202" s="468"/>
      <c r="BV202" s="468"/>
      <c r="BW202" s="469"/>
      <c r="BX202" s="468"/>
      <c r="BY202" s="524"/>
      <c r="BZ202" s="468"/>
      <c r="CA202" s="468"/>
      <c r="CB202" s="469"/>
      <c r="CC202" s="524"/>
      <c r="CD202" s="468"/>
      <c r="CE202" s="468"/>
      <c r="CF202" s="469"/>
      <c r="CG202" s="468"/>
      <c r="CH202" s="469"/>
      <c r="CI202" s="469"/>
      <c r="CJ202" s="468"/>
      <c r="CK202" s="469"/>
      <c r="CL202" s="469"/>
      <c r="CM202" s="468"/>
      <c r="CN202" s="469"/>
      <c r="CO202" s="469"/>
      <c r="CP202" s="468"/>
      <c r="CQ202" s="469"/>
      <c r="CR202" s="468"/>
    </row>
    <row r="203" spans="1:96" ht="12.75" customHeight="1">
      <c r="A203" s="468"/>
      <c r="B203" s="468"/>
      <c r="C203" s="524"/>
      <c r="D203" s="469"/>
      <c r="E203" s="468"/>
      <c r="F203" s="524"/>
      <c r="G203" s="525"/>
      <c r="H203" s="469"/>
      <c r="I203" s="468"/>
      <c r="J203" s="468"/>
      <c r="K203" s="469"/>
      <c r="L203" s="469"/>
      <c r="M203" s="469"/>
      <c r="N203" s="469"/>
      <c r="O203" s="469"/>
      <c r="P203" s="469"/>
      <c r="Q203" s="469"/>
      <c r="R203" s="468"/>
      <c r="S203" s="468"/>
      <c r="T203" s="468"/>
      <c r="U203" s="468"/>
      <c r="V203" s="468"/>
      <c r="W203" s="468"/>
      <c r="X203" s="468"/>
      <c r="Y203" s="469"/>
      <c r="Z203" s="468"/>
      <c r="AA203" s="468"/>
      <c r="AB203" s="468"/>
      <c r="AC203" s="468"/>
      <c r="AD203" s="468"/>
      <c r="AE203" s="468"/>
      <c r="AF203" s="469"/>
      <c r="AG203" s="469"/>
      <c r="AH203" s="524"/>
      <c r="AI203" s="524"/>
      <c r="AJ203" s="468"/>
      <c r="AK203" s="468"/>
      <c r="AL203" s="469"/>
      <c r="AM203" s="468"/>
      <c r="AN203" s="468"/>
      <c r="AO203" s="524"/>
      <c r="AP203" s="468"/>
      <c r="AQ203" s="469"/>
      <c r="AR203" s="469"/>
      <c r="AS203" s="468"/>
      <c r="AT203" s="469"/>
      <c r="AU203" s="468"/>
      <c r="AV203" s="469"/>
      <c r="AW203" s="469"/>
      <c r="AX203" s="524"/>
      <c r="AY203" s="469"/>
      <c r="AZ203" s="524"/>
      <c r="BA203" s="468"/>
      <c r="BB203" s="524"/>
      <c r="BC203" s="524"/>
      <c r="BD203" s="524"/>
      <c r="BE203" s="468"/>
      <c r="BF203" s="468"/>
      <c r="BG203" s="469"/>
      <c r="BH203" s="469"/>
      <c r="BI203" s="468"/>
      <c r="BJ203" s="468"/>
      <c r="BK203" s="468"/>
      <c r="BL203" s="469"/>
      <c r="BM203" s="468"/>
      <c r="BN203" s="468"/>
      <c r="BO203" s="469"/>
      <c r="BP203" s="469"/>
      <c r="BQ203" s="524"/>
      <c r="BR203" s="469"/>
      <c r="BS203" s="469"/>
      <c r="BT203" s="468"/>
      <c r="BU203" s="468"/>
      <c r="BV203" s="468"/>
      <c r="BW203" s="469"/>
      <c r="BX203" s="468"/>
      <c r="BY203" s="524"/>
      <c r="BZ203" s="468"/>
      <c r="CA203" s="468"/>
      <c r="CB203" s="469"/>
      <c r="CC203" s="524"/>
      <c r="CD203" s="468"/>
      <c r="CE203" s="468"/>
      <c r="CF203" s="469"/>
      <c r="CG203" s="468"/>
      <c r="CH203" s="469"/>
      <c r="CI203" s="469"/>
      <c r="CJ203" s="468"/>
      <c r="CK203" s="469"/>
      <c r="CL203" s="469"/>
      <c r="CM203" s="468"/>
      <c r="CN203" s="469"/>
      <c r="CO203" s="469"/>
      <c r="CP203" s="468"/>
      <c r="CQ203" s="469"/>
      <c r="CR203" s="468"/>
    </row>
    <row r="204" spans="1:96" ht="12.75" customHeight="1">
      <c r="A204" s="468"/>
      <c r="B204" s="468"/>
      <c r="C204" s="524"/>
      <c r="D204" s="469"/>
      <c r="E204" s="468"/>
      <c r="F204" s="524"/>
      <c r="G204" s="525"/>
      <c r="H204" s="469"/>
      <c r="I204" s="468"/>
      <c r="J204" s="468"/>
      <c r="K204" s="469"/>
      <c r="L204" s="469"/>
      <c r="M204" s="469"/>
      <c r="N204" s="469"/>
      <c r="O204" s="469"/>
      <c r="P204" s="469"/>
      <c r="Q204" s="469"/>
      <c r="R204" s="468"/>
      <c r="S204" s="468"/>
      <c r="T204" s="468"/>
      <c r="U204" s="468"/>
      <c r="V204" s="468"/>
      <c r="W204" s="468"/>
      <c r="X204" s="468"/>
      <c r="Y204" s="469"/>
      <c r="Z204" s="468"/>
      <c r="AA204" s="468"/>
      <c r="AB204" s="468"/>
      <c r="AC204" s="468"/>
      <c r="AD204" s="468"/>
      <c r="AE204" s="468"/>
      <c r="AF204" s="469"/>
      <c r="AG204" s="469"/>
      <c r="AH204" s="524"/>
      <c r="AI204" s="524"/>
      <c r="AJ204" s="468"/>
      <c r="AK204" s="468"/>
      <c r="AL204" s="469"/>
      <c r="AM204" s="468"/>
      <c r="AN204" s="468"/>
      <c r="AO204" s="524"/>
      <c r="AP204" s="468"/>
      <c r="AQ204" s="469"/>
      <c r="AR204" s="469"/>
      <c r="AS204" s="468"/>
      <c r="AT204" s="469"/>
      <c r="AU204" s="468"/>
      <c r="AV204" s="469"/>
      <c r="AW204" s="469"/>
      <c r="AX204" s="524"/>
      <c r="AY204" s="469"/>
      <c r="AZ204" s="524"/>
      <c r="BA204" s="468"/>
      <c r="BB204" s="524"/>
      <c r="BC204" s="524"/>
      <c r="BD204" s="524"/>
      <c r="BE204" s="468"/>
      <c r="BF204" s="468"/>
      <c r="BG204" s="469"/>
      <c r="BH204" s="469"/>
      <c r="BI204" s="468"/>
      <c r="BJ204" s="468"/>
      <c r="BK204" s="468"/>
      <c r="BL204" s="469"/>
      <c r="BM204" s="468"/>
      <c r="BN204" s="468"/>
      <c r="BO204" s="469"/>
      <c r="BP204" s="469"/>
      <c r="BQ204" s="524"/>
      <c r="BR204" s="469"/>
      <c r="BS204" s="469"/>
      <c r="BT204" s="468"/>
      <c r="BU204" s="468"/>
      <c r="BV204" s="468"/>
      <c r="BW204" s="469"/>
      <c r="BX204" s="468"/>
      <c r="BY204" s="524"/>
      <c r="BZ204" s="468"/>
      <c r="CA204" s="468"/>
      <c r="CB204" s="469"/>
      <c r="CC204" s="524"/>
      <c r="CD204" s="468"/>
      <c r="CE204" s="468"/>
      <c r="CF204" s="469"/>
      <c r="CG204" s="468"/>
      <c r="CH204" s="469"/>
      <c r="CI204" s="469"/>
      <c r="CJ204" s="468"/>
      <c r="CK204" s="469"/>
      <c r="CL204" s="469"/>
      <c r="CM204" s="468"/>
      <c r="CN204" s="469"/>
      <c r="CO204" s="469"/>
      <c r="CP204" s="468"/>
      <c r="CQ204" s="469"/>
      <c r="CR204" s="468"/>
    </row>
    <row r="205" spans="1:96" ht="12.75" customHeight="1">
      <c r="A205" s="468"/>
      <c r="B205" s="468"/>
      <c r="C205" s="524"/>
      <c r="D205" s="469"/>
      <c r="E205" s="468"/>
      <c r="F205" s="524"/>
      <c r="G205" s="525"/>
      <c r="H205" s="469"/>
      <c r="I205" s="468"/>
      <c r="J205" s="468"/>
      <c r="K205" s="469"/>
      <c r="L205" s="469"/>
      <c r="M205" s="469"/>
      <c r="N205" s="469"/>
      <c r="O205" s="469"/>
      <c r="P205" s="469"/>
      <c r="Q205" s="469"/>
      <c r="R205" s="468"/>
      <c r="S205" s="468"/>
      <c r="T205" s="468"/>
      <c r="U205" s="468"/>
      <c r="V205" s="468"/>
      <c r="W205" s="468"/>
      <c r="X205" s="468"/>
      <c r="Y205" s="469"/>
      <c r="Z205" s="468"/>
      <c r="AA205" s="468"/>
      <c r="AB205" s="468"/>
      <c r="AC205" s="468"/>
      <c r="AD205" s="468"/>
      <c r="AE205" s="468"/>
      <c r="AF205" s="469"/>
      <c r="AG205" s="469"/>
      <c r="AH205" s="524"/>
      <c r="AI205" s="524"/>
      <c r="AJ205" s="468"/>
      <c r="AK205" s="468"/>
      <c r="AL205" s="469"/>
      <c r="AM205" s="468"/>
      <c r="AN205" s="468"/>
      <c r="AO205" s="524"/>
      <c r="AP205" s="468"/>
      <c r="AQ205" s="469"/>
      <c r="AR205" s="469"/>
      <c r="AS205" s="468"/>
      <c r="AT205" s="469"/>
      <c r="AU205" s="468"/>
      <c r="AV205" s="469"/>
      <c r="AW205" s="469"/>
      <c r="AX205" s="524"/>
      <c r="AY205" s="469"/>
      <c r="AZ205" s="524"/>
      <c r="BA205" s="468"/>
      <c r="BB205" s="524"/>
      <c r="BC205" s="524"/>
      <c r="BD205" s="524"/>
      <c r="BE205" s="468"/>
      <c r="BF205" s="468"/>
      <c r="BG205" s="469"/>
      <c r="BH205" s="469"/>
      <c r="BI205" s="468"/>
      <c r="BJ205" s="468"/>
      <c r="BK205" s="468"/>
      <c r="BL205" s="469"/>
      <c r="BM205" s="468"/>
      <c r="BN205" s="468"/>
      <c r="BO205" s="469"/>
      <c r="BP205" s="469"/>
      <c r="BQ205" s="524"/>
      <c r="BR205" s="469"/>
      <c r="BS205" s="469"/>
      <c r="BT205" s="468"/>
      <c r="BU205" s="468"/>
      <c r="BV205" s="468"/>
      <c r="BW205" s="469"/>
      <c r="BX205" s="468"/>
      <c r="BY205" s="524"/>
      <c r="BZ205" s="468"/>
      <c r="CA205" s="468"/>
      <c r="CB205" s="469"/>
      <c r="CC205" s="524"/>
      <c r="CD205" s="468"/>
      <c r="CE205" s="468"/>
      <c r="CF205" s="469"/>
      <c r="CG205" s="468"/>
      <c r="CH205" s="469"/>
      <c r="CI205" s="469"/>
      <c r="CJ205" s="468"/>
      <c r="CK205" s="469"/>
      <c r="CL205" s="469"/>
      <c r="CM205" s="468"/>
      <c r="CN205" s="469"/>
      <c r="CO205" s="469"/>
      <c r="CP205" s="468"/>
      <c r="CQ205" s="469"/>
      <c r="CR205" s="468"/>
    </row>
    <row r="206" spans="1:96" ht="12.75" customHeight="1">
      <c r="A206" s="468"/>
      <c r="B206" s="468"/>
      <c r="C206" s="524"/>
      <c r="D206" s="469"/>
      <c r="E206" s="468"/>
      <c r="F206" s="524"/>
      <c r="G206" s="525"/>
      <c r="H206" s="469"/>
      <c r="I206" s="468"/>
      <c r="J206" s="468"/>
      <c r="K206" s="469"/>
      <c r="L206" s="469"/>
      <c r="M206" s="469"/>
      <c r="N206" s="469"/>
      <c r="O206" s="469"/>
      <c r="P206" s="469"/>
      <c r="Q206" s="469"/>
      <c r="R206" s="468"/>
      <c r="S206" s="468"/>
      <c r="T206" s="468"/>
      <c r="U206" s="468"/>
      <c r="V206" s="468"/>
      <c r="W206" s="468"/>
      <c r="X206" s="468"/>
      <c r="Y206" s="469"/>
      <c r="Z206" s="468"/>
      <c r="AA206" s="468"/>
      <c r="AB206" s="468"/>
      <c r="AC206" s="468"/>
      <c r="AD206" s="468"/>
      <c r="AE206" s="468"/>
      <c r="AF206" s="469"/>
      <c r="AG206" s="469"/>
      <c r="AH206" s="524"/>
      <c r="AI206" s="524"/>
      <c r="AJ206" s="468"/>
      <c r="AK206" s="468"/>
      <c r="AL206" s="469"/>
      <c r="AM206" s="468"/>
      <c r="AN206" s="468"/>
      <c r="AO206" s="524"/>
      <c r="AP206" s="468"/>
      <c r="AQ206" s="469"/>
      <c r="AR206" s="469"/>
      <c r="AS206" s="468"/>
      <c r="AT206" s="469"/>
      <c r="AU206" s="468"/>
      <c r="AV206" s="469"/>
      <c r="AW206" s="469"/>
      <c r="AX206" s="524"/>
      <c r="AY206" s="469"/>
      <c r="AZ206" s="524"/>
      <c r="BA206" s="468"/>
      <c r="BB206" s="524"/>
      <c r="BC206" s="524"/>
      <c r="BD206" s="524"/>
      <c r="BE206" s="468"/>
      <c r="BF206" s="468"/>
      <c r="BG206" s="469"/>
      <c r="BH206" s="469"/>
      <c r="BI206" s="468"/>
      <c r="BJ206" s="468"/>
      <c r="BK206" s="468"/>
      <c r="BL206" s="469"/>
      <c r="BM206" s="468"/>
      <c r="BN206" s="468"/>
      <c r="BO206" s="469"/>
      <c r="BP206" s="469"/>
      <c r="BQ206" s="524"/>
      <c r="BR206" s="469"/>
      <c r="BS206" s="469"/>
      <c r="BT206" s="468"/>
      <c r="BU206" s="468"/>
      <c r="BV206" s="468"/>
      <c r="BW206" s="469"/>
      <c r="BX206" s="468"/>
      <c r="BY206" s="524"/>
      <c r="BZ206" s="468"/>
      <c r="CA206" s="468"/>
      <c r="CB206" s="469"/>
      <c r="CC206" s="524"/>
      <c r="CD206" s="468"/>
      <c r="CE206" s="468"/>
      <c r="CF206" s="469"/>
      <c r="CG206" s="468"/>
      <c r="CH206" s="469"/>
      <c r="CI206" s="469"/>
      <c r="CJ206" s="468"/>
      <c r="CK206" s="469"/>
      <c r="CL206" s="469"/>
      <c r="CM206" s="468"/>
      <c r="CN206" s="469"/>
      <c r="CO206" s="469"/>
      <c r="CP206" s="468"/>
      <c r="CQ206" s="469"/>
      <c r="CR206" s="468"/>
    </row>
    <row r="207" spans="1:96" ht="12.75" customHeight="1">
      <c r="A207" s="468"/>
      <c r="B207" s="468"/>
      <c r="C207" s="524"/>
      <c r="D207" s="469"/>
      <c r="E207" s="468"/>
      <c r="F207" s="524"/>
      <c r="G207" s="525"/>
      <c r="H207" s="469"/>
      <c r="I207" s="468"/>
      <c r="J207" s="468"/>
      <c r="K207" s="469"/>
      <c r="L207" s="469"/>
      <c r="M207" s="469"/>
      <c r="N207" s="469"/>
      <c r="O207" s="469"/>
      <c r="P207" s="469"/>
      <c r="Q207" s="469"/>
      <c r="R207" s="468"/>
      <c r="S207" s="468"/>
      <c r="T207" s="468"/>
      <c r="U207" s="468"/>
      <c r="V207" s="468"/>
      <c r="W207" s="468"/>
      <c r="X207" s="468"/>
      <c r="Y207" s="469"/>
      <c r="Z207" s="468"/>
      <c r="AA207" s="468"/>
      <c r="AB207" s="468"/>
      <c r="AC207" s="468"/>
      <c r="AD207" s="468"/>
      <c r="AE207" s="468"/>
      <c r="AF207" s="469"/>
      <c r="AG207" s="469"/>
      <c r="AH207" s="524"/>
      <c r="AI207" s="524"/>
      <c r="AJ207" s="468"/>
      <c r="AK207" s="468"/>
      <c r="AL207" s="469"/>
      <c r="AM207" s="468"/>
      <c r="AN207" s="468"/>
      <c r="AO207" s="524"/>
      <c r="AP207" s="468"/>
      <c r="AQ207" s="469"/>
      <c r="AR207" s="469"/>
      <c r="AS207" s="468"/>
      <c r="AT207" s="469"/>
      <c r="AU207" s="468"/>
      <c r="AV207" s="469"/>
      <c r="AW207" s="469"/>
      <c r="AX207" s="524"/>
      <c r="AY207" s="469"/>
      <c r="AZ207" s="524"/>
      <c r="BA207" s="468"/>
      <c r="BB207" s="524"/>
      <c r="BC207" s="524"/>
      <c r="BD207" s="524"/>
      <c r="BE207" s="468"/>
      <c r="BF207" s="468"/>
      <c r="BG207" s="469"/>
      <c r="BH207" s="469"/>
      <c r="BI207" s="468"/>
      <c r="BJ207" s="468"/>
      <c r="BK207" s="468"/>
      <c r="BL207" s="469"/>
      <c r="BM207" s="468"/>
      <c r="BN207" s="468"/>
      <c r="BO207" s="469"/>
      <c r="BP207" s="469"/>
      <c r="BQ207" s="524"/>
      <c r="BR207" s="469"/>
      <c r="BS207" s="469"/>
      <c r="BT207" s="468"/>
      <c r="BU207" s="468"/>
      <c r="BV207" s="468"/>
      <c r="BW207" s="469"/>
      <c r="BX207" s="468"/>
      <c r="BY207" s="524"/>
      <c r="BZ207" s="468"/>
      <c r="CA207" s="468"/>
      <c r="CB207" s="469"/>
      <c r="CC207" s="524"/>
      <c r="CD207" s="468"/>
      <c r="CE207" s="468"/>
      <c r="CF207" s="469"/>
      <c r="CG207" s="468"/>
      <c r="CH207" s="469"/>
      <c r="CI207" s="469"/>
      <c r="CJ207" s="468"/>
      <c r="CK207" s="469"/>
      <c r="CL207" s="469"/>
      <c r="CM207" s="468"/>
      <c r="CN207" s="469"/>
      <c r="CO207" s="469"/>
      <c r="CP207" s="468"/>
      <c r="CQ207" s="469"/>
      <c r="CR207" s="468"/>
    </row>
    <row r="208" spans="1:96" ht="12.75" customHeight="1">
      <c r="A208" s="468"/>
      <c r="B208" s="468"/>
      <c r="C208" s="524"/>
      <c r="D208" s="469"/>
      <c r="E208" s="468"/>
      <c r="F208" s="524"/>
      <c r="G208" s="525"/>
      <c r="H208" s="469"/>
      <c r="I208" s="468"/>
      <c r="J208" s="468"/>
      <c r="K208" s="469"/>
      <c r="L208" s="469"/>
      <c r="M208" s="469"/>
      <c r="N208" s="469"/>
      <c r="O208" s="469"/>
      <c r="P208" s="469"/>
      <c r="Q208" s="469"/>
      <c r="R208" s="468"/>
      <c r="S208" s="468"/>
      <c r="T208" s="468"/>
      <c r="U208" s="468"/>
      <c r="V208" s="468"/>
      <c r="W208" s="468"/>
      <c r="X208" s="468"/>
      <c r="Y208" s="469"/>
      <c r="Z208" s="468"/>
      <c r="AA208" s="468"/>
      <c r="AB208" s="468"/>
      <c r="AC208" s="468"/>
      <c r="AD208" s="468"/>
      <c r="AE208" s="468"/>
      <c r="AF208" s="469"/>
      <c r="AG208" s="469"/>
      <c r="AH208" s="524"/>
      <c r="AI208" s="524"/>
      <c r="AJ208" s="468"/>
      <c r="AK208" s="468"/>
      <c r="AL208" s="469"/>
      <c r="AM208" s="468"/>
      <c r="AN208" s="468"/>
      <c r="AO208" s="524"/>
      <c r="AP208" s="468"/>
      <c r="AQ208" s="469"/>
      <c r="AR208" s="469"/>
      <c r="AS208" s="468"/>
      <c r="AT208" s="469"/>
      <c r="AU208" s="468"/>
      <c r="AV208" s="469"/>
      <c r="AW208" s="469"/>
      <c r="AX208" s="524"/>
      <c r="AY208" s="469"/>
      <c r="AZ208" s="524"/>
      <c r="BA208" s="468"/>
      <c r="BB208" s="524"/>
      <c r="BC208" s="524"/>
      <c r="BD208" s="524"/>
      <c r="BE208" s="468"/>
      <c r="BF208" s="468"/>
      <c r="BG208" s="469"/>
      <c r="BH208" s="469"/>
      <c r="BI208" s="468"/>
      <c r="BJ208" s="468"/>
      <c r="BK208" s="468"/>
      <c r="BL208" s="469"/>
      <c r="BM208" s="468"/>
      <c r="BN208" s="468"/>
      <c r="BO208" s="469"/>
      <c r="BP208" s="469"/>
      <c r="BQ208" s="524"/>
      <c r="BR208" s="469"/>
      <c r="BS208" s="469"/>
      <c r="BT208" s="468"/>
      <c r="BU208" s="468"/>
      <c r="BV208" s="468"/>
      <c r="BW208" s="469"/>
      <c r="BX208" s="468"/>
      <c r="BY208" s="524"/>
      <c r="BZ208" s="468"/>
      <c r="CA208" s="468"/>
      <c r="CB208" s="469"/>
      <c r="CC208" s="524"/>
      <c r="CD208" s="468"/>
      <c r="CE208" s="468"/>
      <c r="CF208" s="469"/>
      <c r="CG208" s="468"/>
      <c r="CH208" s="469"/>
      <c r="CI208" s="469"/>
      <c r="CJ208" s="468"/>
      <c r="CK208" s="469"/>
      <c r="CL208" s="469"/>
      <c r="CM208" s="468"/>
      <c r="CN208" s="469"/>
      <c r="CO208" s="469"/>
      <c r="CP208" s="468"/>
      <c r="CQ208" s="469"/>
      <c r="CR208" s="468"/>
    </row>
    <row r="209" spans="1:96" ht="12.75" customHeight="1">
      <c r="A209" s="468"/>
      <c r="B209" s="468"/>
      <c r="C209" s="524"/>
      <c r="D209" s="469"/>
      <c r="E209" s="468"/>
      <c r="F209" s="524"/>
      <c r="G209" s="525"/>
      <c r="H209" s="469"/>
      <c r="I209" s="468"/>
      <c r="J209" s="468"/>
      <c r="K209" s="469"/>
      <c r="L209" s="469"/>
      <c r="M209" s="469"/>
      <c r="N209" s="469"/>
      <c r="O209" s="469"/>
      <c r="P209" s="469"/>
      <c r="Q209" s="469"/>
      <c r="R209" s="468"/>
      <c r="S209" s="468"/>
      <c r="T209" s="468"/>
      <c r="U209" s="468"/>
      <c r="V209" s="468"/>
      <c r="W209" s="468"/>
      <c r="X209" s="468"/>
      <c r="Y209" s="469"/>
      <c r="Z209" s="468"/>
      <c r="AA209" s="468"/>
      <c r="AB209" s="468"/>
      <c r="AC209" s="468"/>
      <c r="AD209" s="468"/>
      <c r="AE209" s="468"/>
      <c r="AF209" s="469"/>
      <c r="AG209" s="469"/>
      <c r="AH209" s="524"/>
      <c r="AI209" s="524"/>
      <c r="AJ209" s="468"/>
      <c r="AK209" s="468"/>
      <c r="AL209" s="469"/>
      <c r="AM209" s="468"/>
      <c r="AN209" s="468"/>
      <c r="AO209" s="524"/>
      <c r="AP209" s="468"/>
      <c r="AQ209" s="469"/>
      <c r="AR209" s="469"/>
      <c r="AS209" s="468"/>
      <c r="AT209" s="469"/>
      <c r="AU209" s="468"/>
      <c r="AV209" s="469"/>
      <c r="AW209" s="469"/>
      <c r="AX209" s="524"/>
      <c r="AY209" s="469"/>
      <c r="AZ209" s="524"/>
      <c r="BA209" s="468"/>
      <c r="BB209" s="524"/>
      <c r="BC209" s="524"/>
      <c r="BD209" s="524"/>
      <c r="BE209" s="468"/>
      <c r="BF209" s="468"/>
      <c r="BG209" s="469"/>
      <c r="BH209" s="469"/>
      <c r="BI209" s="468"/>
      <c r="BJ209" s="468"/>
      <c r="BK209" s="468"/>
      <c r="BL209" s="469"/>
      <c r="BM209" s="468"/>
      <c r="BN209" s="468"/>
      <c r="BO209" s="469"/>
      <c r="BP209" s="469"/>
      <c r="BQ209" s="524"/>
      <c r="BR209" s="469"/>
      <c r="BS209" s="469"/>
      <c r="BT209" s="468"/>
      <c r="BU209" s="468"/>
      <c r="BV209" s="468"/>
      <c r="BW209" s="469"/>
      <c r="BX209" s="468"/>
      <c r="BY209" s="524"/>
      <c r="BZ209" s="468"/>
      <c r="CA209" s="468"/>
      <c r="CB209" s="469"/>
      <c r="CC209" s="524"/>
      <c r="CD209" s="468"/>
      <c r="CE209" s="468"/>
      <c r="CF209" s="469"/>
      <c r="CG209" s="468"/>
      <c r="CH209" s="469"/>
      <c r="CI209" s="469"/>
      <c r="CJ209" s="468"/>
      <c r="CK209" s="469"/>
      <c r="CL209" s="469"/>
      <c r="CM209" s="468"/>
      <c r="CN209" s="469"/>
      <c r="CO209" s="469"/>
      <c r="CP209" s="468"/>
      <c r="CQ209" s="469"/>
      <c r="CR209" s="468"/>
    </row>
    <row r="210" spans="1:96" ht="12.75" customHeight="1">
      <c r="A210" s="468"/>
      <c r="B210" s="468"/>
      <c r="C210" s="524"/>
      <c r="D210" s="469"/>
      <c r="E210" s="468"/>
      <c r="F210" s="524"/>
      <c r="G210" s="525"/>
      <c r="H210" s="469"/>
      <c r="I210" s="468"/>
      <c r="J210" s="468"/>
      <c r="K210" s="469"/>
      <c r="L210" s="469"/>
      <c r="M210" s="469"/>
      <c r="N210" s="469"/>
      <c r="O210" s="469"/>
      <c r="P210" s="469"/>
      <c r="Q210" s="469"/>
      <c r="R210" s="468"/>
      <c r="S210" s="468"/>
      <c r="T210" s="468"/>
      <c r="U210" s="468"/>
      <c r="V210" s="468"/>
      <c r="W210" s="468"/>
      <c r="X210" s="468"/>
      <c r="Y210" s="469"/>
      <c r="Z210" s="468"/>
      <c r="AA210" s="468"/>
      <c r="AB210" s="468"/>
      <c r="AC210" s="468"/>
      <c r="AD210" s="468"/>
      <c r="AE210" s="468"/>
      <c r="AF210" s="469"/>
      <c r="AG210" s="469"/>
      <c r="AH210" s="524"/>
      <c r="AI210" s="524"/>
      <c r="AJ210" s="468"/>
      <c r="AK210" s="468"/>
      <c r="AL210" s="469"/>
      <c r="AM210" s="468"/>
      <c r="AN210" s="468"/>
      <c r="AO210" s="524"/>
      <c r="AP210" s="468"/>
      <c r="AQ210" s="469"/>
      <c r="AR210" s="469"/>
      <c r="AS210" s="468"/>
      <c r="AT210" s="469"/>
      <c r="AU210" s="468"/>
      <c r="AV210" s="469"/>
      <c r="AW210" s="469"/>
      <c r="AX210" s="524"/>
      <c r="AY210" s="469"/>
      <c r="AZ210" s="524"/>
      <c r="BA210" s="468"/>
      <c r="BB210" s="524"/>
      <c r="BC210" s="524"/>
      <c r="BD210" s="524"/>
      <c r="BE210" s="468"/>
      <c r="BF210" s="468"/>
      <c r="BG210" s="469"/>
      <c r="BH210" s="469"/>
      <c r="BI210" s="468"/>
      <c r="BJ210" s="468"/>
      <c r="BK210" s="468"/>
      <c r="BL210" s="469"/>
      <c r="BM210" s="468"/>
      <c r="BN210" s="468"/>
      <c r="BO210" s="469"/>
      <c r="BP210" s="469"/>
      <c r="BQ210" s="524"/>
      <c r="BR210" s="469"/>
      <c r="BS210" s="469"/>
      <c r="BT210" s="468"/>
      <c r="BU210" s="468"/>
      <c r="BV210" s="468"/>
      <c r="BW210" s="469"/>
      <c r="BX210" s="468"/>
      <c r="BY210" s="524"/>
      <c r="BZ210" s="468"/>
      <c r="CA210" s="468"/>
      <c r="CB210" s="469"/>
      <c r="CC210" s="524"/>
      <c r="CD210" s="468"/>
      <c r="CE210" s="468"/>
      <c r="CF210" s="469"/>
      <c r="CG210" s="468"/>
      <c r="CH210" s="469"/>
      <c r="CI210" s="469"/>
      <c r="CJ210" s="468"/>
      <c r="CK210" s="469"/>
      <c r="CL210" s="469"/>
      <c r="CM210" s="468"/>
      <c r="CN210" s="469"/>
      <c r="CO210" s="469"/>
      <c r="CP210" s="468"/>
      <c r="CQ210" s="469"/>
      <c r="CR210" s="468"/>
    </row>
    <row r="211" spans="1:96" ht="12.75" customHeight="1">
      <c r="A211" s="468"/>
      <c r="B211" s="468"/>
      <c r="C211" s="524"/>
      <c r="D211" s="469"/>
      <c r="E211" s="468"/>
      <c r="F211" s="524"/>
      <c r="G211" s="525"/>
      <c r="H211" s="469"/>
      <c r="I211" s="468"/>
      <c r="J211" s="468"/>
      <c r="K211" s="469"/>
      <c r="L211" s="469"/>
      <c r="M211" s="469"/>
      <c r="N211" s="469"/>
      <c r="O211" s="469"/>
      <c r="P211" s="469"/>
      <c r="Q211" s="469"/>
      <c r="R211" s="468"/>
      <c r="S211" s="468"/>
      <c r="T211" s="468"/>
      <c r="U211" s="468"/>
      <c r="V211" s="468"/>
      <c r="W211" s="468"/>
      <c r="X211" s="468"/>
      <c r="Y211" s="469"/>
      <c r="Z211" s="468"/>
      <c r="AA211" s="468"/>
      <c r="AB211" s="468"/>
      <c r="AC211" s="468"/>
      <c r="AD211" s="468"/>
      <c r="AE211" s="468"/>
      <c r="AF211" s="469"/>
      <c r="AG211" s="469"/>
      <c r="AH211" s="524"/>
      <c r="AI211" s="524"/>
      <c r="AJ211" s="468"/>
      <c r="AK211" s="468"/>
      <c r="AL211" s="469"/>
      <c r="AM211" s="468"/>
      <c r="AN211" s="468"/>
      <c r="AO211" s="524"/>
      <c r="AP211" s="468"/>
      <c r="AQ211" s="469"/>
      <c r="AR211" s="469"/>
      <c r="AS211" s="468"/>
      <c r="AT211" s="469"/>
      <c r="AU211" s="468"/>
      <c r="AV211" s="469"/>
      <c r="AW211" s="469"/>
      <c r="AX211" s="524"/>
      <c r="AY211" s="469"/>
      <c r="AZ211" s="524"/>
      <c r="BA211" s="468"/>
      <c r="BB211" s="524"/>
      <c r="BC211" s="524"/>
      <c r="BD211" s="524"/>
      <c r="BE211" s="468"/>
      <c r="BF211" s="468"/>
      <c r="BG211" s="469"/>
      <c r="BH211" s="469"/>
      <c r="BI211" s="468"/>
      <c r="BJ211" s="468"/>
      <c r="BK211" s="468"/>
      <c r="BL211" s="469"/>
      <c r="BM211" s="468"/>
      <c r="BN211" s="468"/>
      <c r="BO211" s="469"/>
      <c r="BP211" s="469"/>
      <c r="BQ211" s="524"/>
      <c r="BR211" s="469"/>
      <c r="BS211" s="469"/>
      <c r="BT211" s="468"/>
      <c r="BU211" s="468"/>
      <c r="BV211" s="468"/>
      <c r="BW211" s="469"/>
      <c r="BX211" s="468"/>
      <c r="BY211" s="524"/>
      <c r="BZ211" s="468"/>
      <c r="CA211" s="468"/>
      <c r="CB211" s="469"/>
      <c r="CC211" s="524"/>
      <c r="CD211" s="468"/>
      <c r="CE211" s="468"/>
      <c r="CF211" s="469"/>
      <c r="CG211" s="468"/>
      <c r="CH211" s="469"/>
      <c r="CI211" s="469"/>
      <c r="CJ211" s="468"/>
      <c r="CK211" s="469"/>
      <c r="CL211" s="469"/>
      <c r="CM211" s="468"/>
      <c r="CN211" s="469"/>
      <c r="CO211" s="469"/>
      <c r="CP211" s="468"/>
      <c r="CQ211" s="469"/>
      <c r="CR211" s="468"/>
    </row>
    <row r="212" spans="1:96" ht="12.75" customHeight="1">
      <c r="A212" s="468"/>
      <c r="B212" s="468"/>
      <c r="C212" s="524"/>
      <c r="D212" s="469"/>
      <c r="E212" s="468"/>
      <c r="F212" s="524"/>
      <c r="G212" s="525"/>
      <c r="H212" s="469"/>
      <c r="I212" s="468"/>
      <c r="J212" s="468"/>
      <c r="K212" s="469"/>
      <c r="L212" s="469"/>
      <c r="M212" s="469"/>
      <c r="N212" s="469"/>
      <c r="O212" s="469"/>
      <c r="P212" s="469"/>
      <c r="Q212" s="469"/>
      <c r="R212" s="468"/>
      <c r="S212" s="468"/>
      <c r="T212" s="468"/>
      <c r="U212" s="468"/>
      <c r="V212" s="468"/>
      <c r="W212" s="468"/>
      <c r="X212" s="468"/>
      <c r="Y212" s="469"/>
      <c r="Z212" s="468"/>
      <c r="AA212" s="468"/>
      <c r="AB212" s="468"/>
      <c r="AC212" s="468"/>
      <c r="AD212" s="468"/>
      <c r="AE212" s="468"/>
      <c r="AF212" s="469"/>
      <c r="AG212" s="469"/>
      <c r="AH212" s="524"/>
      <c r="AI212" s="524"/>
      <c r="AJ212" s="468"/>
      <c r="AK212" s="468"/>
      <c r="AL212" s="469"/>
      <c r="AM212" s="468"/>
      <c r="AN212" s="468"/>
      <c r="AO212" s="524"/>
      <c r="AP212" s="468"/>
      <c r="AQ212" s="469"/>
      <c r="AR212" s="469"/>
      <c r="AS212" s="468"/>
      <c r="AT212" s="469"/>
      <c r="AU212" s="468"/>
      <c r="AV212" s="469"/>
      <c r="AW212" s="469"/>
      <c r="AX212" s="524"/>
      <c r="AY212" s="469"/>
      <c r="AZ212" s="524"/>
      <c r="BA212" s="468"/>
      <c r="BB212" s="524"/>
      <c r="BC212" s="524"/>
      <c r="BD212" s="524"/>
      <c r="BE212" s="468"/>
      <c r="BF212" s="468"/>
      <c r="BG212" s="469"/>
      <c r="BH212" s="469"/>
      <c r="BI212" s="468"/>
      <c r="BJ212" s="468"/>
      <c r="BK212" s="468"/>
      <c r="BL212" s="469"/>
      <c r="BM212" s="468"/>
      <c r="BN212" s="468"/>
      <c r="BO212" s="469"/>
      <c r="BP212" s="469"/>
      <c r="BQ212" s="524"/>
      <c r="BR212" s="469"/>
      <c r="BS212" s="469"/>
      <c r="BT212" s="468"/>
      <c r="BU212" s="468"/>
      <c r="BV212" s="468"/>
      <c r="BW212" s="469"/>
      <c r="BX212" s="468"/>
      <c r="BY212" s="524"/>
      <c r="BZ212" s="468"/>
      <c r="CA212" s="468"/>
      <c r="CB212" s="469"/>
      <c r="CC212" s="524"/>
      <c r="CD212" s="468"/>
      <c r="CE212" s="468"/>
      <c r="CF212" s="469"/>
      <c r="CG212" s="468"/>
      <c r="CH212" s="469"/>
      <c r="CI212" s="469"/>
      <c r="CJ212" s="468"/>
      <c r="CK212" s="469"/>
      <c r="CL212" s="469"/>
      <c r="CM212" s="468"/>
      <c r="CN212" s="469"/>
      <c r="CO212" s="469"/>
      <c r="CP212" s="468"/>
      <c r="CQ212" s="469"/>
      <c r="CR212" s="468"/>
    </row>
    <row r="213" spans="1:96" ht="12.75" customHeight="1">
      <c r="A213" s="468"/>
      <c r="B213" s="468"/>
      <c r="C213" s="524"/>
      <c r="D213" s="469"/>
      <c r="E213" s="468"/>
      <c r="F213" s="524"/>
      <c r="G213" s="525"/>
      <c r="H213" s="469"/>
      <c r="I213" s="468"/>
      <c r="J213" s="468"/>
      <c r="K213" s="469"/>
      <c r="L213" s="469"/>
      <c r="M213" s="469"/>
      <c r="N213" s="469"/>
      <c r="O213" s="469"/>
      <c r="P213" s="469"/>
      <c r="Q213" s="469"/>
      <c r="R213" s="468"/>
      <c r="S213" s="468"/>
      <c r="T213" s="468"/>
      <c r="U213" s="468"/>
      <c r="V213" s="468"/>
      <c r="W213" s="468"/>
      <c r="X213" s="468"/>
      <c r="Y213" s="469"/>
      <c r="Z213" s="468"/>
      <c r="AA213" s="468"/>
      <c r="AB213" s="468"/>
      <c r="AC213" s="468"/>
      <c r="AD213" s="468"/>
      <c r="AE213" s="468"/>
      <c r="AF213" s="469"/>
      <c r="AG213" s="469"/>
      <c r="AH213" s="524"/>
      <c r="AI213" s="524"/>
      <c r="AJ213" s="468"/>
      <c r="AK213" s="468"/>
      <c r="AL213" s="469"/>
      <c r="AM213" s="468"/>
      <c r="AN213" s="468"/>
      <c r="AO213" s="524"/>
      <c r="AP213" s="468"/>
      <c r="AQ213" s="469"/>
      <c r="AR213" s="469"/>
      <c r="AS213" s="468"/>
      <c r="AT213" s="469"/>
      <c r="AU213" s="468"/>
      <c r="AV213" s="469"/>
      <c r="AW213" s="469"/>
      <c r="AX213" s="524"/>
      <c r="AY213" s="469"/>
      <c r="AZ213" s="524"/>
      <c r="BA213" s="468"/>
      <c r="BB213" s="524"/>
      <c r="BC213" s="524"/>
      <c r="BD213" s="524"/>
      <c r="BE213" s="468"/>
      <c r="BF213" s="468"/>
      <c r="BG213" s="469"/>
      <c r="BH213" s="469"/>
      <c r="BI213" s="468"/>
      <c r="BJ213" s="468"/>
      <c r="BK213" s="468"/>
      <c r="BL213" s="469"/>
      <c r="BM213" s="468"/>
      <c r="BN213" s="468"/>
      <c r="BO213" s="469"/>
      <c r="BP213" s="469"/>
      <c r="BQ213" s="524"/>
      <c r="BR213" s="469"/>
      <c r="BS213" s="469"/>
      <c r="BT213" s="468"/>
      <c r="BU213" s="468"/>
      <c r="BV213" s="468"/>
      <c r="BW213" s="469"/>
      <c r="BX213" s="468"/>
      <c r="BY213" s="524"/>
      <c r="BZ213" s="468"/>
      <c r="CA213" s="468"/>
      <c r="CB213" s="469"/>
      <c r="CC213" s="524"/>
      <c r="CD213" s="468"/>
      <c r="CE213" s="468"/>
      <c r="CF213" s="469"/>
      <c r="CG213" s="468"/>
      <c r="CH213" s="469"/>
      <c r="CI213" s="469"/>
      <c r="CJ213" s="468"/>
      <c r="CK213" s="469"/>
      <c r="CL213" s="469"/>
      <c r="CM213" s="468"/>
      <c r="CN213" s="469"/>
      <c r="CO213" s="469"/>
      <c r="CP213" s="468"/>
      <c r="CQ213" s="469"/>
      <c r="CR213" s="468"/>
    </row>
    <row r="214" spans="1:96" ht="12.75" customHeight="1">
      <c r="A214" s="468"/>
      <c r="B214" s="468"/>
      <c r="C214" s="524"/>
      <c r="D214" s="469"/>
      <c r="E214" s="468"/>
      <c r="F214" s="524"/>
      <c r="G214" s="525"/>
      <c r="H214" s="469"/>
      <c r="I214" s="468"/>
      <c r="J214" s="468"/>
      <c r="K214" s="469"/>
      <c r="L214" s="469"/>
      <c r="M214" s="469"/>
      <c r="N214" s="469"/>
      <c r="O214" s="469"/>
      <c r="P214" s="469"/>
      <c r="Q214" s="469"/>
      <c r="R214" s="468"/>
      <c r="S214" s="468"/>
      <c r="T214" s="468"/>
      <c r="U214" s="468"/>
      <c r="V214" s="468"/>
      <c r="W214" s="468"/>
      <c r="X214" s="468"/>
      <c r="Y214" s="469"/>
      <c r="Z214" s="468"/>
      <c r="AA214" s="468"/>
      <c r="AB214" s="468"/>
      <c r="AC214" s="468"/>
      <c r="AD214" s="468"/>
      <c r="AE214" s="468"/>
      <c r="AF214" s="469"/>
      <c r="AG214" s="469"/>
      <c r="AH214" s="524"/>
      <c r="AI214" s="524"/>
      <c r="AJ214" s="468"/>
      <c r="AK214" s="468"/>
      <c r="AL214" s="469"/>
      <c r="AM214" s="468"/>
      <c r="AN214" s="468"/>
      <c r="AO214" s="524"/>
      <c r="AP214" s="468"/>
      <c r="AQ214" s="469"/>
      <c r="AR214" s="469"/>
      <c r="AS214" s="468"/>
      <c r="AT214" s="469"/>
      <c r="AU214" s="468"/>
      <c r="AV214" s="469"/>
      <c r="AW214" s="469"/>
      <c r="AX214" s="524"/>
      <c r="AY214" s="469"/>
      <c r="AZ214" s="524"/>
      <c r="BA214" s="468"/>
      <c r="BB214" s="524"/>
      <c r="BC214" s="524"/>
      <c r="BD214" s="524"/>
      <c r="BE214" s="468"/>
      <c r="BF214" s="468"/>
      <c r="BG214" s="469"/>
      <c r="BH214" s="469"/>
      <c r="BI214" s="468"/>
      <c r="BJ214" s="468"/>
      <c r="BK214" s="468"/>
      <c r="BL214" s="469"/>
      <c r="BM214" s="468"/>
      <c r="BN214" s="468"/>
      <c r="BO214" s="469"/>
      <c r="BP214" s="469"/>
      <c r="BQ214" s="524"/>
      <c r="BR214" s="469"/>
      <c r="BS214" s="469"/>
      <c r="BT214" s="468"/>
      <c r="BU214" s="468"/>
      <c r="BV214" s="468"/>
      <c r="BW214" s="469"/>
      <c r="BX214" s="468"/>
      <c r="BY214" s="524"/>
      <c r="BZ214" s="468"/>
      <c r="CA214" s="468"/>
      <c r="CB214" s="469"/>
      <c r="CC214" s="524"/>
      <c r="CD214" s="468"/>
      <c r="CE214" s="468"/>
      <c r="CF214" s="469"/>
      <c r="CG214" s="468"/>
      <c r="CH214" s="469"/>
      <c r="CI214" s="469"/>
      <c r="CJ214" s="468"/>
      <c r="CK214" s="469"/>
      <c r="CL214" s="469"/>
      <c r="CM214" s="468"/>
      <c r="CN214" s="469"/>
      <c r="CO214" s="469"/>
      <c r="CP214" s="468"/>
      <c r="CQ214" s="469"/>
      <c r="CR214" s="468"/>
    </row>
    <row r="215" spans="1:96" ht="12.75" customHeight="1">
      <c r="A215" s="468"/>
      <c r="B215" s="468"/>
      <c r="C215" s="524"/>
      <c r="D215" s="469"/>
      <c r="E215" s="468"/>
      <c r="F215" s="524"/>
      <c r="G215" s="525"/>
      <c r="H215" s="469"/>
      <c r="I215" s="468"/>
      <c r="J215" s="468"/>
      <c r="K215" s="469"/>
      <c r="L215" s="469"/>
      <c r="M215" s="469"/>
      <c r="N215" s="469"/>
      <c r="O215" s="469"/>
      <c r="P215" s="469"/>
      <c r="Q215" s="469"/>
      <c r="R215" s="468"/>
      <c r="S215" s="468"/>
      <c r="T215" s="468"/>
      <c r="U215" s="468"/>
      <c r="V215" s="468"/>
      <c r="W215" s="468"/>
      <c r="X215" s="468"/>
      <c r="Y215" s="469"/>
      <c r="Z215" s="468"/>
      <c r="AA215" s="468"/>
      <c r="AB215" s="468"/>
      <c r="AC215" s="468"/>
      <c r="AD215" s="468"/>
      <c r="AE215" s="468"/>
      <c r="AF215" s="469"/>
      <c r="AG215" s="469"/>
      <c r="AH215" s="524"/>
      <c r="AI215" s="524"/>
      <c r="AJ215" s="468"/>
      <c r="AK215" s="468"/>
      <c r="AL215" s="469"/>
      <c r="AM215" s="468"/>
      <c r="AN215" s="468"/>
      <c r="AO215" s="524"/>
      <c r="AP215" s="468"/>
      <c r="AQ215" s="469"/>
      <c r="AR215" s="469"/>
      <c r="AS215" s="468"/>
      <c r="AT215" s="469"/>
      <c r="AU215" s="468"/>
      <c r="AV215" s="469"/>
      <c r="AW215" s="469"/>
      <c r="AX215" s="524"/>
      <c r="AY215" s="469"/>
      <c r="AZ215" s="524"/>
      <c r="BA215" s="468"/>
      <c r="BB215" s="524"/>
      <c r="BC215" s="524"/>
      <c r="BD215" s="524"/>
      <c r="BE215" s="468"/>
      <c r="BF215" s="468"/>
      <c r="BG215" s="469"/>
      <c r="BH215" s="469"/>
      <c r="BI215" s="468"/>
      <c r="BJ215" s="468"/>
      <c r="BK215" s="468"/>
      <c r="BL215" s="469"/>
      <c r="BM215" s="468"/>
      <c r="BN215" s="468"/>
      <c r="BO215" s="469"/>
      <c r="BP215" s="469"/>
      <c r="BQ215" s="524"/>
      <c r="BR215" s="469"/>
      <c r="BS215" s="469"/>
      <c r="BT215" s="468"/>
      <c r="BU215" s="468"/>
      <c r="BV215" s="468"/>
      <c r="BW215" s="469"/>
      <c r="BX215" s="468"/>
      <c r="BY215" s="524"/>
      <c r="BZ215" s="468"/>
      <c r="CA215" s="468"/>
      <c r="CB215" s="469"/>
      <c r="CC215" s="524"/>
      <c r="CD215" s="468"/>
      <c r="CE215" s="468"/>
      <c r="CF215" s="469"/>
      <c r="CG215" s="468"/>
      <c r="CH215" s="469"/>
      <c r="CI215" s="469"/>
      <c r="CJ215" s="468"/>
      <c r="CK215" s="469"/>
      <c r="CL215" s="469"/>
      <c r="CM215" s="468"/>
      <c r="CN215" s="469"/>
      <c r="CO215" s="469"/>
      <c r="CP215" s="468"/>
      <c r="CQ215" s="469"/>
      <c r="CR215" s="468"/>
    </row>
    <row r="216" spans="1:96" ht="12.75" customHeight="1">
      <c r="A216" s="468"/>
      <c r="B216" s="468"/>
      <c r="C216" s="524"/>
      <c r="D216" s="469"/>
      <c r="E216" s="468"/>
      <c r="F216" s="524"/>
      <c r="G216" s="525"/>
      <c r="H216" s="469"/>
      <c r="I216" s="468"/>
      <c r="J216" s="468"/>
      <c r="K216" s="469"/>
      <c r="L216" s="469"/>
      <c r="M216" s="469"/>
      <c r="N216" s="469"/>
      <c r="O216" s="469"/>
      <c r="P216" s="469"/>
      <c r="Q216" s="469"/>
      <c r="R216" s="468"/>
      <c r="S216" s="468"/>
      <c r="T216" s="468"/>
      <c r="U216" s="468"/>
      <c r="V216" s="468"/>
      <c r="W216" s="468"/>
      <c r="X216" s="468"/>
      <c r="Y216" s="469"/>
      <c r="Z216" s="468"/>
      <c r="AA216" s="468"/>
      <c r="AB216" s="468"/>
      <c r="AC216" s="468"/>
      <c r="AD216" s="468"/>
      <c r="AE216" s="468"/>
      <c r="AF216" s="469"/>
      <c r="AG216" s="469"/>
      <c r="AH216" s="524"/>
      <c r="AI216" s="524"/>
      <c r="AJ216" s="468"/>
      <c r="AK216" s="468"/>
      <c r="AL216" s="469"/>
      <c r="AM216" s="468"/>
      <c r="AN216" s="468"/>
      <c r="AO216" s="524"/>
      <c r="AP216" s="468"/>
      <c r="AQ216" s="469"/>
      <c r="AR216" s="469"/>
      <c r="AS216" s="468"/>
      <c r="AT216" s="469"/>
      <c r="AU216" s="468"/>
      <c r="AV216" s="469"/>
      <c r="AW216" s="469"/>
      <c r="AX216" s="524"/>
      <c r="AY216" s="469"/>
      <c r="AZ216" s="524"/>
      <c r="BA216" s="468"/>
      <c r="BB216" s="524"/>
      <c r="BC216" s="524"/>
      <c r="BD216" s="524"/>
      <c r="BE216" s="468"/>
      <c r="BF216" s="468"/>
      <c r="BG216" s="469"/>
      <c r="BH216" s="469"/>
      <c r="BI216" s="468"/>
      <c r="BJ216" s="468"/>
      <c r="BK216" s="468"/>
      <c r="BL216" s="469"/>
      <c r="BM216" s="468"/>
      <c r="BN216" s="468"/>
      <c r="BO216" s="469"/>
      <c r="BP216" s="469"/>
      <c r="BQ216" s="524"/>
      <c r="BR216" s="469"/>
      <c r="BS216" s="469"/>
      <c r="BT216" s="468"/>
      <c r="BU216" s="468"/>
      <c r="BV216" s="468"/>
      <c r="BW216" s="469"/>
      <c r="BX216" s="468"/>
      <c r="BY216" s="524"/>
      <c r="BZ216" s="468"/>
      <c r="CA216" s="468"/>
      <c r="CB216" s="469"/>
      <c r="CC216" s="524"/>
      <c r="CD216" s="468"/>
      <c r="CE216" s="468"/>
      <c r="CF216" s="469"/>
      <c r="CG216" s="468"/>
      <c r="CH216" s="469"/>
      <c r="CI216" s="469"/>
      <c r="CJ216" s="468"/>
      <c r="CK216" s="469"/>
      <c r="CL216" s="469"/>
      <c r="CM216" s="468"/>
      <c r="CN216" s="469"/>
      <c r="CO216" s="469"/>
      <c r="CP216" s="468"/>
      <c r="CQ216" s="469"/>
      <c r="CR216" s="468"/>
    </row>
    <row r="217" spans="1:96" ht="12.75" customHeight="1">
      <c r="A217" s="468"/>
      <c r="B217" s="468"/>
      <c r="C217" s="524"/>
      <c r="D217" s="469"/>
      <c r="E217" s="468"/>
      <c r="F217" s="524"/>
      <c r="G217" s="525"/>
      <c r="H217" s="469"/>
      <c r="I217" s="468"/>
      <c r="J217" s="468"/>
      <c r="K217" s="469"/>
      <c r="L217" s="469"/>
      <c r="M217" s="469"/>
      <c r="N217" s="469"/>
      <c r="O217" s="469"/>
      <c r="P217" s="469"/>
      <c r="Q217" s="469"/>
      <c r="R217" s="468"/>
      <c r="S217" s="468"/>
      <c r="T217" s="468"/>
      <c r="U217" s="468"/>
      <c r="V217" s="468"/>
      <c r="W217" s="468"/>
      <c r="X217" s="468"/>
      <c r="Y217" s="469"/>
      <c r="Z217" s="468"/>
      <c r="AA217" s="468"/>
      <c r="AB217" s="468"/>
      <c r="AC217" s="468"/>
      <c r="AD217" s="468"/>
      <c r="AE217" s="468"/>
      <c r="AF217" s="469"/>
      <c r="AG217" s="469"/>
      <c r="AH217" s="524"/>
      <c r="AI217" s="524"/>
      <c r="AJ217" s="468"/>
      <c r="AK217" s="468"/>
      <c r="AL217" s="469"/>
      <c r="AM217" s="468"/>
      <c r="AN217" s="468"/>
      <c r="AO217" s="524"/>
      <c r="AP217" s="468"/>
      <c r="AQ217" s="469"/>
      <c r="AR217" s="469"/>
      <c r="AS217" s="468"/>
      <c r="AT217" s="469"/>
      <c r="AU217" s="468"/>
      <c r="AV217" s="469"/>
      <c r="AW217" s="469"/>
      <c r="AX217" s="524"/>
      <c r="AY217" s="469"/>
      <c r="AZ217" s="524"/>
      <c r="BA217" s="468"/>
      <c r="BB217" s="524"/>
      <c r="BC217" s="524"/>
      <c r="BD217" s="524"/>
      <c r="BE217" s="468"/>
      <c r="BF217" s="468"/>
      <c r="BG217" s="469"/>
      <c r="BH217" s="469"/>
      <c r="BI217" s="468"/>
      <c r="BJ217" s="468"/>
      <c r="BK217" s="468"/>
      <c r="BL217" s="469"/>
      <c r="BM217" s="468"/>
      <c r="BN217" s="468"/>
      <c r="BO217" s="469"/>
      <c r="BP217" s="469"/>
      <c r="BQ217" s="524"/>
      <c r="BR217" s="469"/>
      <c r="BS217" s="469"/>
      <c r="BT217" s="468"/>
      <c r="BU217" s="468"/>
      <c r="BV217" s="468"/>
      <c r="BW217" s="469"/>
      <c r="BX217" s="468"/>
      <c r="BY217" s="524"/>
      <c r="BZ217" s="468"/>
      <c r="CA217" s="468"/>
      <c r="CB217" s="469"/>
      <c r="CC217" s="524"/>
      <c r="CD217" s="468"/>
      <c r="CE217" s="468"/>
      <c r="CF217" s="469"/>
      <c r="CG217" s="468"/>
      <c r="CH217" s="469"/>
      <c r="CI217" s="469"/>
      <c r="CJ217" s="468"/>
      <c r="CK217" s="469"/>
      <c r="CL217" s="469"/>
      <c r="CM217" s="468"/>
      <c r="CN217" s="469"/>
      <c r="CO217" s="469"/>
      <c r="CP217" s="468"/>
      <c r="CQ217" s="469"/>
      <c r="CR217" s="468"/>
    </row>
    <row r="218" spans="1:96" ht="12.75" customHeight="1">
      <c r="A218" s="468"/>
      <c r="B218" s="468"/>
      <c r="C218" s="524"/>
      <c r="D218" s="469"/>
      <c r="E218" s="468"/>
      <c r="F218" s="524"/>
      <c r="G218" s="525"/>
      <c r="H218" s="469"/>
      <c r="I218" s="468"/>
      <c r="J218" s="468"/>
      <c r="K218" s="469"/>
      <c r="L218" s="469"/>
      <c r="M218" s="469"/>
      <c r="N218" s="469"/>
      <c r="O218" s="469"/>
      <c r="P218" s="469"/>
      <c r="Q218" s="469"/>
      <c r="R218" s="468"/>
      <c r="S218" s="468"/>
      <c r="T218" s="468"/>
      <c r="U218" s="468"/>
      <c r="V218" s="468"/>
      <c r="W218" s="468"/>
      <c r="X218" s="468"/>
      <c r="Y218" s="469"/>
      <c r="Z218" s="468"/>
      <c r="AA218" s="468"/>
      <c r="AB218" s="468"/>
      <c r="AC218" s="468"/>
      <c r="AD218" s="468"/>
      <c r="AE218" s="468"/>
      <c r="AF218" s="469"/>
      <c r="AG218" s="469"/>
      <c r="AH218" s="524"/>
      <c r="AI218" s="524"/>
      <c r="AJ218" s="468"/>
      <c r="AK218" s="468"/>
      <c r="AL218" s="469"/>
      <c r="AM218" s="468"/>
      <c r="AN218" s="468"/>
      <c r="AO218" s="524"/>
      <c r="AP218" s="468"/>
      <c r="AQ218" s="469"/>
      <c r="AR218" s="469"/>
      <c r="AS218" s="468"/>
      <c r="AT218" s="469"/>
      <c r="AU218" s="468"/>
      <c r="AV218" s="469"/>
      <c r="AW218" s="469"/>
      <c r="AX218" s="524"/>
      <c r="AY218" s="469"/>
      <c r="AZ218" s="524"/>
      <c r="BA218" s="468"/>
      <c r="BB218" s="524"/>
      <c r="BC218" s="524"/>
      <c r="BD218" s="524"/>
      <c r="BE218" s="468"/>
      <c r="BF218" s="468"/>
      <c r="BG218" s="469"/>
      <c r="BH218" s="469"/>
      <c r="BI218" s="468"/>
      <c r="BJ218" s="468"/>
      <c r="BK218" s="468"/>
      <c r="BL218" s="469"/>
      <c r="BM218" s="468"/>
      <c r="BN218" s="468"/>
      <c r="BO218" s="469"/>
      <c r="BP218" s="469"/>
      <c r="BQ218" s="524"/>
      <c r="BR218" s="469"/>
      <c r="BS218" s="469"/>
      <c r="BT218" s="468"/>
      <c r="BU218" s="468"/>
      <c r="BV218" s="468"/>
      <c r="BW218" s="469"/>
      <c r="BX218" s="468"/>
      <c r="BY218" s="524"/>
      <c r="BZ218" s="468"/>
      <c r="CA218" s="468"/>
      <c r="CB218" s="469"/>
      <c r="CC218" s="524"/>
      <c r="CD218" s="468"/>
      <c r="CE218" s="468"/>
      <c r="CF218" s="469"/>
      <c r="CG218" s="468"/>
      <c r="CH218" s="469"/>
      <c r="CI218" s="469"/>
      <c r="CJ218" s="468"/>
      <c r="CK218" s="469"/>
      <c r="CL218" s="469"/>
      <c r="CM218" s="468"/>
      <c r="CN218" s="469"/>
      <c r="CO218" s="469"/>
      <c r="CP218" s="468"/>
      <c r="CQ218" s="469"/>
      <c r="CR218" s="468"/>
    </row>
    <row r="219" spans="1:96" ht="12.75" customHeight="1">
      <c r="A219" s="468"/>
      <c r="B219" s="468"/>
      <c r="C219" s="524"/>
      <c r="D219" s="469"/>
      <c r="E219" s="468"/>
      <c r="F219" s="524"/>
      <c r="G219" s="525"/>
      <c r="H219" s="469"/>
      <c r="I219" s="468"/>
      <c r="J219" s="468"/>
      <c r="K219" s="469"/>
      <c r="L219" s="469"/>
      <c r="M219" s="469"/>
      <c r="N219" s="469"/>
      <c r="O219" s="469"/>
      <c r="P219" s="469"/>
      <c r="Q219" s="469"/>
      <c r="R219" s="468"/>
      <c r="S219" s="468"/>
      <c r="T219" s="468"/>
      <c r="U219" s="468"/>
      <c r="V219" s="468"/>
      <c r="W219" s="468"/>
      <c r="X219" s="468"/>
      <c r="Y219" s="469"/>
      <c r="Z219" s="468"/>
      <c r="AA219" s="468"/>
      <c r="AB219" s="468"/>
      <c r="AC219" s="468"/>
      <c r="AD219" s="468"/>
      <c r="AE219" s="468"/>
      <c r="AF219" s="469"/>
      <c r="AG219" s="469"/>
      <c r="AH219" s="524"/>
      <c r="AI219" s="524"/>
      <c r="AJ219" s="468"/>
      <c r="AK219" s="468"/>
      <c r="AL219" s="469"/>
      <c r="AM219" s="468"/>
      <c r="AN219" s="468"/>
      <c r="AO219" s="524"/>
      <c r="AP219" s="468"/>
      <c r="AQ219" s="469"/>
      <c r="AR219" s="469"/>
      <c r="AS219" s="468"/>
      <c r="AT219" s="469"/>
      <c r="AU219" s="468"/>
      <c r="AV219" s="469"/>
      <c r="AW219" s="469"/>
      <c r="AX219" s="524"/>
      <c r="AY219" s="469"/>
      <c r="AZ219" s="524"/>
      <c r="BA219" s="468"/>
      <c r="BB219" s="524"/>
      <c r="BC219" s="524"/>
      <c r="BD219" s="524"/>
      <c r="BE219" s="468"/>
      <c r="BF219" s="468"/>
      <c r="BG219" s="469"/>
      <c r="BH219" s="469"/>
      <c r="BI219" s="468"/>
      <c r="BJ219" s="468"/>
      <c r="BK219" s="468"/>
      <c r="BL219" s="469"/>
      <c r="BM219" s="468"/>
      <c r="BN219" s="468"/>
      <c r="BO219" s="469"/>
      <c r="BP219" s="469"/>
      <c r="BQ219" s="524"/>
      <c r="BR219" s="469"/>
      <c r="BS219" s="469"/>
      <c r="BT219" s="468"/>
      <c r="BU219" s="468"/>
      <c r="BV219" s="468"/>
      <c r="BW219" s="469"/>
      <c r="BX219" s="468"/>
      <c r="BY219" s="524"/>
      <c r="BZ219" s="468"/>
      <c r="CA219" s="468"/>
      <c r="CB219" s="469"/>
      <c r="CC219" s="524"/>
      <c r="CD219" s="468"/>
      <c r="CE219" s="468"/>
      <c r="CF219" s="469"/>
      <c r="CG219" s="468"/>
      <c r="CH219" s="469"/>
      <c r="CI219" s="469"/>
      <c r="CJ219" s="468"/>
      <c r="CK219" s="469"/>
      <c r="CL219" s="469"/>
      <c r="CM219" s="468"/>
      <c r="CN219" s="469"/>
      <c r="CO219" s="469"/>
      <c r="CP219" s="468"/>
      <c r="CQ219" s="469"/>
      <c r="CR219" s="468"/>
    </row>
    <row r="220" spans="1:96" ht="12.75" customHeight="1">
      <c r="A220" s="468"/>
      <c r="B220" s="468"/>
      <c r="C220" s="524"/>
      <c r="D220" s="469"/>
      <c r="E220" s="468"/>
      <c r="F220" s="524"/>
      <c r="G220" s="525"/>
      <c r="H220" s="469"/>
      <c r="I220" s="468"/>
      <c r="J220" s="468"/>
      <c r="K220" s="469"/>
      <c r="L220" s="469"/>
      <c r="M220" s="469"/>
      <c r="N220" s="469"/>
      <c r="O220" s="469"/>
      <c r="P220" s="469"/>
      <c r="Q220" s="469"/>
      <c r="R220" s="468"/>
      <c r="S220" s="468"/>
      <c r="T220" s="468"/>
      <c r="U220" s="468"/>
      <c r="V220" s="468"/>
      <c r="W220" s="468"/>
      <c r="X220" s="468"/>
      <c r="Y220" s="469"/>
      <c r="Z220" s="468"/>
      <c r="AA220" s="468"/>
      <c r="AB220" s="468"/>
      <c r="AC220" s="468"/>
      <c r="AD220" s="468"/>
      <c r="AE220" s="468"/>
      <c r="AF220" s="469"/>
      <c r="AG220" s="469"/>
      <c r="AH220" s="524"/>
      <c r="AI220" s="524"/>
      <c r="AJ220" s="468"/>
      <c r="AK220" s="468"/>
      <c r="AL220" s="469"/>
      <c r="AM220" s="468"/>
      <c r="AN220" s="468"/>
      <c r="AO220" s="524"/>
      <c r="AP220" s="468"/>
      <c r="AQ220" s="469"/>
      <c r="AR220" s="469"/>
      <c r="AS220" s="468"/>
      <c r="AT220" s="469"/>
      <c r="AU220" s="468"/>
      <c r="AV220" s="469"/>
      <c r="AW220" s="469"/>
      <c r="AX220" s="524"/>
      <c r="AY220" s="469"/>
      <c r="AZ220" s="524"/>
      <c r="BA220" s="468"/>
      <c r="BB220" s="524"/>
      <c r="BC220" s="524"/>
      <c r="BD220" s="524"/>
      <c r="BE220" s="468"/>
      <c r="BF220" s="468"/>
      <c r="BG220" s="469"/>
      <c r="BH220" s="469"/>
      <c r="BI220" s="468"/>
      <c r="BJ220" s="468"/>
      <c r="BK220" s="468"/>
      <c r="BL220" s="469"/>
      <c r="BM220" s="468"/>
      <c r="BN220" s="468"/>
      <c r="BO220" s="469"/>
      <c r="BP220" s="469"/>
      <c r="BQ220" s="524"/>
      <c r="BR220" s="469"/>
      <c r="BS220" s="469"/>
      <c r="BT220" s="468"/>
      <c r="BU220" s="468"/>
      <c r="BV220" s="468"/>
      <c r="BW220" s="469"/>
      <c r="BX220" s="468"/>
      <c r="BY220" s="524"/>
      <c r="BZ220" s="468"/>
      <c r="CA220" s="468"/>
      <c r="CB220" s="469"/>
      <c r="CC220" s="524"/>
      <c r="CD220" s="468"/>
      <c r="CE220" s="468"/>
      <c r="CF220" s="469"/>
      <c r="CG220" s="468"/>
      <c r="CH220" s="469"/>
      <c r="CI220" s="469"/>
      <c r="CJ220" s="468"/>
      <c r="CK220" s="469"/>
      <c r="CL220" s="469"/>
      <c r="CM220" s="468"/>
      <c r="CN220" s="469"/>
      <c r="CO220" s="469"/>
      <c r="CP220" s="468"/>
      <c r="CQ220" s="469"/>
      <c r="CR220" s="468"/>
    </row>
    <row r="221" spans="1:96" ht="12.75" customHeight="1">
      <c r="A221" s="468"/>
      <c r="B221" s="468"/>
      <c r="C221" s="524"/>
      <c r="D221" s="469"/>
      <c r="E221" s="468"/>
      <c r="F221" s="524"/>
      <c r="G221" s="525"/>
      <c r="H221" s="469"/>
      <c r="I221" s="468"/>
      <c r="J221" s="468"/>
      <c r="K221" s="469"/>
      <c r="L221" s="469"/>
      <c r="M221" s="469"/>
      <c r="N221" s="469"/>
      <c r="O221" s="469"/>
      <c r="P221" s="469"/>
      <c r="Q221" s="469"/>
      <c r="R221" s="468"/>
      <c r="S221" s="468"/>
      <c r="T221" s="468"/>
      <c r="U221" s="468"/>
      <c r="V221" s="468"/>
      <c r="W221" s="468"/>
      <c r="X221" s="468"/>
      <c r="Y221" s="469"/>
      <c r="Z221" s="468"/>
      <c r="AA221" s="468"/>
      <c r="AB221" s="468"/>
      <c r="AC221" s="468"/>
      <c r="AD221" s="468"/>
      <c r="AE221" s="468"/>
      <c r="AF221" s="469"/>
      <c r="AG221" s="469"/>
      <c r="AH221" s="524"/>
      <c r="AI221" s="524"/>
      <c r="AJ221" s="468"/>
      <c r="AK221" s="468"/>
      <c r="AL221" s="469"/>
      <c r="AM221" s="468"/>
      <c r="AN221" s="468"/>
      <c r="AO221" s="524"/>
      <c r="AP221" s="468"/>
      <c r="AQ221" s="469"/>
      <c r="AR221" s="469"/>
      <c r="AS221" s="468"/>
      <c r="AT221" s="469"/>
      <c r="AU221" s="468"/>
      <c r="AV221" s="469"/>
      <c r="AW221" s="469"/>
      <c r="AX221" s="524"/>
      <c r="AY221" s="469"/>
      <c r="AZ221" s="524"/>
      <c r="BA221" s="468"/>
      <c r="BB221" s="524"/>
      <c r="BC221" s="524"/>
      <c r="BD221" s="524"/>
      <c r="BE221" s="468"/>
      <c r="BF221" s="468"/>
      <c r="BG221" s="469"/>
      <c r="BH221" s="469"/>
      <c r="BI221" s="468"/>
      <c r="BJ221" s="468"/>
      <c r="BK221" s="468"/>
      <c r="BL221" s="469"/>
      <c r="BM221" s="468"/>
      <c r="BN221" s="468"/>
      <c r="BO221" s="469"/>
      <c r="BP221" s="469"/>
      <c r="BQ221" s="524"/>
      <c r="BR221" s="469"/>
      <c r="BS221" s="469"/>
      <c r="BT221" s="468"/>
      <c r="BU221" s="468"/>
      <c r="BV221" s="468"/>
      <c r="BW221" s="469"/>
      <c r="BX221" s="468"/>
      <c r="BY221" s="524"/>
      <c r="BZ221" s="468"/>
      <c r="CA221" s="468"/>
      <c r="CB221" s="469"/>
      <c r="CC221" s="524"/>
      <c r="CD221" s="468"/>
      <c r="CE221" s="468"/>
      <c r="CF221" s="469"/>
      <c r="CG221" s="468"/>
      <c r="CH221" s="469"/>
      <c r="CI221" s="469"/>
      <c r="CJ221" s="468"/>
      <c r="CK221" s="469"/>
      <c r="CL221" s="469"/>
      <c r="CM221" s="468"/>
      <c r="CN221" s="469"/>
      <c r="CO221" s="469"/>
      <c r="CP221" s="468"/>
      <c r="CQ221" s="469"/>
      <c r="CR221" s="468"/>
    </row>
    <row r="222" spans="1:96" ht="12.75" customHeight="1">
      <c r="A222" s="468"/>
      <c r="B222" s="468"/>
      <c r="C222" s="524"/>
      <c r="D222" s="469"/>
      <c r="E222" s="468"/>
      <c r="F222" s="524"/>
      <c r="G222" s="525"/>
      <c r="H222" s="469"/>
      <c r="I222" s="468"/>
      <c r="J222" s="468"/>
      <c r="K222" s="469"/>
      <c r="L222" s="469"/>
      <c r="M222" s="469"/>
      <c r="N222" s="469"/>
      <c r="O222" s="469"/>
      <c r="P222" s="469"/>
      <c r="Q222" s="469"/>
      <c r="R222" s="468"/>
      <c r="S222" s="468"/>
      <c r="T222" s="468"/>
      <c r="U222" s="468"/>
      <c r="V222" s="468"/>
      <c r="W222" s="468"/>
      <c r="X222" s="468"/>
      <c r="Y222" s="469"/>
      <c r="Z222" s="468"/>
      <c r="AA222" s="468"/>
      <c r="AB222" s="468"/>
      <c r="AC222" s="468"/>
      <c r="AD222" s="468"/>
      <c r="AE222" s="468"/>
      <c r="AF222" s="469"/>
      <c r="AG222" s="469"/>
      <c r="AH222" s="524"/>
      <c r="AI222" s="524"/>
      <c r="AJ222" s="468"/>
      <c r="AK222" s="468"/>
      <c r="AL222" s="469"/>
      <c r="AM222" s="468"/>
      <c r="AN222" s="468"/>
      <c r="AO222" s="524"/>
      <c r="AP222" s="468"/>
      <c r="AQ222" s="469"/>
      <c r="AR222" s="469"/>
      <c r="AS222" s="468"/>
      <c r="AT222" s="469"/>
      <c r="AU222" s="468"/>
      <c r="AV222" s="469"/>
      <c r="AW222" s="469"/>
      <c r="AX222" s="524"/>
      <c r="AY222" s="469"/>
      <c r="AZ222" s="524"/>
      <c r="BA222" s="468"/>
      <c r="BB222" s="524"/>
      <c r="BC222" s="524"/>
      <c r="BD222" s="524"/>
      <c r="BE222" s="468"/>
      <c r="BF222" s="468"/>
      <c r="BG222" s="469"/>
      <c r="BH222" s="469"/>
      <c r="BI222" s="468"/>
      <c r="BJ222" s="468"/>
      <c r="BK222" s="468"/>
      <c r="BL222" s="469"/>
      <c r="BM222" s="468"/>
      <c r="BN222" s="468"/>
      <c r="BO222" s="469"/>
      <c r="BP222" s="469"/>
      <c r="BQ222" s="524"/>
      <c r="BR222" s="469"/>
      <c r="BS222" s="469"/>
      <c r="BT222" s="468"/>
      <c r="BU222" s="468"/>
      <c r="BV222" s="468"/>
      <c r="BW222" s="469"/>
      <c r="BX222" s="468"/>
      <c r="BY222" s="524"/>
      <c r="BZ222" s="468"/>
      <c r="CA222" s="468"/>
      <c r="CB222" s="469"/>
      <c r="CC222" s="524"/>
      <c r="CD222" s="468"/>
      <c r="CE222" s="468"/>
      <c r="CF222" s="469"/>
      <c r="CG222" s="468"/>
      <c r="CH222" s="469"/>
      <c r="CI222" s="469"/>
      <c r="CJ222" s="468"/>
      <c r="CK222" s="469"/>
      <c r="CL222" s="469"/>
      <c r="CM222" s="468"/>
      <c r="CN222" s="469"/>
      <c r="CO222" s="469"/>
      <c r="CP222" s="468"/>
      <c r="CQ222" s="469"/>
      <c r="CR222" s="468"/>
    </row>
    <row r="223" spans="1:96" ht="12.75" customHeight="1">
      <c r="A223" s="468"/>
      <c r="B223" s="468"/>
      <c r="C223" s="524"/>
      <c r="D223" s="469"/>
      <c r="E223" s="468"/>
      <c r="F223" s="524"/>
      <c r="G223" s="525"/>
      <c r="H223" s="469"/>
      <c r="I223" s="468"/>
      <c r="J223" s="468"/>
      <c r="K223" s="469"/>
      <c r="L223" s="469"/>
      <c r="M223" s="469"/>
      <c r="N223" s="469"/>
      <c r="O223" s="469"/>
      <c r="P223" s="469"/>
      <c r="Q223" s="469"/>
      <c r="R223" s="468"/>
      <c r="S223" s="468"/>
      <c r="T223" s="468"/>
      <c r="U223" s="468"/>
      <c r="V223" s="468"/>
      <c r="W223" s="468"/>
      <c r="X223" s="468"/>
      <c r="Y223" s="469"/>
      <c r="Z223" s="468"/>
      <c r="AA223" s="468"/>
      <c r="AB223" s="468"/>
      <c r="AC223" s="468"/>
      <c r="AD223" s="468"/>
      <c r="AE223" s="468"/>
      <c r="AF223" s="469"/>
      <c r="AG223" s="469"/>
      <c r="AH223" s="524"/>
      <c r="AI223" s="524"/>
      <c r="AJ223" s="468"/>
      <c r="AK223" s="468"/>
      <c r="AL223" s="469"/>
      <c r="AM223" s="468"/>
      <c r="AN223" s="468"/>
      <c r="AO223" s="524"/>
      <c r="AP223" s="468"/>
      <c r="AQ223" s="469"/>
      <c r="AR223" s="469"/>
      <c r="AS223" s="468"/>
      <c r="AT223" s="469"/>
      <c r="AU223" s="468"/>
      <c r="AV223" s="469"/>
      <c r="AW223" s="469"/>
      <c r="AX223" s="524"/>
      <c r="AY223" s="469"/>
      <c r="AZ223" s="524"/>
      <c r="BA223" s="468"/>
      <c r="BB223" s="524"/>
      <c r="BC223" s="524"/>
      <c r="BD223" s="524"/>
      <c r="BE223" s="468"/>
      <c r="BF223" s="468"/>
      <c r="BG223" s="469"/>
      <c r="BH223" s="469"/>
      <c r="BI223" s="468"/>
      <c r="BJ223" s="468"/>
      <c r="BK223" s="468"/>
      <c r="BL223" s="469"/>
      <c r="BM223" s="468"/>
      <c r="BN223" s="468"/>
      <c r="BO223" s="469"/>
      <c r="BP223" s="469"/>
      <c r="BQ223" s="524"/>
      <c r="BR223" s="469"/>
      <c r="BS223" s="469"/>
      <c r="BT223" s="468"/>
      <c r="BU223" s="468"/>
      <c r="BV223" s="468"/>
      <c r="BW223" s="469"/>
      <c r="BX223" s="468"/>
      <c r="BY223" s="524"/>
      <c r="BZ223" s="468"/>
      <c r="CA223" s="468"/>
      <c r="CB223" s="469"/>
      <c r="CC223" s="524"/>
      <c r="CD223" s="468"/>
      <c r="CE223" s="468"/>
      <c r="CF223" s="469"/>
      <c r="CG223" s="468"/>
      <c r="CH223" s="469"/>
      <c r="CI223" s="469"/>
      <c r="CJ223" s="468"/>
      <c r="CK223" s="469"/>
      <c r="CL223" s="469"/>
      <c r="CM223" s="468"/>
      <c r="CN223" s="469"/>
      <c r="CO223" s="469"/>
      <c r="CP223" s="468"/>
      <c r="CQ223" s="469"/>
      <c r="CR223" s="468"/>
    </row>
    <row r="224" spans="1:96" ht="12.75" customHeight="1">
      <c r="A224" s="468"/>
      <c r="B224" s="468"/>
      <c r="C224" s="524"/>
      <c r="D224" s="469"/>
      <c r="E224" s="468"/>
      <c r="F224" s="524"/>
      <c r="G224" s="525"/>
      <c r="H224" s="469"/>
      <c r="I224" s="468"/>
      <c r="J224" s="468"/>
      <c r="K224" s="469"/>
      <c r="L224" s="469"/>
      <c r="M224" s="469"/>
      <c r="N224" s="469"/>
      <c r="O224" s="469"/>
      <c r="P224" s="469"/>
      <c r="Q224" s="469"/>
      <c r="R224" s="468"/>
      <c r="S224" s="468"/>
      <c r="T224" s="468"/>
      <c r="U224" s="468"/>
      <c r="V224" s="468"/>
      <c r="W224" s="468"/>
      <c r="X224" s="468"/>
      <c r="Y224" s="469"/>
      <c r="Z224" s="468"/>
      <c r="AA224" s="468"/>
      <c r="AB224" s="468"/>
      <c r="AC224" s="468"/>
      <c r="AD224" s="468"/>
      <c r="AE224" s="468"/>
      <c r="AF224" s="469"/>
      <c r="AG224" s="469"/>
      <c r="AH224" s="524"/>
      <c r="AI224" s="524"/>
      <c r="AJ224" s="468"/>
      <c r="AK224" s="468"/>
      <c r="AL224" s="469"/>
      <c r="AM224" s="468"/>
      <c r="AN224" s="468"/>
      <c r="AO224" s="524"/>
      <c r="AP224" s="468"/>
      <c r="AQ224" s="469"/>
      <c r="AR224" s="469"/>
      <c r="AS224" s="468"/>
      <c r="AT224" s="469"/>
      <c r="AU224" s="468"/>
      <c r="AV224" s="469"/>
      <c r="AW224" s="469"/>
      <c r="AX224" s="524"/>
      <c r="AY224" s="469"/>
      <c r="AZ224" s="524"/>
      <c r="BA224" s="468"/>
      <c r="BB224" s="524"/>
      <c r="BC224" s="524"/>
      <c r="BD224" s="524"/>
      <c r="BE224" s="468"/>
      <c r="BF224" s="468"/>
      <c r="BG224" s="469"/>
      <c r="BH224" s="469"/>
      <c r="BI224" s="468"/>
      <c r="BJ224" s="468"/>
      <c r="BK224" s="468"/>
      <c r="BL224" s="469"/>
      <c r="BM224" s="468"/>
      <c r="BN224" s="468"/>
      <c r="BO224" s="469"/>
      <c r="BP224" s="469"/>
      <c r="BQ224" s="524"/>
      <c r="BR224" s="469"/>
      <c r="BS224" s="469"/>
      <c r="BT224" s="468"/>
      <c r="BU224" s="468"/>
      <c r="BV224" s="468"/>
      <c r="BW224" s="469"/>
      <c r="BX224" s="468"/>
      <c r="BY224" s="524"/>
      <c r="BZ224" s="468"/>
      <c r="CA224" s="468"/>
      <c r="CB224" s="469"/>
      <c r="CC224" s="524"/>
      <c r="CD224" s="468"/>
      <c r="CE224" s="468"/>
      <c r="CF224" s="469"/>
      <c r="CG224" s="468"/>
      <c r="CH224" s="469"/>
      <c r="CI224" s="469"/>
      <c r="CJ224" s="468"/>
      <c r="CK224" s="469"/>
      <c r="CL224" s="469"/>
      <c r="CM224" s="468"/>
      <c r="CN224" s="469"/>
      <c r="CO224" s="469"/>
      <c r="CP224" s="468"/>
      <c r="CQ224" s="469"/>
      <c r="CR224" s="468"/>
    </row>
    <row r="225" spans="1:96" ht="12.75" customHeight="1">
      <c r="A225" s="468"/>
      <c r="B225" s="468"/>
      <c r="C225" s="524"/>
      <c r="D225" s="469"/>
      <c r="E225" s="468"/>
      <c r="F225" s="524"/>
      <c r="G225" s="525"/>
      <c r="H225" s="469"/>
      <c r="I225" s="468"/>
      <c r="J225" s="468"/>
      <c r="K225" s="469"/>
      <c r="L225" s="469"/>
      <c r="M225" s="469"/>
      <c r="N225" s="469"/>
      <c r="O225" s="469"/>
      <c r="P225" s="469"/>
      <c r="Q225" s="469"/>
      <c r="R225" s="468"/>
      <c r="S225" s="468"/>
      <c r="T225" s="468"/>
      <c r="U225" s="468"/>
      <c r="V225" s="468"/>
      <c r="W225" s="468"/>
      <c r="X225" s="468"/>
      <c r="Y225" s="469"/>
      <c r="Z225" s="468"/>
      <c r="AA225" s="468"/>
      <c r="AB225" s="468"/>
      <c r="AC225" s="468"/>
      <c r="AD225" s="468"/>
      <c r="AE225" s="468"/>
      <c r="AF225" s="469"/>
      <c r="AG225" s="469"/>
      <c r="AH225" s="524"/>
      <c r="AI225" s="524"/>
      <c r="AJ225" s="468"/>
      <c r="AK225" s="468"/>
      <c r="AL225" s="469"/>
      <c r="AM225" s="468"/>
      <c r="AN225" s="468"/>
      <c r="AO225" s="524"/>
      <c r="AP225" s="468"/>
      <c r="AQ225" s="469"/>
      <c r="AR225" s="469"/>
      <c r="AS225" s="468"/>
      <c r="AT225" s="469"/>
      <c r="AU225" s="468"/>
      <c r="AV225" s="469"/>
      <c r="AW225" s="469"/>
      <c r="AX225" s="524"/>
      <c r="AY225" s="469"/>
      <c r="AZ225" s="524"/>
      <c r="BA225" s="468"/>
      <c r="BB225" s="524"/>
      <c r="BC225" s="524"/>
      <c r="BD225" s="524"/>
      <c r="BE225" s="468"/>
      <c r="BF225" s="468"/>
      <c r="BG225" s="469"/>
      <c r="BH225" s="469"/>
      <c r="BI225" s="468"/>
      <c r="BJ225" s="468"/>
      <c r="BK225" s="468"/>
      <c r="BL225" s="469"/>
      <c r="BM225" s="468"/>
      <c r="BN225" s="468"/>
      <c r="BO225" s="469"/>
      <c r="BP225" s="469"/>
      <c r="BQ225" s="524"/>
      <c r="BR225" s="469"/>
      <c r="BS225" s="469"/>
      <c r="BT225" s="468"/>
      <c r="BU225" s="468"/>
      <c r="BV225" s="468"/>
      <c r="BW225" s="469"/>
      <c r="BX225" s="468"/>
      <c r="BY225" s="524"/>
      <c r="BZ225" s="468"/>
      <c r="CA225" s="468"/>
      <c r="CB225" s="469"/>
      <c r="CC225" s="524"/>
      <c r="CD225" s="468"/>
      <c r="CE225" s="468"/>
      <c r="CF225" s="469"/>
      <c r="CG225" s="468"/>
      <c r="CH225" s="469"/>
      <c r="CI225" s="469"/>
      <c r="CJ225" s="468"/>
      <c r="CK225" s="469"/>
      <c r="CL225" s="469"/>
      <c r="CM225" s="468"/>
      <c r="CN225" s="469"/>
      <c r="CO225" s="469"/>
      <c r="CP225" s="468"/>
      <c r="CQ225" s="469"/>
      <c r="CR225" s="468"/>
    </row>
    <row r="226" spans="1:96" ht="12.75" customHeight="1">
      <c r="A226" s="468"/>
      <c r="B226" s="468"/>
      <c r="C226" s="524"/>
      <c r="D226" s="469"/>
      <c r="E226" s="468"/>
      <c r="F226" s="524"/>
      <c r="G226" s="525"/>
      <c r="H226" s="469"/>
      <c r="I226" s="468"/>
      <c r="J226" s="468"/>
      <c r="K226" s="469"/>
      <c r="L226" s="469"/>
      <c r="M226" s="469"/>
      <c r="N226" s="469"/>
      <c r="O226" s="469"/>
      <c r="P226" s="469"/>
      <c r="Q226" s="469"/>
      <c r="R226" s="468"/>
      <c r="S226" s="468"/>
      <c r="T226" s="468"/>
      <c r="U226" s="468"/>
      <c r="V226" s="468"/>
      <c r="W226" s="468"/>
      <c r="X226" s="468"/>
      <c r="Y226" s="469"/>
      <c r="Z226" s="468"/>
      <c r="AA226" s="468"/>
      <c r="AB226" s="468"/>
      <c r="AC226" s="468"/>
      <c r="AD226" s="468"/>
      <c r="AE226" s="468"/>
      <c r="AF226" s="469"/>
      <c r="AG226" s="469"/>
      <c r="AH226" s="524"/>
      <c r="AI226" s="524"/>
      <c r="AJ226" s="468"/>
      <c r="AK226" s="468"/>
      <c r="AL226" s="469"/>
      <c r="AM226" s="468"/>
      <c r="AN226" s="468"/>
      <c r="AO226" s="524"/>
      <c r="AP226" s="468"/>
      <c r="AQ226" s="469"/>
      <c r="AR226" s="469"/>
      <c r="AS226" s="468"/>
      <c r="AT226" s="469"/>
      <c r="AU226" s="468"/>
      <c r="AV226" s="469"/>
      <c r="AW226" s="469"/>
      <c r="AX226" s="524"/>
      <c r="AY226" s="469"/>
      <c r="AZ226" s="524"/>
      <c r="BA226" s="468"/>
      <c r="BB226" s="524"/>
      <c r="BC226" s="524"/>
      <c r="BD226" s="524"/>
      <c r="BE226" s="468"/>
      <c r="BF226" s="468"/>
      <c r="BG226" s="469"/>
      <c r="BH226" s="469"/>
      <c r="BI226" s="468"/>
      <c r="BJ226" s="468"/>
      <c r="BK226" s="468"/>
      <c r="BL226" s="469"/>
      <c r="BM226" s="468"/>
      <c r="BN226" s="468"/>
      <c r="BO226" s="469"/>
      <c r="BP226" s="469"/>
      <c r="BQ226" s="524"/>
      <c r="BR226" s="469"/>
      <c r="BS226" s="469"/>
      <c r="BT226" s="468"/>
      <c r="BU226" s="468"/>
      <c r="BV226" s="468"/>
      <c r="BW226" s="469"/>
      <c r="BX226" s="468"/>
      <c r="BY226" s="524"/>
      <c r="BZ226" s="468"/>
      <c r="CA226" s="468"/>
      <c r="CB226" s="469"/>
      <c r="CC226" s="524"/>
      <c r="CD226" s="468"/>
      <c r="CE226" s="468"/>
      <c r="CF226" s="469"/>
      <c r="CG226" s="468"/>
      <c r="CH226" s="469"/>
      <c r="CI226" s="469"/>
      <c r="CJ226" s="468"/>
      <c r="CK226" s="469"/>
      <c r="CL226" s="469"/>
      <c r="CM226" s="468"/>
      <c r="CN226" s="469"/>
      <c r="CO226" s="469"/>
      <c r="CP226" s="468"/>
      <c r="CQ226" s="469"/>
      <c r="CR226" s="468"/>
    </row>
    <row r="227" spans="1:96" ht="12.75" customHeight="1">
      <c r="A227" s="468"/>
      <c r="B227" s="468"/>
      <c r="C227" s="524"/>
      <c r="D227" s="469"/>
      <c r="E227" s="468"/>
      <c r="F227" s="524"/>
      <c r="G227" s="525"/>
      <c r="H227" s="469"/>
      <c r="I227" s="468"/>
      <c r="J227" s="468"/>
      <c r="K227" s="469"/>
      <c r="L227" s="469"/>
      <c r="M227" s="469"/>
      <c r="N227" s="469"/>
      <c r="O227" s="469"/>
      <c r="P227" s="469"/>
      <c r="Q227" s="469"/>
      <c r="R227" s="468"/>
      <c r="S227" s="468"/>
      <c r="T227" s="468"/>
      <c r="U227" s="468"/>
      <c r="V227" s="468"/>
      <c r="W227" s="468"/>
      <c r="X227" s="468"/>
      <c r="Y227" s="469"/>
      <c r="Z227" s="468"/>
      <c r="AA227" s="468"/>
      <c r="AB227" s="468"/>
      <c r="AC227" s="468"/>
      <c r="AD227" s="468"/>
      <c r="AE227" s="468"/>
      <c r="AF227" s="469"/>
      <c r="AG227" s="469"/>
      <c r="AH227" s="524"/>
      <c r="AI227" s="524"/>
      <c r="AJ227" s="468"/>
      <c r="AK227" s="468"/>
      <c r="AL227" s="469"/>
      <c r="AM227" s="468"/>
      <c r="AN227" s="468"/>
      <c r="AO227" s="524"/>
      <c r="AP227" s="468"/>
      <c r="AQ227" s="469"/>
      <c r="AR227" s="469"/>
      <c r="AS227" s="468"/>
      <c r="AT227" s="469"/>
      <c r="AU227" s="468"/>
      <c r="AV227" s="469"/>
      <c r="AW227" s="469"/>
      <c r="AX227" s="524"/>
      <c r="AY227" s="469"/>
      <c r="AZ227" s="524"/>
      <c r="BA227" s="468"/>
      <c r="BB227" s="524"/>
      <c r="BC227" s="524"/>
      <c r="BD227" s="524"/>
      <c r="BE227" s="468"/>
      <c r="BF227" s="468"/>
      <c r="BG227" s="469"/>
      <c r="BH227" s="469"/>
      <c r="BI227" s="468"/>
      <c r="BJ227" s="468"/>
      <c r="BK227" s="468"/>
      <c r="BL227" s="469"/>
      <c r="BM227" s="468"/>
      <c r="BN227" s="468"/>
      <c r="BO227" s="469"/>
      <c r="BP227" s="469"/>
      <c r="BQ227" s="524"/>
      <c r="BR227" s="469"/>
      <c r="BS227" s="469"/>
      <c r="BT227" s="468"/>
      <c r="BU227" s="468"/>
      <c r="BV227" s="468"/>
      <c r="BW227" s="469"/>
      <c r="BX227" s="468"/>
      <c r="BY227" s="524"/>
      <c r="BZ227" s="468"/>
      <c r="CA227" s="468"/>
      <c r="CB227" s="469"/>
      <c r="CC227" s="524"/>
      <c r="CD227" s="468"/>
      <c r="CE227" s="468"/>
      <c r="CF227" s="469"/>
      <c r="CG227" s="468"/>
      <c r="CH227" s="469"/>
      <c r="CI227" s="469"/>
      <c r="CJ227" s="468"/>
      <c r="CK227" s="469"/>
      <c r="CL227" s="469"/>
      <c r="CM227" s="468"/>
      <c r="CN227" s="469"/>
      <c r="CO227" s="469"/>
      <c r="CP227" s="468"/>
      <c r="CQ227" s="469"/>
      <c r="CR227" s="468"/>
    </row>
    <row r="228" spans="1:96" ht="15.75" customHeight="1"/>
    <row r="229" spans="1:96" ht="15.75" customHeight="1"/>
    <row r="230" spans="1:96" ht="15.75" customHeight="1"/>
    <row r="231" spans="1:96" ht="15.75" customHeight="1"/>
    <row r="232" spans="1:96" ht="15.75" customHeight="1"/>
    <row r="233" spans="1:96" ht="15.75" customHeight="1"/>
    <row r="234" spans="1:96" ht="15.75" customHeight="1"/>
    <row r="235" spans="1:96" ht="15.75" customHeight="1"/>
    <row r="236" spans="1:96" ht="15.75" customHeight="1"/>
    <row r="237" spans="1:96" ht="15.75" customHeight="1"/>
    <row r="238" spans="1:96" ht="15.75" customHeight="1"/>
    <row r="239" spans="1:96" ht="15.75" customHeight="1"/>
    <row r="240" spans="1:9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5" right="0.75" top="1" bottom="1"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9966"/>
    <pageSetUpPr fitToPage="1"/>
  </sheetPr>
  <dimension ref="A1:AW1000"/>
  <sheetViews>
    <sheetView tabSelected="1" workbookViewId="0">
      <selection activeCell="AB49" sqref="AB49"/>
    </sheetView>
  </sheetViews>
  <sheetFormatPr defaultColWidth="14.42578125" defaultRowHeight="15" customHeight="1"/>
  <cols>
    <col min="1" max="1" width="18.85546875" customWidth="1"/>
    <col min="2" max="2" width="7.85546875" customWidth="1"/>
    <col min="3" max="3" width="1.140625" customWidth="1"/>
    <col min="4" max="4" width="13.42578125" customWidth="1"/>
    <col min="5" max="5" width="4.42578125" customWidth="1"/>
    <col min="6" max="8" width="3.28515625" hidden="1" customWidth="1"/>
    <col min="9" max="9" width="3.5703125" hidden="1" customWidth="1"/>
    <col min="10" max="11" width="4.140625" customWidth="1"/>
    <col min="12" max="12" width="3.85546875" customWidth="1"/>
    <col min="13" max="13" width="4" customWidth="1"/>
    <col min="14" max="14" width="4.42578125" customWidth="1"/>
    <col min="15" max="15" width="4.85546875" customWidth="1"/>
    <col min="16" max="16" width="4.42578125" customWidth="1"/>
    <col min="17" max="17" width="8" customWidth="1"/>
    <col min="18" max="18" width="1.7109375" customWidth="1"/>
    <col min="19" max="19" width="19.5703125" customWidth="1"/>
    <col min="20" max="20" width="1.7109375" customWidth="1"/>
    <col min="21" max="21" width="12.28515625" customWidth="1"/>
    <col min="22" max="22" width="4.28515625" customWidth="1"/>
    <col min="23" max="23" width="4.28515625" hidden="1" customWidth="1"/>
    <col min="24" max="24" width="4.28515625" customWidth="1"/>
    <col min="25" max="25" width="4" customWidth="1"/>
    <col min="26" max="26" width="5.28515625" customWidth="1"/>
    <col min="27" max="28" width="4" customWidth="1"/>
    <col min="29" max="29" width="7.28515625" customWidth="1"/>
    <col min="30" max="30" width="1.140625" customWidth="1"/>
    <col min="31" max="31" width="4" customWidth="1"/>
    <col min="32" max="32" width="3" customWidth="1"/>
    <col min="33" max="33" width="11.42578125" customWidth="1"/>
    <col min="34" max="34" width="13" customWidth="1"/>
    <col min="35" max="36" width="2.7109375" customWidth="1"/>
    <col min="37" max="37" width="3.42578125" customWidth="1"/>
    <col min="38" max="38" width="18.7109375" customWidth="1"/>
    <col min="39" max="39" width="4.140625" customWidth="1"/>
    <col min="40" max="40" width="1.28515625" customWidth="1"/>
    <col min="41" max="49" width="11.28515625" customWidth="1"/>
  </cols>
  <sheetData>
    <row r="1" spans="1:49" ht="81"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row>
    <row r="2" spans="1:49" ht="41.25">
      <c r="A2" s="6">
        <f>MATCH(Yrke,Diverse!E1:'Diverse'!E77,0)</f>
        <v>1</v>
      </c>
      <c r="B2" s="7" t="s">
        <v>12</v>
      </c>
      <c r="C2" s="8">
        <v>14</v>
      </c>
      <c r="D2" s="9" t="s">
        <v>13</v>
      </c>
      <c r="E2" s="7" t="s">
        <v>14</v>
      </c>
      <c r="F2" s="7" t="s">
        <v>15</v>
      </c>
      <c r="G2" s="7" t="s">
        <v>16</v>
      </c>
      <c r="H2" s="7" t="s">
        <v>12</v>
      </c>
      <c r="I2" s="7"/>
      <c r="J2" s="7" t="s">
        <v>17</v>
      </c>
      <c r="K2" s="7" t="s">
        <v>18</v>
      </c>
      <c r="L2" s="7" t="s">
        <v>19</v>
      </c>
      <c r="M2" s="7" t="s">
        <v>20</v>
      </c>
      <c r="N2" s="7" t="s">
        <v>21</v>
      </c>
      <c r="O2" s="7" t="s">
        <v>22</v>
      </c>
      <c r="P2" s="7" t="s">
        <v>23</v>
      </c>
      <c r="Q2" s="10" t="s">
        <v>24</v>
      </c>
      <c r="R2" s="11"/>
      <c r="S2" s="12" t="s">
        <v>25</v>
      </c>
      <c r="T2" s="13"/>
      <c r="U2" s="14"/>
      <c r="V2" s="15" t="s">
        <v>26</v>
      </c>
      <c r="W2" s="16" t="s">
        <v>27</v>
      </c>
      <c r="X2" s="16" t="s">
        <v>28</v>
      </c>
      <c r="Y2" s="16" t="s">
        <v>18</v>
      </c>
      <c r="Z2" s="16" t="s">
        <v>20</v>
      </c>
      <c r="AA2" s="16" t="s">
        <v>29</v>
      </c>
      <c r="AB2" s="16" t="s">
        <v>30</v>
      </c>
      <c r="AC2" s="17" t="s">
        <v>31</v>
      </c>
      <c r="AD2" s="13"/>
      <c r="AE2" s="13"/>
      <c r="AF2" s="13"/>
      <c r="AG2" s="13"/>
      <c r="AH2" s="13"/>
      <c r="AI2" s="13"/>
      <c r="AJ2" s="13"/>
      <c r="AK2" s="13"/>
      <c r="AL2" s="13"/>
      <c r="AM2" s="13"/>
      <c r="AN2" s="13"/>
      <c r="AO2" s="13"/>
      <c r="AP2" s="13"/>
      <c r="AQ2" s="13"/>
      <c r="AR2" s="13"/>
      <c r="AS2" s="13"/>
      <c r="AT2" s="18"/>
      <c r="AU2" s="18"/>
      <c r="AV2" s="18"/>
      <c r="AW2" s="18"/>
    </row>
    <row r="3" spans="1:49" ht="12.75" customHeight="1">
      <c r="A3" s="19" t="s">
        <v>32</v>
      </c>
      <c r="B3" s="20" t="str">
        <f>VLOOKUP(A3,AllaSkills!$A$3:$BV$319,$A$2+3,FALSE)</f>
        <v>6</v>
      </c>
      <c r="C3" s="21">
        <f>IF(D3="Inget",0,VLOOKUP($D3,Diverse!$H$1:$I$5,2))</f>
        <v>0</v>
      </c>
      <c r="D3" s="21" t="s">
        <v>33</v>
      </c>
      <c r="E3" s="22">
        <f>ROUND(Level*(C3/2),0)+VLOOKUP($A3,Rasbonus!$A$29:$AM$59,MATCH(Ras,Rasbonus!$A$1:$AM$1,0),FALSE)</f>
        <v>0</v>
      </c>
      <c r="F3" s="23" t="str">
        <f t="shared" ref="F3:F13" si="0">IF(LEN(B3)=3,LEFT(B3,1),IF(LEN(B3)&lt;3,B3,99))</f>
        <v>6</v>
      </c>
      <c r="G3" s="23" t="str">
        <f t="shared" ref="G3:G13" si="1">IF(RIGHT(B3,1)="*",LEFT(B3,1),IF(LEN(B3)=3,RIGHT(B3,1),IF(LEN(B3)&lt;3,B3,RIGHT(B3,2))))</f>
        <v>6</v>
      </c>
      <c r="H3" s="23">
        <f t="shared" ref="H3:H36" si="2">IF(D3="Ett varannan level",F3+F3-F3,IF(D3="Ett varje level",2*F3,IF(D3="Tre på två levlar",F3+G3+F3,IF(D3="Inget",0,F3+G3+F3+G3))))</f>
        <v>0</v>
      </c>
      <c r="I3" s="21">
        <f>HLOOKUP(Yrke,Levelbonus!$B$1:$CR$20,6,0)</f>
        <v>0</v>
      </c>
      <c r="J3" s="24">
        <f t="shared" ref="J3:J8" si="3">IF(E3&lt;1,-25,IF(E3&gt;30,80+((E3-30)*0.5),IF(E3&gt;20,70+(E3-20),IF(E3&gt;10,50+((E3-10)*2),E3*5))))</f>
        <v>-25</v>
      </c>
      <c r="K3" s="24">
        <f>ROUND((AG+SD)/2,0)</f>
        <v>5</v>
      </c>
      <c r="L3" s="24">
        <f t="shared" ref="L3:L11" si="4">IF(Level&lt;21,Level*I3,IF(I3&gt;2,60+(Level-20),IF(I3=2,40+((Level-20)*0.5),IF(Level=0,0,IF(I3=0,0,20)))))</f>
        <v>0</v>
      </c>
      <c r="M3" s="24">
        <f>IF(ISNUMBER(VLOOKUP($A3,Rasbonus!$A$61:$AM$295,MATCH(Ras,Rasbonus!$A$1:$AM$1,0),FALSE)),VLOOKUP($A3,Rasbonus!$A$61:$AM$295,MATCH(Ras,Rasbonus!$A$1:$AM$1,0),FALSE),0)</f>
        <v>0</v>
      </c>
      <c r="N3" s="25" t="str">
        <f>IF($AB$58&gt;16,$Q$23,IF($AB$58&gt;12,$Q$22, IF($AB$58&gt;8,$Q$21,IF($AB$58&gt;4,$Q$20,"0"))))</f>
        <v>0</v>
      </c>
      <c r="O3" s="26"/>
      <c r="P3" s="26"/>
      <c r="Q3" s="27">
        <f t="shared" ref="Q3:Q13" si="5">SUM(J3:P3)</f>
        <v>-20</v>
      </c>
      <c r="R3" s="28"/>
      <c r="S3" s="29" t="s">
        <v>34</v>
      </c>
      <c r="T3" s="28"/>
      <c r="U3" s="19" t="s">
        <v>35</v>
      </c>
      <c r="V3" s="21">
        <v>75</v>
      </c>
      <c r="W3" s="21">
        <f>VLOOKUP(V3,Diverse!$A$2:$C$131,3,0)</f>
        <v>7</v>
      </c>
      <c r="X3" s="21"/>
      <c r="Y3" s="21">
        <f>VLOOKUP(V3,Diverse!$A$2:$B$131,2,0)</f>
        <v>5</v>
      </c>
      <c r="Z3" s="21">
        <f>HLOOKUP(Ras,Rasbonus!$B$1:$AM$12,2,0)</f>
        <v>15</v>
      </c>
      <c r="AA3" s="21"/>
      <c r="AB3" s="21"/>
      <c r="AC3" s="30">
        <f t="shared" ref="AC3:AC13" si="6">SUM(Y3:AB3)</f>
        <v>20</v>
      </c>
      <c r="AD3" s="28"/>
      <c r="AE3" s="28"/>
      <c r="AF3" s="28"/>
      <c r="AG3" s="28"/>
      <c r="AH3" s="28"/>
      <c r="AI3" s="28"/>
      <c r="AJ3" s="28"/>
      <c r="AK3" s="28"/>
      <c r="AL3" s="28"/>
      <c r="AM3" s="28"/>
      <c r="AN3" s="28"/>
      <c r="AO3" s="28"/>
      <c r="AP3" s="28"/>
      <c r="AQ3" s="28"/>
      <c r="AR3" s="28"/>
      <c r="AS3" s="28"/>
      <c r="AT3" s="5"/>
      <c r="AU3" s="5"/>
      <c r="AV3" s="5"/>
      <c r="AW3" s="5"/>
    </row>
    <row r="4" spans="1:49" ht="12.75" customHeight="1">
      <c r="A4" s="31" t="s">
        <v>36</v>
      </c>
      <c r="B4" s="32" t="str">
        <f>VLOOKUP(A4,AllaSkills!$A$3:$BV$319,$A$2+3,FALSE)</f>
        <v>6</v>
      </c>
      <c r="C4" s="33">
        <f>VLOOKUP($D4,Diverse!$H$1:$I$5,2,0)</f>
        <v>0</v>
      </c>
      <c r="D4" s="33" t="s">
        <v>33</v>
      </c>
      <c r="E4" s="34">
        <f>ROUND(Level*(C4/2),0)+VLOOKUP($A4,Rasbonus!$A$29:$AM$59,MATCH(Ras,Rasbonus!$A$1:$AM$1,0),FALSE)</f>
        <v>2</v>
      </c>
      <c r="F4" s="35" t="str">
        <f t="shared" si="0"/>
        <v>6</v>
      </c>
      <c r="G4" s="35" t="str">
        <f t="shared" si="1"/>
        <v>6</v>
      </c>
      <c r="H4" s="35">
        <f t="shared" si="2"/>
        <v>0</v>
      </c>
      <c r="I4" s="33">
        <f>HLOOKUP(Yrke,Levelbonus!$B$1:$CR$20,6,0)</f>
        <v>0</v>
      </c>
      <c r="J4" s="36">
        <f t="shared" si="3"/>
        <v>10</v>
      </c>
      <c r="K4" s="36">
        <f>ROUND((ST+SD)/2,0)</f>
        <v>13</v>
      </c>
      <c r="L4" s="24">
        <f t="shared" si="4"/>
        <v>0</v>
      </c>
      <c r="M4" s="36">
        <f>IF(ISNUMBER(VLOOKUP($A4,Rasbonus!$A$61:$AM$295,MATCH(Ras,Rasbonus!$A$1:$AM$1,0),FALSE)),VLOOKUP($A4,Rasbonus!$A$61:$AM$295,MATCH(Ras,Rasbonus!$A$1:$AM$1,0),FALSE),0)</f>
        <v>0</v>
      </c>
      <c r="N4" s="24"/>
      <c r="O4" s="26"/>
      <c r="P4" s="37"/>
      <c r="Q4" s="27">
        <f t="shared" si="5"/>
        <v>23</v>
      </c>
      <c r="R4" s="28"/>
      <c r="S4" s="38" t="s">
        <v>37</v>
      </c>
      <c r="T4" s="28"/>
      <c r="U4" s="31" t="s">
        <v>38</v>
      </c>
      <c r="V4" s="21">
        <v>75</v>
      </c>
      <c r="W4" s="33">
        <f>VLOOKUP(V4,Diverse!$A$2:$C$131,3,0)</f>
        <v>7</v>
      </c>
      <c r="X4" s="33"/>
      <c r="Y4" s="33">
        <f>VLOOKUP(V4,Diverse!$A$2:$B$131,2,0)</f>
        <v>5</v>
      </c>
      <c r="Z4" s="33">
        <f>HLOOKUP(Ras,Rasbonus!$B$1:$AM$12,3,0)</f>
        <v>0</v>
      </c>
      <c r="AA4" s="33"/>
      <c r="AB4" s="33"/>
      <c r="AC4" s="39">
        <f t="shared" si="6"/>
        <v>5</v>
      </c>
      <c r="AD4" s="28"/>
      <c r="AE4" s="28"/>
      <c r="AF4" s="28"/>
      <c r="AG4" s="28"/>
      <c r="AH4" s="28"/>
      <c r="AI4" s="28"/>
      <c r="AJ4" s="28"/>
      <c r="AK4" s="28"/>
      <c r="AL4" s="28"/>
      <c r="AM4" s="28"/>
      <c r="AN4" s="28"/>
      <c r="AO4" s="28"/>
      <c r="AP4" s="28"/>
      <c r="AQ4" s="28"/>
      <c r="AR4" s="28"/>
      <c r="AS4" s="28"/>
      <c r="AT4" s="5"/>
      <c r="AU4" s="5"/>
      <c r="AV4" s="5"/>
      <c r="AW4" s="5"/>
    </row>
    <row r="5" spans="1:49" ht="12.75" customHeight="1">
      <c r="A5" s="31" t="s">
        <v>39</v>
      </c>
      <c r="B5" s="32" t="str">
        <f>VLOOKUP(A5,AllaSkills!$A$3:$BV$319,$A$2+3,FALSE)</f>
        <v>20</v>
      </c>
      <c r="C5" s="33">
        <f>VLOOKUP($D5,Diverse!$H$1:$I$5,2,0)</f>
        <v>0</v>
      </c>
      <c r="D5" s="33" t="s">
        <v>33</v>
      </c>
      <c r="E5" s="34">
        <f>ROUND(Level*(C5/2),0)</f>
        <v>0</v>
      </c>
      <c r="F5" s="35" t="str">
        <f t="shared" si="0"/>
        <v>20</v>
      </c>
      <c r="G5" s="35" t="str">
        <f t="shared" si="1"/>
        <v>20</v>
      </c>
      <c r="H5" s="35">
        <f t="shared" si="2"/>
        <v>0</v>
      </c>
      <c r="I5" s="33">
        <f>HLOOKUP(Yrke,Levelbonus!$B$1:$CR$20,6,0)</f>
        <v>0</v>
      </c>
      <c r="J5" s="36">
        <f t="shared" si="3"/>
        <v>-25</v>
      </c>
      <c r="K5" s="36"/>
      <c r="L5" s="24">
        <f t="shared" si="4"/>
        <v>0</v>
      </c>
      <c r="M5" s="36">
        <f>IF(ISNUMBER(VLOOKUP($A5,Rasbonus!$A$61:$AM$295,MATCH(Ras,Rasbonus!$A$1:$AM$1,0),FALSE)),VLOOKUP($A5,Rasbonus!$A$61:$AM$295,MATCH(Ras,Rasbonus!$A$1:$AM$1,0),FALSE),0)</f>
        <v>0</v>
      </c>
      <c r="N5" s="25" t="str">
        <f t="shared" ref="N5:N6" si="7">$N$3</f>
        <v>0</v>
      </c>
      <c r="O5" s="26"/>
      <c r="P5" s="37"/>
      <c r="Q5" s="27">
        <f t="shared" si="5"/>
        <v>-25</v>
      </c>
      <c r="R5" s="28"/>
      <c r="S5" s="38"/>
      <c r="T5" s="28"/>
      <c r="U5" s="31" t="s">
        <v>40</v>
      </c>
      <c r="V5" s="21">
        <v>75</v>
      </c>
      <c r="W5" s="33">
        <f>VLOOKUP(V5,Diverse!$A$2:$C$131,3,0)</f>
        <v>7</v>
      </c>
      <c r="X5" s="33"/>
      <c r="Y5" s="33">
        <f>VLOOKUP(V5,Diverse!$A$2:$B$131,2,0)</f>
        <v>5</v>
      </c>
      <c r="Z5" s="33">
        <f>HLOOKUP(Ras,Rasbonus!$B$1:$AM$12,4,0)</f>
        <v>0</v>
      </c>
      <c r="AA5" s="33"/>
      <c r="AB5" s="33"/>
      <c r="AC5" s="39">
        <f t="shared" si="6"/>
        <v>5</v>
      </c>
      <c r="AD5" s="28"/>
      <c r="AE5" s="28"/>
      <c r="AF5" s="28"/>
      <c r="AG5" s="28"/>
      <c r="AH5" s="28"/>
      <c r="AI5" s="28"/>
      <c r="AJ5" s="28"/>
      <c r="AK5" s="28"/>
      <c r="AL5" s="28"/>
      <c r="AM5" s="28"/>
      <c r="AN5" s="28"/>
      <c r="AO5" s="28"/>
      <c r="AP5" s="28"/>
      <c r="AQ5" s="28"/>
      <c r="AR5" s="28"/>
      <c r="AS5" s="28"/>
      <c r="AT5" s="5"/>
      <c r="AU5" s="5"/>
      <c r="AV5" s="5"/>
      <c r="AW5" s="5"/>
    </row>
    <row r="6" spans="1:49" ht="12.75" customHeight="1">
      <c r="A6" s="31" t="s">
        <v>41</v>
      </c>
      <c r="B6" s="32" t="str">
        <f>VLOOKUP(A6,AllaSkills!$A$3:$BV$319,$A$2+3,FALSE)</f>
        <v>4</v>
      </c>
      <c r="C6" s="33">
        <f>VLOOKUP($D6,Diverse!$H$1:$I$5,2,0)</f>
        <v>0</v>
      </c>
      <c r="D6" s="33" t="s">
        <v>33</v>
      </c>
      <c r="E6" s="34">
        <f>ROUND(Level*(C6/2),0)</f>
        <v>0</v>
      </c>
      <c r="F6" s="35" t="str">
        <f t="shared" si="0"/>
        <v>4</v>
      </c>
      <c r="G6" s="35" t="str">
        <f t="shared" si="1"/>
        <v>4</v>
      </c>
      <c r="H6" s="35">
        <f t="shared" si="2"/>
        <v>0</v>
      </c>
      <c r="I6" s="33">
        <f>HLOOKUP(Yrke,Levelbonus!$B$1:$CR$20,10,0)</f>
        <v>0</v>
      </c>
      <c r="J6" s="36">
        <f t="shared" si="3"/>
        <v>-25</v>
      </c>
      <c r="K6" s="40">
        <f>ROUND((ST+AG)/2,0)</f>
        <v>13</v>
      </c>
      <c r="L6" s="24">
        <f t="shared" si="4"/>
        <v>0</v>
      </c>
      <c r="M6" s="36">
        <f>IF(ISNUMBER(VLOOKUP($A6,Rasbonus!$A$61:$AM$295,MATCH(Ras,Rasbonus!$A$1:$AM$1,0),FALSE)),VLOOKUP($A6,Rasbonus!$A$61:$AM$295,MATCH(Ras,Rasbonus!$A$1:$AM$1,0),FALSE),0)</f>
        <v>0</v>
      </c>
      <c r="N6" s="25" t="str">
        <f t="shared" si="7"/>
        <v>0</v>
      </c>
      <c r="O6" s="26"/>
      <c r="P6" s="37"/>
      <c r="Q6" s="27">
        <f t="shared" si="5"/>
        <v>-12</v>
      </c>
      <c r="R6" s="28"/>
      <c r="S6" s="29" t="s">
        <v>20</v>
      </c>
      <c r="T6" s="28"/>
      <c r="U6" s="31" t="s">
        <v>42</v>
      </c>
      <c r="V6" s="21">
        <v>75</v>
      </c>
      <c r="W6" s="33">
        <f>VLOOKUP(V6,Diverse!$A$2:$C$131,3,0)</f>
        <v>7</v>
      </c>
      <c r="X6" s="33"/>
      <c r="Y6" s="33">
        <f>VLOOKUP(V6,Diverse!$A$2:$B$131,2,0)</f>
        <v>5</v>
      </c>
      <c r="Z6" s="33">
        <f>HLOOKUP(Ras,Rasbonus!$B$1:$AM$12,5,0)</f>
        <v>0</v>
      </c>
      <c r="AA6" s="33"/>
      <c r="AB6" s="33"/>
      <c r="AC6" s="39">
        <f t="shared" si="6"/>
        <v>5</v>
      </c>
      <c r="AD6" s="28"/>
      <c r="AE6" s="28"/>
      <c r="AF6" s="28"/>
      <c r="AG6" s="28"/>
      <c r="AH6" s="28"/>
      <c r="AI6" s="28"/>
      <c r="AJ6" s="28"/>
      <c r="AK6" s="28"/>
      <c r="AL6" s="28"/>
      <c r="AM6" s="28"/>
      <c r="AN6" s="28"/>
      <c r="AO6" s="28"/>
      <c r="AP6" s="28"/>
      <c r="AQ6" s="28"/>
      <c r="AR6" s="28"/>
      <c r="AS6" s="28"/>
      <c r="AT6" s="5"/>
      <c r="AU6" s="5"/>
      <c r="AV6" s="5"/>
      <c r="AW6" s="5"/>
    </row>
    <row r="7" spans="1:49" ht="12.75" customHeight="1">
      <c r="A7" s="31" t="s">
        <v>43</v>
      </c>
      <c r="B7" s="32" t="str">
        <f>VLOOKUP(A7,AllaSkills!$A$3:$BV$319,$A$2+3,FALSE)</f>
        <v>9</v>
      </c>
      <c r="C7" s="33">
        <f>VLOOKUP($D7,Diverse!$H$1:$I$5,2,0)</f>
        <v>0</v>
      </c>
      <c r="D7" s="33" t="s">
        <v>33</v>
      </c>
      <c r="E7" s="34">
        <f>ROUND(Level*(C7/2),0)</f>
        <v>0</v>
      </c>
      <c r="F7" s="35" t="str">
        <f t="shared" si="0"/>
        <v>9</v>
      </c>
      <c r="G7" s="35" t="str">
        <f t="shared" si="1"/>
        <v>9</v>
      </c>
      <c r="H7" s="35">
        <f t="shared" si="2"/>
        <v>0</v>
      </c>
      <c r="I7" s="33">
        <f>HLOOKUP(Yrke,Levelbonus!$B$1:$CR$20,7,0)</f>
        <v>0</v>
      </c>
      <c r="J7" s="36">
        <f t="shared" si="3"/>
        <v>-25</v>
      </c>
      <c r="K7" s="36"/>
      <c r="L7" s="24">
        <f t="shared" si="4"/>
        <v>0</v>
      </c>
      <c r="M7" s="36">
        <f>IF(ISNUMBER(VLOOKUP($A7,Rasbonus!$A$61:$AM$295,MATCH(Ras,Rasbonus!$A$1:$AM$1,0),FALSE)),VLOOKUP($A7,Rasbonus!$A$61:$AM$295,MATCH(Ras,Rasbonus!$A$1:$AM$1,0),FALSE),0)</f>
        <v>0</v>
      </c>
      <c r="N7" s="36"/>
      <c r="O7" s="37"/>
      <c r="P7" s="37"/>
      <c r="Q7" s="27">
        <f t="shared" si="5"/>
        <v>-25</v>
      </c>
      <c r="R7" s="28"/>
      <c r="S7" s="38" t="s">
        <v>44</v>
      </c>
      <c r="T7" s="28"/>
      <c r="U7" s="31" t="s">
        <v>45</v>
      </c>
      <c r="V7" s="21">
        <v>75</v>
      </c>
      <c r="W7" s="33">
        <f>VLOOKUP(V7,Diverse!$A$2:$C$131,3,0)</f>
        <v>7</v>
      </c>
      <c r="X7" s="33"/>
      <c r="Y7" s="33">
        <f>VLOOKUP(V7,Diverse!$A$2:$B$131,2,0)</f>
        <v>5</v>
      </c>
      <c r="Z7" s="33">
        <f>HLOOKUP(Ras,Rasbonus!$B$1:$AM$12,6,0)</f>
        <v>0</v>
      </c>
      <c r="AA7" s="33"/>
      <c r="AB7" s="33"/>
      <c r="AC7" s="39">
        <f t="shared" si="6"/>
        <v>5</v>
      </c>
      <c r="AD7" s="28"/>
      <c r="AE7" s="28"/>
      <c r="AF7" s="28"/>
      <c r="AG7" s="28"/>
      <c r="AH7" s="28"/>
      <c r="AI7" s="28"/>
      <c r="AJ7" s="28"/>
      <c r="AK7" s="28"/>
      <c r="AL7" s="28"/>
      <c r="AM7" s="28"/>
      <c r="AN7" s="28"/>
      <c r="AO7" s="28"/>
      <c r="AP7" s="28"/>
      <c r="AQ7" s="28"/>
      <c r="AR7" s="28"/>
      <c r="AS7" s="28"/>
      <c r="AT7" s="5"/>
      <c r="AU7" s="5"/>
      <c r="AV7" s="5"/>
      <c r="AW7" s="5"/>
    </row>
    <row r="8" spans="1:49" ht="12.75" customHeight="1">
      <c r="A8" s="31" t="s">
        <v>46</v>
      </c>
      <c r="B8" s="32" t="str">
        <f>VLOOKUP(A8,AllaSkills!$A$3:$BV$319,$A$2+3,FALSE)</f>
        <v>9</v>
      </c>
      <c r="C8" s="33">
        <f>VLOOKUP($D8,Diverse!$H$1:$I$5,2,0)</f>
        <v>0</v>
      </c>
      <c r="D8" s="33" t="s">
        <v>33</v>
      </c>
      <c r="E8" s="34">
        <f>ROUND(Level*(C8/2),0)</f>
        <v>0</v>
      </c>
      <c r="F8" s="35" t="str">
        <f t="shared" si="0"/>
        <v>9</v>
      </c>
      <c r="G8" s="35" t="str">
        <f t="shared" si="1"/>
        <v>9</v>
      </c>
      <c r="H8" s="35">
        <f t="shared" si="2"/>
        <v>0</v>
      </c>
      <c r="I8" s="33">
        <f>HLOOKUP(Yrke,Levelbonus!$B$1:$CR$20,7,0)</f>
        <v>0</v>
      </c>
      <c r="J8" s="36">
        <f t="shared" si="3"/>
        <v>-25</v>
      </c>
      <c r="K8" s="36"/>
      <c r="L8" s="24">
        <f t="shared" si="4"/>
        <v>0</v>
      </c>
      <c r="M8" s="36">
        <f>IF(ISNUMBER(VLOOKUP($A8,Rasbonus!$A$61:$AM$295,MATCH(Ras,Rasbonus!$A$1:$AM$1,0),FALSE)),VLOOKUP($A8,Rasbonus!$A$61:$AM$295,MATCH(Ras,Rasbonus!$A$1:$AM$1,0),FALSE),0)</f>
        <v>0</v>
      </c>
      <c r="N8" s="36"/>
      <c r="O8" s="37"/>
      <c r="P8" s="37"/>
      <c r="Q8" s="27">
        <f t="shared" si="5"/>
        <v>-25</v>
      </c>
      <c r="R8" s="28"/>
      <c r="S8" s="38"/>
      <c r="T8" s="28"/>
      <c r="U8" s="31" t="s">
        <v>47</v>
      </c>
      <c r="V8" s="21">
        <v>75</v>
      </c>
      <c r="W8" s="33">
        <f>VLOOKUP(V8,Diverse!$A$2:$C$131,3,0)</f>
        <v>7</v>
      </c>
      <c r="X8" s="33"/>
      <c r="Y8" s="33">
        <f>VLOOKUP(V8,Diverse!$A$2:$B$131,2,0)</f>
        <v>5</v>
      </c>
      <c r="Z8" s="33">
        <f>HLOOKUP(Ras,Rasbonus!$B$1:$AM$12,7,0)</f>
        <v>15</v>
      </c>
      <c r="AA8" s="33"/>
      <c r="AB8" s="33"/>
      <c r="AC8" s="39">
        <f t="shared" si="6"/>
        <v>20</v>
      </c>
      <c r="AD8" s="28"/>
      <c r="AE8" s="28"/>
      <c r="AF8" s="28"/>
      <c r="AG8" s="28"/>
      <c r="AH8" s="28"/>
      <c r="AI8" s="28"/>
      <c r="AJ8" s="28"/>
      <c r="AK8" s="28"/>
      <c r="AL8" s="28"/>
      <c r="AM8" s="28"/>
      <c r="AN8" s="28"/>
      <c r="AO8" s="28"/>
      <c r="AP8" s="28"/>
      <c r="AQ8" s="28"/>
      <c r="AR8" s="28"/>
      <c r="AS8" s="28"/>
      <c r="AT8" s="5"/>
      <c r="AU8" s="5"/>
      <c r="AV8" s="5"/>
      <c r="AW8" s="5"/>
    </row>
    <row r="9" spans="1:49" ht="12.75" customHeight="1">
      <c r="A9" s="31" t="s">
        <v>48</v>
      </c>
      <c r="B9" s="32" t="str">
        <f>VLOOKUP(A9,AllaSkills!$A$3:$BV$319,$A$2+3,FALSE)</f>
        <v>6</v>
      </c>
      <c r="C9" s="33">
        <f>VLOOKUP($D9,Diverse!$H$1:$I$5,2,0)</f>
        <v>0</v>
      </c>
      <c r="D9" s="33" t="s">
        <v>33</v>
      </c>
      <c r="E9" s="34">
        <f>ROUND(Level*(C9/2),0)+VLOOKUP($A9,Rasbonus!$A$29:$AM$59,MATCH(Ras,Rasbonus!$A$1:$AM$1,0),FALSE)</f>
        <v>3</v>
      </c>
      <c r="F9" s="35" t="str">
        <f t="shared" si="0"/>
        <v>6</v>
      </c>
      <c r="G9" s="35" t="str">
        <f t="shared" si="1"/>
        <v>6</v>
      </c>
      <c r="H9" s="35">
        <f t="shared" si="2"/>
        <v>0</v>
      </c>
      <c r="I9" s="33">
        <f>HLOOKUP(Yrke,Levelbonus!$B$1:$CR$20,19,0)</f>
        <v>0</v>
      </c>
      <c r="J9" s="36">
        <f>E9*Medelhits</f>
        <v>13.5</v>
      </c>
      <c r="K9" s="36">
        <f>ROUND(V3,0)/10</f>
        <v>7.5</v>
      </c>
      <c r="L9" s="24">
        <f t="shared" si="4"/>
        <v>0</v>
      </c>
      <c r="M9" s="36">
        <f>IF(ISNUMBER(VLOOKUP($A9,Rasbonus!$A$61:$AM$295,MATCH(Ras,Rasbonus!$A$1:$AM$1,0),FALSE)),VLOOKUP($A9,Rasbonus!$A$61:$AM$295,MATCH(Ras,Rasbonus!$A$1:$AM$1,0),FALSE),0)</f>
        <v>0</v>
      </c>
      <c r="N9" s="36"/>
      <c r="O9" s="37"/>
      <c r="P9" s="37"/>
      <c r="Q9" s="27">
        <f t="shared" si="5"/>
        <v>21</v>
      </c>
      <c r="R9" s="28"/>
      <c r="S9" s="29" t="str">
        <f>CONCATENATE("Level:      ",Level)</f>
        <v>Level:      1</v>
      </c>
      <c r="T9" s="28"/>
      <c r="U9" s="31" t="s">
        <v>49</v>
      </c>
      <c r="V9" s="21">
        <v>75</v>
      </c>
      <c r="W9" s="33">
        <f>VLOOKUP(V9,Diverse!$A$2:$C$131,3,0)</f>
        <v>7</v>
      </c>
      <c r="X9" s="33"/>
      <c r="Y9" s="33">
        <f>VLOOKUP(V9,Diverse!$A$2:$B$131,2,0)</f>
        <v>5</v>
      </c>
      <c r="Z9" s="33">
        <f>HLOOKUP(Ras,Rasbonus!$B$1:$AM$12,8,0)</f>
        <v>-5</v>
      </c>
      <c r="AA9" s="33"/>
      <c r="AB9" s="33"/>
      <c r="AC9" s="39">
        <f t="shared" si="6"/>
        <v>0</v>
      </c>
      <c r="AD9" s="28"/>
      <c r="AE9" s="28"/>
      <c r="AF9" s="28"/>
      <c r="AG9" s="28"/>
      <c r="AH9" s="28"/>
      <c r="AI9" s="28"/>
      <c r="AJ9" s="28"/>
      <c r="AK9" s="28"/>
      <c r="AL9" s="28"/>
      <c r="AM9" s="28"/>
      <c r="AN9" s="28"/>
      <c r="AO9" s="28"/>
      <c r="AP9" s="28"/>
      <c r="AQ9" s="28"/>
      <c r="AR9" s="28"/>
      <c r="AS9" s="28"/>
      <c r="AT9" s="5"/>
      <c r="AU9" s="5"/>
      <c r="AV9" s="5"/>
      <c r="AW9" s="5"/>
    </row>
    <row r="10" spans="1:49" ht="12.75" customHeight="1">
      <c r="A10" s="31" t="s">
        <v>50</v>
      </c>
      <c r="B10" s="32" t="str">
        <f>VLOOKUP(A10,AllaSkills!$A$3:$BV$319,$A$2+3,FALSE)</f>
        <v>4/8</v>
      </c>
      <c r="C10" s="33">
        <f>VLOOKUP($D10,Diverse!$H$1:$I$5,2,0)</f>
        <v>0</v>
      </c>
      <c r="D10" s="33" t="s">
        <v>33</v>
      </c>
      <c r="E10" s="34">
        <f>ROUND(Level*(C10/2),0)</f>
        <v>0</v>
      </c>
      <c r="F10" s="35" t="str">
        <f t="shared" si="0"/>
        <v>4</v>
      </c>
      <c r="G10" s="35" t="str">
        <f t="shared" si="1"/>
        <v>8</v>
      </c>
      <c r="H10" s="35">
        <f t="shared" si="2"/>
        <v>0</v>
      </c>
      <c r="I10" s="33">
        <f>HLOOKUP(Yrke,Levelbonus!$B$1:$CR$20,12,0)</f>
        <v>3</v>
      </c>
      <c r="J10" s="36">
        <f t="shared" ref="J10:J11" si="8">IF(E10&lt;1,-25,IF(E10&gt;30,80+((E10-30)*0.5),IF(E10&gt;20,70+(E10-20),IF(E10&gt;10,50+((E10-10)*2),E10*5))))</f>
        <v>-25</v>
      </c>
      <c r="K10" s="36">
        <f>IN</f>
        <v>5</v>
      </c>
      <c r="L10" s="24">
        <f t="shared" si="4"/>
        <v>3</v>
      </c>
      <c r="M10" s="36">
        <f>IF(ISNUMBER(VLOOKUP($A10,Rasbonus!$A$61:$AM$295,MATCH(Ras,Rasbonus!$A$1:$AM$1,0),FALSE)),VLOOKUP($A10,Rasbonus!$A$61:$AM$295,MATCH(Ras,Rasbonus!$A$1:$AM$1,0),FALSE),0)</f>
        <v>0</v>
      </c>
      <c r="N10" s="36"/>
      <c r="O10" s="37"/>
      <c r="P10" s="37"/>
      <c r="Q10" s="27">
        <f t="shared" si="5"/>
        <v>-17</v>
      </c>
      <c r="R10" s="28"/>
      <c r="S10" s="38"/>
      <c r="T10" s="28"/>
      <c r="U10" s="31" t="s">
        <v>51</v>
      </c>
      <c r="V10" s="21">
        <v>75</v>
      </c>
      <c r="W10" s="33">
        <f>VLOOKUP(V10,Diverse!$A$2:$C$131,3,0)</f>
        <v>7</v>
      </c>
      <c r="X10" s="33"/>
      <c r="Y10" s="33">
        <f>VLOOKUP(V10,Diverse!$A$2:$B$131,2,0)</f>
        <v>5</v>
      </c>
      <c r="Z10" s="33">
        <f>HLOOKUP(Ras,Rasbonus!$B$1:$AM$12,9,0)</f>
        <v>5</v>
      </c>
      <c r="AA10" s="33"/>
      <c r="AB10" s="33"/>
      <c r="AC10" s="39">
        <f t="shared" si="6"/>
        <v>10</v>
      </c>
      <c r="AD10" s="28"/>
      <c r="AE10" s="28"/>
      <c r="AF10" s="28"/>
      <c r="AG10" s="28"/>
      <c r="AH10" s="28"/>
      <c r="AI10" s="28"/>
      <c r="AJ10" s="28"/>
      <c r="AK10" s="28"/>
      <c r="AL10" s="28"/>
      <c r="AM10" s="28"/>
      <c r="AN10" s="28"/>
      <c r="AO10" s="28"/>
      <c r="AP10" s="28"/>
      <c r="AQ10" s="28"/>
      <c r="AR10" s="28"/>
      <c r="AS10" s="28"/>
      <c r="AT10" s="5"/>
      <c r="AU10" s="5"/>
      <c r="AV10" s="5"/>
      <c r="AW10" s="5"/>
    </row>
    <row r="11" spans="1:49" ht="12.75" customHeight="1">
      <c r="A11" s="31" t="s">
        <v>52</v>
      </c>
      <c r="B11" s="32" t="str">
        <f>VLOOKUP(A11,AllaSkills!$A$3:$BV$319,$A$2+3,FALSE)</f>
        <v>7</v>
      </c>
      <c r="C11" s="33">
        <f>VLOOKUP($D11,Diverse!$H$1:$I$5,2,0)</f>
        <v>0</v>
      </c>
      <c r="D11" s="33" t="s">
        <v>33</v>
      </c>
      <c r="E11" s="34">
        <f>ROUND(Level*(C11/2),0)+VLOOKUP($A11,Rasbonus!$A$29:$AM$59,MATCH(Ras,Rasbonus!$A$1:$AM$1,0),FALSE)</f>
        <v>2</v>
      </c>
      <c r="F11" s="35" t="str">
        <f t="shared" si="0"/>
        <v>7</v>
      </c>
      <c r="G11" s="35" t="str">
        <f t="shared" si="1"/>
        <v>7</v>
      </c>
      <c r="H11" s="35">
        <f t="shared" si="2"/>
        <v>0</v>
      </c>
      <c r="I11" s="33">
        <f>HLOOKUP(Yrke,Levelbonus!$B$1:$CR$20,4,0)</f>
        <v>0</v>
      </c>
      <c r="J11" s="36">
        <f t="shared" si="8"/>
        <v>10</v>
      </c>
      <c r="K11" s="36">
        <f>AG</f>
        <v>5</v>
      </c>
      <c r="L11" s="24">
        <f t="shared" si="4"/>
        <v>0</v>
      </c>
      <c r="M11" s="36">
        <f>IF(ISNUMBER(VLOOKUP($A11,Rasbonus!$A$61:$AM$295,MATCH(Ras,Rasbonus!$A$1:$AM$1,0),FALSE)),VLOOKUP($A11,Rasbonus!$A$61:$AM$295,MATCH(Ras,Rasbonus!$A$1:$AM$1,0),FALSE),0)</f>
        <v>0</v>
      </c>
      <c r="N11" s="25" t="str">
        <f>$N$3</f>
        <v>0</v>
      </c>
      <c r="O11" s="26"/>
      <c r="P11" s="37"/>
      <c r="Q11" s="27">
        <f t="shared" si="5"/>
        <v>15</v>
      </c>
      <c r="R11" s="28"/>
      <c r="S11" s="549" t="str">
        <f>CONCATENATE("Din ras slår hits med en ",HLOOKUP(Ras,Rasbonus!$B$1:$AM$13,13,FALSE)," vilket ger ett medel mellan 1 och ",MID(HLOOKUP(Ras,Rasbonus!$B$1:$AM$13,13,FALSE),2,2),". Hur mycket har du slagit?")</f>
        <v>Din ras slår hits med en D10 vilket ger ett medel mellan 1 och 10. Hur mycket har du slagit?</v>
      </c>
      <c r="T11" s="28"/>
      <c r="U11" s="31" t="s">
        <v>53</v>
      </c>
      <c r="V11" s="21">
        <v>75</v>
      </c>
      <c r="W11" s="33">
        <f>VLOOKUP(V11,Diverse!$A$2:$C$131,3,0)</f>
        <v>7</v>
      </c>
      <c r="X11" s="33"/>
      <c r="Y11" s="33">
        <f>VLOOKUP(V11,Diverse!$A$2:$B$131,2,0)</f>
        <v>5</v>
      </c>
      <c r="Z11" s="33">
        <f>HLOOKUP(Ras,Rasbonus!$B$1:$AM$12,10,0)</f>
        <v>0</v>
      </c>
      <c r="AA11" s="33"/>
      <c r="AB11" s="33"/>
      <c r="AC11" s="39">
        <f t="shared" si="6"/>
        <v>5</v>
      </c>
      <c r="AD11" s="28"/>
      <c r="AE11" s="28"/>
      <c r="AF11" s="28"/>
      <c r="AG11" s="28"/>
      <c r="AH11" s="28"/>
      <c r="AI11" s="28"/>
      <c r="AJ11" s="28"/>
      <c r="AK11" s="28"/>
      <c r="AL11" s="28"/>
      <c r="AM11" s="28"/>
      <c r="AN11" s="28"/>
      <c r="AO11" s="28"/>
      <c r="AP11" s="28"/>
      <c r="AQ11" s="28"/>
      <c r="AR11" s="28"/>
      <c r="AS11" s="28"/>
      <c r="AT11" s="5"/>
      <c r="AU11" s="5"/>
      <c r="AV11" s="5"/>
      <c r="AW11" s="5"/>
    </row>
    <row r="12" spans="1:49" ht="12.75" customHeight="1">
      <c r="A12" s="31" t="s">
        <v>54</v>
      </c>
      <c r="B12" s="32" t="str">
        <f>VLOOKUP(A12,AllaSkills!$A$3:$BV$319,$A$2+3,FALSE)</f>
        <v>20</v>
      </c>
      <c r="C12" s="33">
        <f>VLOOKUP($D12,Diverse!$H$1:$I$5,2,0)</f>
        <v>0</v>
      </c>
      <c r="D12" s="33" t="s">
        <v>33</v>
      </c>
      <c r="E12" s="34">
        <f>ROUND(Level*(C12/2),0)</f>
        <v>0</v>
      </c>
      <c r="F12" s="35" t="str">
        <f t="shared" si="0"/>
        <v>20</v>
      </c>
      <c r="G12" s="35" t="str">
        <f t="shared" si="1"/>
        <v>20</v>
      </c>
      <c r="H12" s="35">
        <f t="shared" si="2"/>
        <v>0</v>
      </c>
      <c r="I12" s="33">
        <f>HLOOKUP(Yrke,Levelbonus!$B$1:$CR$20,12,0)</f>
        <v>3</v>
      </c>
      <c r="J12" s="36">
        <f t="shared" ref="J12:J13" si="9">IF(E12&lt;1,0,IF(E12&gt;30,60,IF(E12&gt;20,50+(E12-20),IF(E12&gt;10,30+((E12-10)*2),E12*3))))</f>
        <v>0</v>
      </c>
      <c r="K12" s="36"/>
      <c r="L12" s="24"/>
      <c r="M12" s="36"/>
      <c r="N12" s="36"/>
      <c r="O12" s="37"/>
      <c r="P12" s="37"/>
      <c r="Q12" s="27">
        <f t="shared" si="5"/>
        <v>0</v>
      </c>
      <c r="R12" s="28"/>
      <c r="S12" s="538"/>
      <c r="T12" s="28"/>
      <c r="U12" s="31" t="s">
        <v>55</v>
      </c>
      <c r="V12" s="21">
        <v>75</v>
      </c>
      <c r="W12" s="33">
        <f>VLOOKUP(V12,Diverse!$A$2:$C$131,3,0)</f>
        <v>7</v>
      </c>
      <c r="X12" s="33"/>
      <c r="Y12" s="33">
        <f>VLOOKUP(V12,Diverse!$A$2:$B$131,2,0)</f>
        <v>5</v>
      </c>
      <c r="Z12" s="33">
        <f>HLOOKUP(Ras,Rasbonus!$B$1:$AM$12,11,0)</f>
        <v>0</v>
      </c>
      <c r="AA12" s="33"/>
      <c r="AB12" s="33"/>
      <c r="AC12" s="39">
        <f t="shared" si="6"/>
        <v>5</v>
      </c>
      <c r="AD12" s="28"/>
      <c r="AE12" s="28"/>
      <c r="AF12" s="28"/>
      <c r="AG12" s="28"/>
      <c r="AH12" s="28"/>
      <c r="AI12" s="28"/>
      <c r="AJ12" s="28"/>
      <c r="AK12" s="28"/>
      <c r="AL12" s="28"/>
      <c r="AM12" s="28"/>
      <c r="AN12" s="28"/>
      <c r="AO12" s="28"/>
      <c r="AP12" s="28"/>
      <c r="AQ12" s="28"/>
      <c r="AR12" s="28"/>
      <c r="AS12" s="28"/>
      <c r="AT12" s="5"/>
      <c r="AU12" s="5"/>
      <c r="AV12" s="5"/>
      <c r="AW12" s="5"/>
    </row>
    <row r="13" spans="1:49" ht="12.75" customHeight="1">
      <c r="A13" s="31" t="s">
        <v>56</v>
      </c>
      <c r="B13" s="32" t="str">
        <f>VLOOKUP(A13,AllaSkills!$A$3:$BV$319,$A$2+3,FALSE)</f>
        <v>20</v>
      </c>
      <c r="C13" s="33">
        <f>VLOOKUP($D13,Diverse!$H$1:$I$5,2,0)</f>
        <v>0</v>
      </c>
      <c r="D13" s="33" t="s">
        <v>33</v>
      </c>
      <c r="E13" s="34">
        <f>ROUND(Level*(C13/2),0)</f>
        <v>0</v>
      </c>
      <c r="F13" s="35" t="str">
        <f t="shared" si="0"/>
        <v>20</v>
      </c>
      <c r="G13" s="35" t="str">
        <f t="shared" si="1"/>
        <v>20</v>
      </c>
      <c r="H13" s="35">
        <f t="shared" si="2"/>
        <v>0</v>
      </c>
      <c r="I13" s="33">
        <f>HLOOKUP(Yrke,Levelbonus!$B$1:$CR$20,4,0)</f>
        <v>0</v>
      </c>
      <c r="J13" s="36">
        <f t="shared" si="9"/>
        <v>0</v>
      </c>
      <c r="K13" s="36"/>
      <c r="L13" s="24"/>
      <c r="M13" s="36"/>
      <c r="N13" s="24"/>
      <c r="O13" s="26"/>
      <c r="P13" s="37"/>
      <c r="Q13" s="27">
        <f t="shared" si="5"/>
        <v>0</v>
      </c>
      <c r="R13" s="28"/>
      <c r="S13" s="538"/>
      <c r="T13" s="28"/>
      <c r="U13" s="41" t="s">
        <v>57</v>
      </c>
      <c r="V13" s="21">
        <v>75</v>
      </c>
      <c r="W13" s="42"/>
      <c r="X13" s="42"/>
      <c r="Y13" s="42">
        <f>VLOOKUP(V13,Diverse!$A$2:$B$131,2,0)</f>
        <v>5</v>
      </c>
      <c r="Z13" s="42">
        <f>HLOOKUP(Ras,Rasbonus!$B$1:$AM$12,12,0)</f>
        <v>0</v>
      </c>
      <c r="AA13" s="42"/>
      <c r="AB13" s="42"/>
      <c r="AC13" s="43">
        <f t="shared" si="6"/>
        <v>5</v>
      </c>
      <c r="AD13" s="28"/>
      <c r="AE13" s="28"/>
      <c r="AF13" s="28"/>
      <c r="AG13" s="28"/>
      <c r="AH13" s="28"/>
      <c r="AI13" s="28"/>
      <c r="AJ13" s="28"/>
      <c r="AK13" s="28"/>
      <c r="AL13" s="28"/>
      <c r="AM13" s="28"/>
      <c r="AN13" s="28"/>
      <c r="AO13" s="28"/>
      <c r="AP13" s="28"/>
      <c r="AQ13" s="28"/>
      <c r="AR13" s="28"/>
      <c r="AS13" s="28"/>
      <c r="AT13" s="5"/>
      <c r="AU13" s="5"/>
      <c r="AV13" s="5"/>
      <c r="AW13" s="5"/>
    </row>
    <row r="14" spans="1:49" ht="13.5" customHeight="1">
      <c r="A14" s="31"/>
      <c r="B14" s="34"/>
      <c r="C14" s="33"/>
      <c r="D14" s="33"/>
      <c r="E14" s="34"/>
      <c r="F14" s="35"/>
      <c r="G14" s="35"/>
      <c r="H14" s="35">
        <f t="shared" si="2"/>
        <v>0</v>
      </c>
      <c r="I14" s="33"/>
      <c r="J14" s="36"/>
      <c r="K14" s="36"/>
      <c r="L14" s="24"/>
      <c r="M14" s="36"/>
      <c r="N14" s="24"/>
      <c r="O14" s="26"/>
      <c r="P14" s="37"/>
      <c r="Q14" s="27"/>
      <c r="R14" s="28"/>
      <c r="S14" s="539"/>
      <c r="T14" s="28"/>
      <c r="U14" s="28"/>
      <c r="V14" s="44">
        <f>SUM(V3:V13)</f>
        <v>825</v>
      </c>
      <c r="W14" s="44"/>
      <c r="X14" s="44"/>
      <c r="Y14" s="44">
        <f t="shared" ref="Y14:AC14" si="10">SUM(Y3:Y13)</f>
        <v>55</v>
      </c>
      <c r="Z14" s="44">
        <f t="shared" si="10"/>
        <v>30</v>
      </c>
      <c r="AA14" s="44">
        <f t="shared" si="10"/>
        <v>0</v>
      </c>
      <c r="AB14" s="44">
        <f t="shared" si="10"/>
        <v>0</v>
      </c>
      <c r="AC14" s="44">
        <f t="shared" si="10"/>
        <v>85</v>
      </c>
      <c r="AD14" s="28"/>
      <c r="AE14" s="28"/>
      <c r="AF14" s="28"/>
      <c r="AG14" s="28"/>
      <c r="AH14" s="28"/>
      <c r="AI14" s="28"/>
      <c r="AJ14" s="28"/>
      <c r="AK14" s="28"/>
      <c r="AL14" s="28"/>
      <c r="AM14" s="28"/>
      <c r="AN14" s="28"/>
      <c r="AO14" s="28"/>
      <c r="AP14" s="28"/>
      <c r="AQ14" s="28"/>
      <c r="AR14" s="28"/>
      <c r="AS14" s="28"/>
      <c r="AT14" s="5"/>
      <c r="AU14" s="5"/>
      <c r="AV14" s="5"/>
      <c r="AW14" s="5"/>
    </row>
    <row r="15" spans="1:49" ht="12.75" customHeight="1">
      <c r="A15" s="31" t="s">
        <v>58</v>
      </c>
      <c r="B15" s="32" t="str">
        <f>VLOOKUP(A15,AllaSkills!$A$3:$BV$319,$A$2+3,FALSE)</f>
        <v>2/7</v>
      </c>
      <c r="C15" s="33">
        <f>VLOOKUP($D15,Diverse!$H$1:$I$5,2,0)</f>
        <v>0</v>
      </c>
      <c r="D15" s="33" t="s">
        <v>33</v>
      </c>
      <c r="E15" s="34">
        <f>ROUND(Level*(C15/2),0)</f>
        <v>0</v>
      </c>
      <c r="F15" s="35" t="str">
        <f t="shared" ref="F15:F36" si="11">IF(LEN(B15)=3,LEFT(B15,1),IF(LEN(B15)&lt;3,B15,99))</f>
        <v>2</v>
      </c>
      <c r="G15" s="35" t="str">
        <f t="shared" ref="G15:G36" si="12">IF(RIGHT(B15,1)="*",LEFT(B15,1),IF(LEN(B15)=3,RIGHT(B15,1),IF(LEN(B15)&lt;3,B15,RIGHT(B15,2))))</f>
        <v>7</v>
      </c>
      <c r="H15" s="35">
        <f t="shared" si="2"/>
        <v>0</v>
      </c>
      <c r="I15" s="33">
        <f>HLOOKUP(Yrke,Levelbonus!$B$1:$CR$20,17,0)</f>
        <v>0</v>
      </c>
      <c r="J15" s="36">
        <f t="shared" ref="J15:J19" si="13">IF(E15&lt;1,-25,IF(E15&gt;30,80+((E15-30)*0.5),IF(E15&gt;20,70+(E15-20),IF(E15&gt;10,50+((E15-10)*2),E15*5))))</f>
        <v>-25</v>
      </c>
      <c r="K15" s="36">
        <f>AG</f>
        <v>5</v>
      </c>
      <c r="L15" s="24">
        <f t="shared" ref="L15:L35" si="14">IF(Level&lt;21,Level*I15,IF(I15&gt;2,60+(Level-20),IF(I15=2,40+((Level-20)*0.5),IF(Level=0,0,IF(I15=0,0,20)))))</f>
        <v>0</v>
      </c>
      <c r="M15" s="36">
        <f>IF(ISNUMBER(VLOOKUP($A15,Rasbonus!$A$61:$AM$295,MATCH(Ras,Rasbonus!$A$1:$AM$1,0),FALSE)),VLOOKUP($A15,Rasbonus!$A$61:$AM$295,MATCH(Ras,Rasbonus!$A$1:$AM$1,0),FALSE),0)</f>
        <v>0</v>
      </c>
      <c r="N15" s="36"/>
      <c r="O15" s="37"/>
      <c r="P15" s="37"/>
      <c r="Q15" s="27">
        <f t="shared" ref="Q15:Q19" si="15">SUM(J15:P15)</f>
        <v>-20</v>
      </c>
      <c r="R15" s="28"/>
      <c r="S15" s="45" t="str">
        <f>CONCATENATE("Eh jag slog..    ca ",Medelhits)</f>
        <v>Eh jag slog..    ca 4,5</v>
      </c>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5"/>
      <c r="AU15" s="5"/>
      <c r="AV15" s="5"/>
      <c r="AW15" s="5"/>
    </row>
    <row r="16" spans="1:49" ht="12.75" customHeight="1">
      <c r="A16" s="31" t="s">
        <v>59</v>
      </c>
      <c r="B16" s="32" t="str">
        <f>VLOOKUP(A16,AllaSkills!$A$3:$BV$319,$A$2+3,FALSE)</f>
        <v>4</v>
      </c>
      <c r="C16" s="33">
        <f>VLOOKUP($D16,Diverse!$H$1:$I$5,2,0)</f>
        <v>0</v>
      </c>
      <c r="D16" s="33" t="s">
        <v>33</v>
      </c>
      <c r="E16" s="34">
        <f>ROUND(Level*(C16/2),0)+VLOOKUP($A16,Rasbonus!$A$29:$AM$59,MATCH(Ras,Rasbonus!$A$1:$AM$1,0),FALSE)</f>
        <v>0</v>
      </c>
      <c r="F16" s="35" t="str">
        <f t="shared" si="11"/>
        <v>4</v>
      </c>
      <c r="G16" s="35" t="str">
        <f t="shared" si="12"/>
        <v>4</v>
      </c>
      <c r="H16" s="35">
        <f t="shared" si="2"/>
        <v>0</v>
      </c>
      <c r="I16" s="33">
        <f>HLOOKUP(Yrke,Levelbonus!$B$1:$CR$20,16,0)</f>
        <v>0</v>
      </c>
      <c r="J16" s="36">
        <f t="shared" si="13"/>
        <v>-25</v>
      </c>
      <c r="K16" s="36">
        <f>ROUND((IN+AG)/2,0)</f>
        <v>5</v>
      </c>
      <c r="L16" s="24">
        <f t="shared" si="14"/>
        <v>0</v>
      </c>
      <c r="M16" s="36">
        <f>IF(ISNUMBER(VLOOKUP($A16,Rasbonus!$A$61:$AM$295,MATCH(Ras,Rasbonus!$A$1:$AM$1,0),FALSE)),VLOOKUP($A16,Rasbonus!$A$61:$AM$295,MATCH(Ras,Rasbonus!$A$1:$AM$1,0),FALSE),0)</f>
        <v>0</v>
      </c>
      <c r="N16" s="36"/>
      <c r="O16" s="37"/>
      <c r="P16" s="37"/>
      <c r="Q16" s="27">
        <f t="shared" si="15"/>
        <v>-20</v>
      </c>
      <c r="R16" s="28"/>
      <c r="S16" s="38"/>
      <c r="T16" s="28"/>
      <c r="U16" s="46" t="s">
        <v>60</v>
      </c>
      <c r="V16" s="47"/>
      <c r="W16" s="47"/>
      <c r="X16" s="47"/>
      <c r="Y16" s="47"/>
      <c r="Z16" s="47"/>
      <c r="AA16" s="47"/>
      <c r="AB16" s="48"/>
      <c r="AC16" s="49" t="s">
        <v>12</v>
      </c>
      <c r="AD16" s="28"/>
      <c r="AE16" s="28"/>
      <c r="AF16" s="28"/>
      <c r="AG16" s="50"/>
      <c r="AH16" s="50"/>
      <c r="AI16" s="28"/>
      <c r="AJ16" s="28"/>
      <c r="AK16" s="28"/>
      <c r="AL16" s="28"/>
      <c r="AM16" s="28"/>
      <c r="AN16" s="28"/>
      <c r="AO16" s="28"/>
      <c r="AP16" s="28"/>
      <c r="AQ16" s="28"/>
      <c r="AR16" s="28"/>
      <c r="AS16" s="28"/>
      <c r="AT16" s="5"/>
      <c r="AU16" s="5"/>
      <c r="AV16" s="5"/>
      <c r="AW16" s="5"/>
    </row>
    <row r="17" spans="1:49" ht="12.75" customHeight="1">
      <c r="A17" s="31" t="s">
        <v>61</v>
      </c>
      <c r="B17" s="32" t="str">
        <f>VLOOKUP(A17,AllaSkills!$A$3:$BV$319,$A$2+3,FALSE)</f>
        <v>3</v>
      </c>
      <c r="C17" s="33">
        <f>VLOOKUP($D17,Diverse!$H$1:$I$5,2,0)</f>
        <v>0</v>
      </c>
      <c r="D17" s="33" t="s">
        <v>33</v>
      </c>
      <c r="E17" s="34">
        <f>ROUND(Level*(C17/2),0)+VLOOKUP($A17,Rasbonus!$A$29:$AM$59,MATCH(Ras,Rasbonus!$A$1:$AM$1,0),FALSE)</f>
        <v>1</v>
      </c>
      <c r="F17" s="35" t="str">
        <f t="shared" si="11"/>
        <v>3</v>
      </c>
      <c r="G17" s="35" t="str">
        <f t="shared" si="12"/>
        <v>3</v>
      </c>
      <c r="H17" s="35">
        <f t="shared" si="2"/>
        <v>0</v>
      </c>
      <c r="I17" s="33">
        <f>HLOOKUP(Yrke,Levelbonus!$B$1:$CR$20,14,0)</f>
        <v>1</v>
      </c>
      <c r="J17" s="36">
        <f t="shared" si="13"/>
        <v>5</v>
      </c>
      <c r="K17" s="36">
        <f>ROUND((IN+RE)/2,0)</f>
        <v>5</v>
      </c>
      <c r="L17" s="24">
        <f t="shared" si="14"/>
        <v>1</v>
      </c>
      <c r="M17" s="36">
        <f>IF(ISNUMBER(VLOOKUP($A17,Rasbonus!$A$61:$AM$295,MATCH(Ras,Rasbonus!$A$1:$AM$1,0),FALSE)),VLOOKUP($A17,Rasbonus!$A$61:$AM$295,MATCH(Ras,Rasbonus!$A$1:$AM$1,0),FALSE),0)</f>
        <v>0</v>
      </c>
      <c r="N17" s="36"/>
      <c r="O17" s="37"/>
      <c r="P17" s="37"/>
      <c r="Q17" s="27">
        <f t="shared" si="15"/>
        <v>11</v>
      </c>
      <c r="R17" s="28"/>
      <c r="S17" s="550" t="str">
        <f>CONCATENATE("Du har spenderat ",SUM(H3:H36)/2," av dina ",Dev.pts_primary," dev.pts.")</f>
        <v>Du har spenderat 0 av dina 35 dev.pts.</v>
      </c>
      <c r="T17" s="28"/>
      <c r="U17" s="51" t="s">
        <v>62</v>
      </c>
      <c r="V17" s="52"/>
      <c r="W17" s="52"/>
      <c r="X17" s="52"/>
      <c r="Y17" s="52"/>
      <c r="Z17" s="52"/>
      <c r="AA17" s="52"/>
      <c r="AB17" s="52"/>
      <c r="AC17" s="53" t="str">
        <f>VLOOKUP(U17,AllaSkills!$A$3:$BV$319,$A$2+3,FALSE)</f>
        <v>N/A</v>
      </c>
      <c r="AD17" s="28"/>
      <c r="AE17" s="28"/>
      <c r="AF17" s="28"/>
      <c r="AG17" s="50"/>
      <c r="AH17" s="50"/>
      <c r="AI17" s="28"/>
      <c r="AJ17" s="28"/>
      <c r="AK17" s="28"/>
      <c r="AL17" s="28"/>
      <c r="AM17" s="28"/>
      <c r="AN17" s="28"/>
      <c r="AO17" s="28"/>
      <c r="AP17" s="28"/>
      <c r="AQ17" s="28"/>
      <c r="AR17" s="28"/>
      <c r="AS17" s="28"/>
      <c r="AT17" s="5"/>
      <c r="AU17" s="5"/>
      <c r="AV17" s="5"/>
      <c r="AW17" s="5"/>
    </row>
    <row r="18" spans="1:49" ht="12.75" customHeight="1">
      <c r="A18" s="31" t="s">
        <v>63</v>
      </c>
      <c r="B18" s="32" t="str">
        <f>VLOOKUP(A18,AllaSkills!$A$3:$BV$319,$A$2+3,FALSE)</f>
        <v>9</v>
      </c>
      <c r="C18" s="33">
        <f>VLOOKUP($D18,Diverse!$H$1:$I$5,2,0)</f>
        <v>0</v>
      </c>
      <c r="D18" s="33" t="s">
        <v>33</v>
      </c>
      <c r="E18" s="34">
        <f>ROUND(Level*(C18/2),0)+VLOOKUP($A18,Rasbonus!$A$29:$AM$59,MATCH(Ras,Rasbonus!$A$1:$AM$1,0),FALSE)</f>
        <v>2</v>
      </c>
      <c r="F18" s="35" t="str">
        <f t="shared" si="11"/>
        <v>9</v>
      </c>
      <c r="G18" s="35" t="str">
        <f t="shared" si="12"/>
        <v>9</v>
      </c>
      <c r="H18" s="35">
        <f t="shared" si="2"/>
        <v>0</v>
      </c>
      <c r="I18" s="33">
        <f>HLOOKUP(Yrke,Levelbonus!$B$1:$CR$20,5,0)</f>
        <v>0</v>
      </c>
      <c r="J18" s="36">
        <f t="shared" si="13"/>
        <v>10</v>
      </c>
      <c r="K18" s="36">
        <f>ROUND((ST+ST+AG)/3,0)</f>
        <v>15</v>
      </c>
      <c r="L18" s="24">
        <f t="shared" si="14"/>
        <v>0</v>
      </c>
      <c r="M18" s="36">
        <f>IF(ISNUMBER(VLOOKUP($A18,Rasbonus!$A$61:$AM$295,MATCH(Ras,Rasbonus!$A$1:$AM$1,0),FALSE)),VLOOKUP($A18,Rasbonus!$A$61:$AM$295,MATCH(Ras,Rasbonus!$A$1:$AM$1,0),FALSE),0)</f>
        <v>0</v>
      </c>
      <c r="N18" s="36"/>
      <c r="O18" s="37"/>
      <c r="P18" s="37"/>
      <c r="Q18" s="27">
        <f t="shared" si="15"/>
        <v>25</v>
      </c>
      <c r="R18" s="28"/>
      <c r="S18" s="539"/>
      <c r="T18" s="28"/>
      <c r="U18" s="51" t="s">
        <v>64</v>
      </c>
      <c r="V18" s="54"/>
      <c r="W18" s="54"/>
      <c r="X18" s="54"/>
      <c r="Y18" s="54"/>
      <c r="Z18" s="52"/>
      <c r="AA18" s="52"/>
      <c r="AB18" s="52"/>
      <c r="AC18" s="53" t="str">
        <f>VLOOKUP(U18,AllaSkills!$A$3:$BV$319,$A$2+3,FALSE)</f>
        <v>1/*</v>
      </c>
      <c r="AD18" s="28"/>
      <c r="AE18" s="28"/>
      <c r="AF18" s="28"/>
      <c r="AG18" s="50"/>
      <c r="AH18" s="50"/>
      <c r="AI18" s="28"/>
      <c r="AJ18" s="28"/>
      <c r="AK18" s="28"/>
      <c r="AL18" s="28"/>
      <c r="AM18" s="28"/>
      <c r="AN18" s="28"/>
      <c r="AO18" s="28"/>
      <c r="AP18" s="28"/>
      <c r="AQ18" s="28"/>
      <c r="AR18" s="28"/>
      <c r="AS18" s="28"/>
      <c r="AT18" s="5"/>
      <c r="AU18" s="5"/>
      <c r="AV18" s="5"/>
      <c r="AW18" s="5"/>
    </row>
    <row r="19" spans="1:49" ht="12.75" customHeight="1">
      <c r="A19" s="31" t="s">
        <v>65</v>
      </c>
      <c r="B19" s="32" t="str">
        <f>VLOOKUP(A19,AllaSkills!$A$3:$BV$319,$A$2+3,FALSE)</f>
        <v>9</v>
      </c>
      <c r="C19" s="33">
        <f>VLOOKUP($D19,Diverse!$H$1:$I$5,2,0)</f>
        <v>0</v>
      </c>
      <c r="D19" s="33" t="s">
        <v>33</v>
      </c>
      <c r="E19" s="34">
        <f>ROUND(Level*(C19/2),0)+VLOOKUP($A19,Rasbonus!$A$29:$AM$59,MATCH(Ras,Rasbonus!$A$1:$AM$1,0),FALSE)</f>
        <v>0</v>
      </c>
      <c r="F19" s="35" t="str">
        <f t="shared" si="11"/>
        <v>9</v>
      </c>
      <c r="G19" s="35" t="str">
        <f t="shared" si="12"/>
        <v>9</v>
      </c>
      <c r="H19" s="35">
        <f t="shared" si="2"/>
        <v>0</v>
      </c>
      <c r="I19" s="33">
        <f>HLOOKUP(Yrke,Levelbonus!$B$1:$CR$20,5,0)</f>
        <v>0</v>
      </c>
      <c r="J19" s="36">
        <f t="shared" si="13"/>
        <v>-25</v>
      </c>
      <c r="K19" s="36">
        <f>ROUND((AG+AG+ST)/3,0)</f>
        <v>10</v>
      </c>
      <c r="L19" s="24">
        <f t="shared" si="14"/>
        <v>0</v>
      </c>
      <c r="M19" s="36">
        <f>IF(ISNUMBER(VLOOKUP($A19,Rasbonus!$A$61:$AM$295,MATCH(Ras,Rasbonus!$A$1:$AM$1,0),FALSE)),VLOOKUP($A19,Rasbonus!$A$61:$AM$295,MATCH(Ras,Rasbonus!$A$1:$AM$1,0),FALSE),0)</f>
        <v>0</v>
      </c>
      <c r="N19" s="36"/>
      <c r="O19" s="37"/>
      <c r="P19" s="37"/>
      <c r="Q19" s="27">
        <f t="shared" si="15"/>
        <v>-15</v>
      </c>
      <c r="R19" s="28"/>
      <c r="S19" s="28"/>
      <c r="T19" s="28"/>
      <c r="U19" s="51" t="s">
        <v>66</v>
      </c>
      <c r="V19" s="52"/>
      <c r="W19" s="52"/>
      <c r="X19" s="52"/>
      <c r="Y19" s="52"/>
      <c r="Z19" s="52"/>
      <c r="AA19" s="52"/>
      <c r="AB19" s="52"/>
      <c r="AC19" s="53" t="str">
        <f>VLOOKUP(U19,AllaSkills!$A$3:$BV$319,$A$2+3,FALSE)</f>
        <v>N/A</v>
      </c>
      <c r="AD19" s="28"/>
      <c r="AE19" s="28"/>
      <c r="AF19" s="28"/>
      <c r="AG19" s="50"/>
      <c r="AH19" s="50"/>
      <c r="AI19" s="28"/>
      <c r="AJ19" s="28"/>
      <c r="AK19" s="28"/>
      <c r="AL19" s="28"/>
      <c r="AM19" s="28"/>
      <c r="AN19" s="28"/>
      <c r="AO19" s="28"/>
      <c r="AP19" s="28"/>
      <c r="AQ19" s="28"/>
      <c r="AR19" s="28"/>
      <c r="AS19" s="28"/>
      <c r="AT19" s="5"/>
      <c r="AU19" s="5"/>
      <c r="AV19" s="5"/>
      <c r="AW19" s="5"/>
    </row>
    <row r="20" spans="1:49" ht="12.75" customHeight="1">
      <c r="A20" s="31" t="s">
        <v>67</v>
      </c>
      <c r="B20" s="32">
        <f>VLOOKUP(A20,AllaSkills!$A$3:$BV$319,$A$2+3,FALSE)</f>
        <v>9</v>
      </c>
      <c r="C20" s="33">
        <f>VLOOKUP($D20,Diverse!$H$1:$I$5,2,0)</f>
        <v>0</v>
      </c>
      <c r="D20" s="33" t="s">
        <v>33</v>
      </c>
      <c r="E20" s="34">
        <f>ROUND(Level*(C20/2),0)+VLOOKUP($A20,Rasbonus!$A$29:$AM$59,MATCH(Ras,Rasbonus!$A$1:$AM$1,0),FALSE)</f>
        <v>1</v>
      </c>
      <c r="F20" s="35">
        <f t="shared" si="11"/>
        <v>9</v>
      </c>
      <c r="G20" s="35">
        <f t="shared" si="12"/>
        <v>9</v>
      </c>
      <c r="H20" s="35">
        <f t="shared" si="2"/>
        <v>0</v>
      </c>
      <c r="I20" s="33">
        <f>HLOOKUP(Yrke,Levelbonus!$B$1:$CR$20,5,0)</f>
        <v>0</v>
      </c>
      <c r="J20" s="36">
        <f t="shared" ref="J20:J23" si="16">IF(E20&lt;1,-25,E20*5)</f>
        <v>5</v>
      </c>
      <c r="K20" s="36">
        <f>AG</f>
        <v>5</v>
      </c>
      <c r="L20" s="24">
        <f t="shared" si="14"/>
        <v>0</v>
      </c>
      <c r="M20" s="36">
        <f>IF(ISNUMBER(VLOOKUP($A20,Rasbonus!$A$61:$AM$295,MATCH(Ras,Rasbonus!$A$1:$AM$1,0),FALSE)),VLOOKUP($A20,Rasbonus!$A$61:$AM$295,MATCH(Ras,Rasbonus!$A$1:$AM$1,0),FALSE),0)</f>
        <v>0</v>
      </c>
      <c r="N20" s="36" t="str">
        <f>IF(AND(Rustning&gt;4,Rustning&lt;9),$AC$59,"")</f>
        <v/>
      </c>
      <c r="O20" s="37"/>
      <c r="P20" s="37"/>
      <c r="Q20" s="27">
        <f>IF((SUM(J20:P20)&gt;=AC60),AC60,(SUM(J20:P20)))</f>
        <v>0</v>
      </c>
      <c r="R20" s="28"/>
      <c r="S20" s="29" t="s">
        <v>68</v>
      </c>
      <c r="T20" s="28"/>
      <c r="U20" s="51" t="s">
        <v>69</v>
      </c>
      <c r="V20" s="52"/>
      <c r="W20" s="52"/>
      <c r="X20" s="52"/>
      <c r="Y20" s="52"/>
      <c r="Z20" s="52"/>
      <c r="AA20" s="52"/>
      <c r="AB20" s="52"/>
      <c r="AC20" s="53" t="str">
        <f>VLOOKUP(U20,AllaSkills!$A$3:$BV$319,$A$2+3,FALSE)</f>
        <v>1/*</v>
      </c>
      <c r="AD20" s="28"/>
      <c r="AE20" s="28"/>
      <c r="AF20" s="28"/>
      <c r="AG20" s="50"/>
      <c r="AH20" s="50"/>
      <c r="AI20" s="28"/>
      <c r="AJ20" s="28"/>
      <c r="AK20" s="551"/>
      <c r="AL20" s="552"/>
      <c r="AM20" s="28"/>
      <c r="AN20" s="28"/>
      <c r="AO20" s="28"/>
      <c r="AP20" s="28"/>
      <c r="AQ20" s="28"/>
      <c r="AR20" s="28"/>
      <c r="AS20" s="28"/>
      <c r="AT20" s="5"/>
      <c r="AU20" s="5"/>
      <c r="AV20" s="5"/>
      <c r="AW20" s="5"/>
    </row>
    <row r="21" spans="1:49" ht="12.75" customHeight="1">
      <c r="A21" s="31" t="s">
        <v>70</v>
      </c>
      <c r="B21" s="32">
        <f>VLOOKUP(A21,AllaSkills!$A$3:$BV$319,$A$2+3,FALSE)</f>
        <v>9</v>
      </c>
      <c r="C21" s="33">
        <f>VLOOKUP($D21,Diverse!$H$1:$I$5,2,0)</f>
        <v>0</v>
      </c>
      <c r="D21" s="33" t="s">
        <v>33</v>
      </c>
      <c r="E21" s="34">
        <f>ROUND(Level*(C21/2),0)+VLOOKUP($A21,Rasbonus!$A$29:$AM$59,MATCH(Ras,Rasbonus!$A$1:$AM$1,0),FALSE)</f>
        <v>0</v>
      </c>
      <c r="F21" s="35">
        <f t="shared" si="11"/>
        <v>9</v>
      </c>
      <c r="G21" s="35">
        <f t="shared" si="12"/>
        <v>9</v>
      </c>
      <c r="H21" s="35">
        <f t="shared" si="2"/>
        <v>0</v>
      </c>
      <c r="I21" s="33">
        <f>HLOOKUP(Yrke,Levelbonus!$B$1:$CR$20,5,0)</f>
        <v>0</v>
      </c>
      <c r="J21" s="36">
        <f t="shared" si="16"/>
        <v>-25</v>
      </c>
      <c r="K21" s="36">
        <f>AG</f>
        <v>5</v>
      </c>
      <c r="L21" s="24">
        <f t="shared" si="14"/>
        <v>0</v>
      </c>
      <c r="M21" s="36">
        <f>IF(ISNUMBER(VLOOKUP($A21,Rasbonus!$A$61:$AM$295,MATCH(Ras,Rasbonus!$A$1:$AM$1,0),FALSE)),VLOOKUP($A21,Rasbonus!$A$61:$AM$295,MATCH(Ras,Rasbonus!$A$1:$AM$1,0),FALSE),0)</f>
        <v>0</v>
      </c>
      <c r="N21" s="36" t="str">
        <f>IF(AND(Rustning&gt;8,Rustning&lt;13),$AC$59,"")</f>
        <v/>
      </c>
      <c r="O21" s="37"/>
      <c r="P21" s="37"/>
      <c r="Q21" s="27">
        <f>IF((SUM(J21:P21)&gt;=AC60),AC60,(SUM(J21:P21)))</f>
        <v>-20</v>
      </c>
      <c r="R21" s="28"/>
      <c r="S21" s="29" t="s">
        <v>71</v>
      </c>
      <c r="T21" s="28"/>
      <c r="U21" s="51" t="s">
        <v>72</v>
      </c>
      <c r="V21" s="52"/>
      <c r="W21" s="52"/>
      <c r="X21" s="52"/>
      <c r="Y21" s="52"/>
      <c r="Z21" s="52"/>
      <c r="AA21" s="52"/>
      <c r="AB21" s="52"/>
      <c r="AC21" s="53" t="str">
        <f>VLOOKUP(U21,AllaSkills!$A$3:$BV$319,$A$2+3,FALSE)</f>
        <v>3/*</v>
      </c>
      <c r="AD21" s="28"/>
      <c r="AE21" s="28"/>
      <c r="AF21" s="28"/>
      <c r="AG21" s="28"/>
      <c r="AH21" s="28"/>
      <c r="AI21" s="28"/>
      <c r="AJ21" s="28"/>
      <c r="AK21" s="28"/>
      <c r="AL21" s="28"/>
      <c r="AM21" s="28"/>
      <c r="AN21" s="28"/>
      <c r="AO21" s="28"/>
      <c r="AP21" s="28"/>
      <c r="AQ21" s="28"/>
      <c r="AR21" s="28"/>
      <c r="AS21" s="28"/>
      <c r="AT21" s="5"/>
      <c r="AU21" s="5"/>
      <c r="AV21" s="5"/>
      <c r="AW21" s="5"/>
    </row>
    <row r="22" spans="1:49" ht="12.75" customHeight="1">
      <c r="A22" s="31" t="s">
        <v>73</v>
      </c>
      <c r="B22" s="32">
        <f>VLOOKUP(A22,AllaSkills!$A$3:$BV$319,$A$2+3,FALSE)</f>
        <v>10</v>
      </c>
      <c r="C22" s="33">
        <f>VLOOKUP($D22,Diverse!$H$1:$I$5,2,0)</f>
        <v>0</v>
      </c>
      <c r="D22" s="33" t="s">
        <v>33</v>
      </c>
      <c r="E22" s="34">
        <f>ROUND(Level*(C22/2),0)+VLOOKUP($A22,Rasbonus!$A$29:$AM$59,MATCH(Ras,Rasbonus!$A$1:$AM$1,0),FALSE)</f>
        <v>0</v>
      </c>
      <c r="F22" s="35">
        <f t="shared" si="11"/>
        <v>10</v>
      </c>
      <c r="G22" s="35">
        <f t="shared" si="12"/>
        <v>10</v>
      </c>
      <c r="H22" s="35">
        <f t="shared" si="2"/>
        <v>0</v>
      </c>
      <c r="I22" s="33">
        <f>HLOOKUP(Yrke,Levelbonus!$B$1:$CR$20,5,0)</f>
        <v>0</v>
      </c>
      <c r="J22" s="36">
        <f t="shared" si="16"/>
        <v>-25</v>
      </c>
      <c r="K22" s="36">
        <f>ST</f>
        <v>20</v>
      </c>
      <c r="L22" s="24">
        <f t="shared" si="14"/>
        <v>0</v>
      </c>
      <c r="M22" s="36">
        <f>IF(ISNUMBER(VLOOKUP($A22,Rasbonus!$A$61:$AM$295,MATCH(Ras,Rasbonus!$A$1:$AM$1,0),FALSE)),VLOOKUP($A22,Rasbonus!$A$61:$AM$295,MATCH(Ras,Rasbonus!$A$1:$AM$1,0),FALSE),0)</f>
        <v>0</v>
      </c>
      <c r="N22" s="36" t="str">
        <f>IF(AND(Rustning&gt;12,Rustning&lt;17),$AC$59,"")</f>
        <v/>
      </c>
      <c r="O22" s="37"/>
      <c r="P22" s="37"/>
      <c r="Q22" s="27">
        <f>IF((SUM(J22:P22)&gt;=AC60),AC60,(SUM(J22:P22)))</f>
        <v>-5</v>
      </c>
      <c r="R22" s="28"/>
      <c r="S22" s="29"/>
      <c r="T22" s="29"/>
      <c r="U22" s="51" t="s">
        <v>74</v>
      </c>
      <c r="V22" s="52"/>
      <c r="W22" s="52"/>
      <c r="X22" s="52"/>
      <c r="Y22" s="52"/>
      <c r="Z22" s="52"/>
      <c r="AA22" s="52"/>
      <c r="AB22" s="52"/>
      <c r="AC22" s="53" t="str">
        <f>VLOOKUP(U22,AllaSkills!$A$3:$BV$319,$A$2+3,FALSE)</f>
        <v>N/A</v>
      </c>
      <c r="AD22" s="28"/>
      <c r="AE22" s="28"/>
      <c r="AF22" s="28"/>
      <c r="AG22" s="28"/>
      <c r="AH22" s="28"/>
      <c r="AI22" s="28"/>
      <c r="AJ22" s="28"/>
      <c r="AK22" s="28"/>
      <c r="AL22" s="28"/>
      <c r="AM22" s="28"/>
      <c r="AN22" s="28"/>
      <c r="AO22" s="28"/>
      <c r="AP22" s="28"/>
      <c r="AQ22" s="28"/>
      <c r="AR22" s="28"/>
      <c r="AS22" s="28"/>
      <c r="AT22" s="5"/>
      <c r="AU22" s="5"/>
      <c r="AV22" s="5"/>
      <c r="AW22" s="5"/>
    </row>
    <row r="23" spans="1:49" ht="12.75" customHeight="1">
      <c r="A23" s="31" t="s">
        <v>75</v>
      </c>
      <c r="B23" s="32">
        <f>VLOOKUP(A23,AllaSkills!$A$3:$BV$319,$A$2+3,FALSE)</f>
        <v>11</v>
      </c>
      <c r="C23" s="33">
        <f>VLOOKUP($D23,Diverse!$H$1:$I$5,2,0)</f>
        <v>0</v>
      </c>
      <c r="D23" s="33" t="s">
        <v>33</v>
      </c>
      <c r="E23" s="34">
        <f>ROUND(Level*(C23/2),0)+VLOOKUP($A23,Rasbonus!$A$29:$AM$59,MATCH(Ras,Rasbonus!$A$1:$AM$1,0),FALSE)</f>
        <v>0</v>
      </c>
      <c r="F23" s="35">
        <f t="shared" si="11"/>
        <v>11</v>
      </c>
      <c r="G23" s="35">
        <f t="shared" si="12"/>
        <v>11</v>
      </c>
      <c r="H23" s="35">
        <f t="shared" si="2"/>
        <v>0</v>
      </c>
      <c r="I23" s="33">
        <f>HLOOKUP(Yrke,Levelbonus!$B$1:$CR$20,5,0)</f>
        <v>0</v>
      </c>
      <c r="J23" s="36">
        <f t="shared" si="16"/>
        <v>-25</v>
      </c>
      <c r="K23" s="36">
        <f>ST</f>
        <v>20</v>
      </c>
      <c r="L23" s="24">
        <f t="shared" si="14"/>
        <v>0</v>
      </c>
      <c r="M23" s="36">
        <f>IF(ISNUMBER(VLOOKUP($A23,Rasbonus!$A$61:$AM$295,MATCH(Ras,Rasbonus!$A$1:$AM$1,0),FALSE)),VLOOKUP($A23,Rasbonus!$A$61:$AM$295,MATCH(Ras,Rasbonus!$A$1:$AM$1,0),FALSE),0)</f>
        <v>0</v>
      </c>
      <c r="N23" s="536" t="str">
        <f>IF(AND(Rustning&gt;16,Rustning&lt;21),$AC$59,"")</f>
        <v/>
      </c>
      <c r="O23" s="37"/>
      <c r="P23" s="37"/>
      <c r="Q23" s="27">
        <f>IF((SUM(J23:P23)&gt;=AC60),AC60,(SUM(J23:P23)))</f>
        <v>-5</v>
      </c>
      <c r="R23" s="28"/>
      <c r="S23" s="29" t="s">
        <v>76</v>
      </c>
      <c r="T23" s="28"/>
      <c r="U23" s="51" t="s">
        <v>77</v>
      </c>
      <c r="V23" s="52"/>
      <c r="W23" s="52"/>
      <c r="X23" s="52"/>
      <c r="Y23" s="52"/>
      <c r="Z23" s="52"/>
      <c r="AA23" s="52"/>
      <c r="AB23" s="52"/>
      <c r="AC23" s="53" t="str">
        <f>VLOOKUP(U23,AllaSkills!$A$3:$BV$319,$A$2+3,FALSE)</f>
        <v>1/*</v>
      </c>
      <c r="AD23" s="28"/>
      <c r="AE23" s="28"/>
      <c r="AF23" s="28"/>
      <c r="AG23" s="28"/>
      <c r="AH23" s="28"/>
      <c r="AI23" s="28"/>
      <c r="AJ23" s="28"/>
      <c r="AK23" s="28"/>
      <c r="AL23" s="28"/>
      <c r="AM23" s="28"/>
      <c r="AN23" s="28"/>
      <c r="AO23" s="28"/>
      <c r="AP23" s="28"/>
      <c r="AQ23" s="28"/>
      <c r="AR23" s="28"/>
      <c r="AS23" s="28"/>
      <c r="AT23" s="5"/>
      <c r="AU23" s="5"/>
      <c r="AV23" s="5"/>
      <c r="AW23" s="5"/>
    </row>
    <row r="24" spans="1:49" ht="12.75" customHeight="1">
      <c r="A24" s="31" t="s">
        <v>78</v>
      </c>
      <c r="B24" s="32" t="str">
        <f>VLOOKUP(A24,AllaSkills!$A$3:$BV$319,$A$2+3,FALSE)</f>
        <v>4</v>
      </c>
      <c r="C24" s="33">
        <f>VLOOKUP($D24,Diverse!$H$1:$I$5,2,0)</f>
        <v>0</v>
      </c>
      <c r="D24" s="33" t="s">
        <v>33</v>
      </c>
      <c r="E24" s="34">
        <f>ROUND(Level*(C24/2),0)+VLOOKUP($A24,Rasbonus!$A$29:$AM$59,MATCH(Ras,Rasbonus!$A$1:$AM$1,0),FALSE)</f>
        <v>0</v>
      </c>
      <c r="F24" s="35" t="str">
        <f t="shared" si="11"/>
        <v>4</v>
      </c>
      <c r="G24" s="35" t="str">
        <f t="shared" si="12"/>
        <v>4</v>
      </c>
      <c r="H24" s="35">
        <f t="shared" si="2"/>
        <v>0</v>
      </c>
      <c r="I24" s="33">
        <f>HLOOKUP(Yrke,Levelbonus!$B$1:$CR$20,16,0)</f>
        <v>0</v>
      </c>
      <c r="J24" s="36">
        <f t="shared" ref="J24:J35" si="17">IF(E24&lt;1,-25,IF(E24&gt;30,80+((E24-30)*0.5),IF(E24&gt;20,70+(E24-20),IF(E24&gt;10,50+((E24-10)*2),E24*5))))</f>
        <v>-25</v>
      </c>
      <c r="K24" s="36">
        <f>ROUND((IN+RE+AG)/3,0)</f>
        <v>5</v>
      </c>
      <c r="L24" s="24">
        <f t="shared" si="14"/>
        <v>0</v>
      </c>
      <c r="M24" s="36">
        <f>IF(ISNUMBER(VLOOKUP($A24,Rasbonus!$A$61:$AM$295,MATCH(Ras,Rasbonus!$A$1:$AM$1,0),FALSE)),VLOOKUP($A24,Rasbonus!$A$61:$AM$295,MATCH(Ras,Rasbonus!$A$1:$AM$1,0),FALSE),0)</f>
        <v>0</v>
      </c>
      <c r="O24" s="37"/>
      <c r="P24" s="37"/>
      <c r="Q24" s="27">
        <f t="shared" ref="Q24:Q36" si="18">SUM(J24:P24)</f>
        <v>-20</v>
      </c>
      <c r="R24" s="28"/>
      <c r="S24" s="29" t="s">
        <v>79</v>
      </c>
      <c r="T24" s="28"/>
      <c r="U24" s="51" t="s">
        <v>80</v>
      </c>
      <c r="V24" s="52"/>
      <c r="W24" s="52"/>
      <c r="X24" s="52"/>
      <c r="Y24" s="52"/>
      <c r="Z24" s="52"/>
      <c r="AA24" s="52"/>
      <c r="AB24" s="52"/>
      <c r="AC24" s="53" t="str">
        <f>VLOOKUP(U24,AllaSkills!$A$3:$BV$319,$A$2+3,FALSE)</f>
        <v>N/A</v>
      </c>
      <c r="AD24" s="28"/>
      <c r="AE24" s="28"/>
      <c r="AF24" s="28"/>
      <c r="AG24" s="28"/>
      <c r="AH24" s="28"/>
      <c r="AI24" s="28"/>
      <c r="AJ24" s="28"/>
      <c r="AK24" s="28"/>
      <c r="AL24" s="28"/>
      <c r="AM24" s="28"/>
      <c r="AN24" s="28"/>
      <c r="AO24" s="28"/>
      <c r="AP24" s="28"/>
      <c r="AQ24" s="28"/>
      <c r="AR24" s="28"/>
      <c r="AS24" s="28"/>
      <c r="AT24" s="5"/>
      <c r="AU24" s="5"/>
      <c r="AV24" s="5"/>
      <c r="AW24" s="5"/>
    </row>
    <row r="25" spans="1:49" ht="12.75" customHeight="1">
      <c r="A25" s="31" t="s">
        <v>81</v>
      </c>
      <c r="B25" s="32" t="str">
        <f>VLOOKUP(A25,AllaSkills!$A$3:$BV$319,$A$2+3,FALSE)</f>
        <v>3</v>
      </c>
      <c r="C25" s="33">
        <f>VLOOKUP($D25,Diverse!$H$1:$I$5,2,0)</f>
        <v>0</v>
      </c>
      <c r="D25" s="33" t="s">
        <v>33</v>
      </c>
      <c r="E25" s="34">
        <f>ROUND(Level*(C25/2),0)+VLOOKUP($A25,Rasbonus!$A$29:$AM$59,MATCH(Ras,Rasbonus!$A$1:$AM$1,0),FALSE)</f>
        <v>0</v>
      </c>
      <c r="F25" s="35" t="str">
        <f t="shared" si="11"/>
        <v>3</v>
      </c>
      <c r="G25" s="35" t="str">
        <f t="shared" si="12"/>
        <v>3</v>
      </c>
      <c r="H25" s="35">
        <f t="shared" si="2"/>
        <v>0</v>
      </c>
      <c r="I25" s="33">
        <f>HLOOKUP(Yrke,Levelbonus!$B$1:$CR$20,3,0)</f>
        <v>0</v>
      </c>
      <c r="J25" s="36">
        <f t="shared" si="17"/>
        <v>-25</v>
      </c>
      <c r="K25" s="36">
        <f>ROUND((EM+AG)/2,0)</f>
        <v>5</v>
      </c>
      <c r="L25" s="24">
        <f t="shared" si="14"/>
        <v>0</v>
      </c>
      <c r="M25" s="36">
        <f>IF(ISNUMBER(VLOOKUP($A25,Rasbonus!$A$61:$AM$295,MATCH(Ras,Rasbonus!$A$1:$AM$1,0),FALSE)),VLOOKUP($A25,Rasbonus!$A$61:$AM$295,MATCH(Ras,Rasbonus!$A$1:$AM$1,0),FALSE),0)</f>
        <v>0</v>
      </c>
      <c r="N25" s="36"/>
      <c r="O25" s="37"/>
      <c r="P25" s="37"/>
      <c r="Q25" s="27">
        <f t="shared" si="18"/>
        <v>-20</v>
      </c>
      <c r="R25" s="28"/>
      <c r="S25" s="29"/>
      <c r="T25" s="28"/>
      <c r="U25" s="51" t="s">
        <v>82</v>
      </c>
      <c r="V25" s="52"/>
      <c r="W25" s="52"/>
      <c r="X25" s="52"/>
      <c r="Y25" s="52"/>
      <c r="Z25" s="52"/>
      <c r="AA25" s="52"/>
      <c r="AB25" s="52"/>
      <c r="AC25" s="53" t="str">
        <f>VLOOKUP(U25,AllaSkills!$A$3:$BV$319,$A$2+3,FALSE)</f>
        <v>1/*</v>
      </c>
      <c r="AD25" s="28"/>
      <c r="AE25" s="28"/>
      <c r="AF25" s="28"/>
      <c r="AG25" s="28"/>
      <c r="AH25" s="28"/>
      <c r="AI25" s="28"/>
      <c r="AJ25" s="28"/>
      <c r="AK25" s="28"/>
      <c r="AL25" s="28"/>
      <c r="AM25" s="28"/>
      <c r="AN25" s="28"/>
      <c r="AO25" s="28"/>
      <c r="AP25" s="28"/>
      <c r="AQ25" s="28"/>
      <c r="AR25" s="28"/>
      <c r="AS25" s="28"/>
      <c r="AT25" s="5"/>
      <c r="AU25" s="5"/>
      <c r="AV25" s="5"/>
      <c r="AW25" s="5"/>
    </row>
    <row r="26" spans="1:49" ht="12.75" customHeight="1">
      <c r="A26" s="31" t="s">
        <v>83</v>
      </c>
      <c r="B26" s="32" t="str">
        <f>VLOOKUP(A26,AllaSkills!$A$3:$BV$319,$A$2+3,FALSE)</f>
        <v>1/3</v>
      </c>
      <c r="C26" s="33">
        <f>VLOOKUP($D26,Diverse!$H$1:$I$5,2,0)</f>
        <v>0</v>
      </c>
      <c r="D26" s="33" t="s">
        <v>33</v>
      </c>
      <c r="E26" s="34">
        <f>ROUND(Level*(C26/2),0)+VLOOKUP($A26,Rasbonus!$A$29:$AM$59,MATCH(Ras,Rasbonus!$A$1:$AM$1,0),FALSE)</f>
        <v>0</v>
      </c>
      <c r="F26" s="35" t="str">
        <f t="shared" si="11"/>
        <v>1</v>
      </c>
      <c r="G26" s="35" t="str">
        <f t="shared" si="12"/>
        <v>3</v>
      </c>
      <c r="H26" s="35">
        <f t="shared" si="2"/>
        <v>0</v>
      </c>
      <c r="I26" s="33">
        <f>HLOOKUP(Yrke,Levelbonus!$B$1:$CR$20,12,0)</f>
        <v>3</v>
      </c>
      <c r="J26" s="36">
        <f t="shared" si="17"/>
        <v>-25</v>
      </c>
      <c r="K26" s="36">
        <f>ROUND((IN+EM)/2,0)</f>
        <v>5</v>
      </c>
      <c r="L26" s="24">
        <f t="shared" si="14"/>
        <v>3</v>
      </c>
      <c r="M26" s="36">
        <f>IF(ISNUMBER(VLOOKUP($A26,Rasbonus!$A$61:$AM$295,MATCH(Ras,Rasbonus!$A$1:$AM$1,0),FALSE)),VLOOKUP($A26,Rasbonus!$A$61:$AM$295,MATCH(Ras,Rasbonus!$A$1:$AM$1,0),FALSE),0)</f>
        <v>0</v>
      </c>
      <c r="N26" s="36"/>
      <c r="O26" s="37"/>
      <c r="P26" s="37"/>
      <c r="Q26" s="27">
        <f t="shared" si="18"/>
        <v>-17</v>
      </c>
      <c r="R26" s="28"/>
      <c r="S26" s="29" t="s">
        <v>84</v>
      </c>
      <c r="T26" s="28"/>
      <c r="U26" s="51" t="s">
        <v>85</v>
      </c>
      <c r="V26" s="52"/>
      <c r="W26" s="52"/>
      <c r="X26" s="52"/>
      <c r="Y26" s="52"/>
      <c r="Z26" s="52"/>
      <c r="AA26" s="52"/>
      <c r="AB26" s="52"/>
      <c r="AC26" s="53" t="str">
        <f>VLOOKUP(U26,AllaSkills!$A$3:$BV$319,$A$2+3,FALSE)</f>
        <v>1/*</v>
      </c>
      <c r="AD26" s="28"/>
      <c r="AE26" s="28"/>
      <c r="AF26" s="28"/>
      <c r="AG26" s="28"/>
      <c r="AH26" s="28"/>
      <c r="AI26" s="28"/>
      <c r="AJ26" s="28"/>
      <c r="AK26" s="28"/>
      <c r="AL26" s="28"/>
      <c r="AM26" s="28"/>
      <c r="AN26" s="28"/>
      <c r="AO26" s="28"/>
      <c r="AP26" s="28"/>
      <c r="AQ26" s="28"/>
      <c r="AR26" s="28"/>
      <c r="AS26" s="28"/>
      <c r="AT26" s="5"/>
      <c r="AU26" s="5"/>
      <c r="AV26" s="5"/>
      <c r="AW26" s="5"/>
    </row>
    <row r="27" spans="1:49" ht="12.75" customHeight="1">
      <c r="A27" s="31" t="s">
        <v>86</v>
      </c>
      <c r="B27" s="32" t="str">
        <f>VLOOKUP(A27,AllaSkills!$A$3:$BV$319,$A$2+3,FALSE)</f>
        <v>1/3</v>
      </c>
      <c r="C27" s="33">
        <f>VLOOKUP($D27,Diverse!$H$1:$I$5,2,0)</f>
        <v>0</v>
      </c>
      <c r="D27" s="33" t="s">
        <v>33</v>
      </c>
      <c r="E27" s="34">
        <f>ROUND(Level*(C27/2),0)+VLOOKUP($A27,Rasbonus!$A$29:$AM$59,MATCH(Ras,Rasbonus!$A$1:$AM$1,0),FALSE)</f>
        <v>0</v>
      </c>
      <c r="F27" s="35" t="str">
        <f t="shared" si="11"/>
        <v>1</v>
      </c>
      <c r="G27" s="35" t="str">
        <f t="shared" si="12"/>
        <v>3</v>
      </c>
      <c r="H27" s="35">
        <f t="shared" si="2"/>
        <v>0</v>
      </c>
      <c r="I27" s="33">
        <f>HLOOKUP(Yrke,Levelbonus!$B$1:$CR$20,12,0)</f>
        <v>3</v>
      </c>
      <c r="J27" s="36">
        <f t="shared" si="17"/>
        <v>-25</v>
      </c>
      <c r="K27" s="36">
        <f>ROUND((IN+EM)/2,0)</f>
        <v>5</v>
      </c>
      <c r="L27" s="24">
        <f t="shared" si="14"/>
        <v>3</v>
      </c>
      <c r="M27" s="36">
        <f>IF(ISNUMBER(VLOOKUP($A27,Rasbonus!$A$61:$AM$295,MATCH(Ras,Rasbonus!$A$1:$AM$1,0),FALSE)),VLOOKUP($A27,Rasbonus!$A$61:$AM$295,MATCH(Ras,Rasbonus!$A$1:$AM$1,0),FALSE),0)</f>
        <v>0</v>
      </c>
      <c r="N27" s="36"/>
      <c r="O27" s="37"/>
      <c r="P27" s="37"/>
      <c r="Q27" s="27">
        <f t="shared" si="18"/>
        <v>-17</v>
      </c>
      <c r="R27" s="28"/>
      <c r="S27" s="29" t="s">
        <v>87</v>
      </c>
      <c r="T27" s="28"/>
      <c r="U27" s="51" t="s">
        <v>88</v>
      </c>
      <c r="V27" s="52"/>
      <c r="W27" s="52"/>
      <c r="X27" s="52"/>
      <c r="Y27" s="52"/>
      <c r="Z27" s="52"/>
      <c r="AA27" s="52"/>
      <c r="AB27" s="52"/>
      <c r="AC27" s="53" t="str">
        <f>VLOOKUP(U27,AllaSkills!$A$3:$BV$319,$A$2+3,FALSE)</f>
        <v>10</v>
      </c>
      <c r="AD27" s="28"/>
      <c r="AE27" s="28"/>
      <c r="AF27" s="28"/>
      <c r="AG27" s="28"/>
      <c r="AH27" s="28"/>
      <c r="AI27" s="28"/>
      <c r="AJ27" s="28"/>
      <c r="AK27" s="28"/>
      <c r="AL27" s="28"/>
      <c r="AM27" s="28"/>
      <c r="AN27" s="28"/>
      <c r="AO27" s="28"/>
      <c r="AP27" s="28"/>
      <c r="AQ27" s="28"/>
      <c r="AR27" s="28"/>
      <c r="AS27" s="28"/>
      <c r="AT27" s="5"/>
      <c r="AU27" s="5"/>
      <c r="AV27" s="5"/>
      <c r="AW27" s="5"/>
    </row>
    <row r="28" spans="1:49" ht="12.75" customHeight="1">
      <c r="A28" s="31" t="s">
        <v>89</v>
      </c>
      <c r="B28" s="32" t="str">
        <f>VLOOKUP(A28,AllaSkills!$A$3:$BV$319,$A$2+3,FALSE)</f>
        <v>6</v>
      </c>
      <c r="C28" s="33">
        <f>VLOOKUP($D28,Diverse!$H$1:$I$5,2,0)</f>
        <v>0</v>
      </c>
      <c r="D28" s="33" t="s">
        <v>33</v>
      </c>
      <c r="E28" s="34">
        <f>ROUND(Level*(C28/2),0)+VLOOKUP($A28,Rasbonus!$A$29:$AM$59,MATCH(Ras,Rasbonus!$A$1:$AM$1,0),FALSE)</f>
        <v>4</v>
      </c>
      <c r="F28" s="35" t="str">
        <f t="shared" si="11"/>
        <v>6</v>
      </c>
      <c r="G28" s="35" t="str">
        <f t="shared" si="12"/>
        <v>6</v>
      </c>
      <c r="H28" s="35">
        <f t="shared" si="2"/>
        <v>0</v>
      </c>
      <c r="I28" s="33">
        <f>HLOOKUP(Yrke,Levelbonus!$B$1:$CR$20,16,0)</f>
        <v>0</v>
      </c>
      <c r="J28" s="36">
        <f t="shared" si="17"/>
        <v>20</v>
      </c>
      <c r="K28" s="36">
        <f>ROUND((AG+SD)/2,0)</f>
        <v>5</v>
      </c>
      <c r="L28" s="24">
        <f t="shared" si="14"/>
        <v>0</v>
      </c>
      <c r="M28" s="36">
        <f>IF(ISNUMBER(VLOOKUP($A28,Rasbonus!$A$61:$AM$295,MATCH(Ras,Rasbonus!$A$1:$AM$1,0),FALSE)),VLOOKUP($A28,Rasbonus!$A$61:$AM$295,MATCH(Ras,Rasbonus!$A$1:$AM$1,0),FALSE),0)</f>
        <v>0</v>
      </c>
      <c r="N28" s="25" t="str">
        <f t="shared" ref="N28:N29" si="19">$N$3</f>
        <v>0</v>
      </c>
      <c r="O28" s="26"/>
      <c r="P28" s="37"/>
      <c r="Q28" s="27">
        <f t="shared" si="18"/>
        <v>25</v>
      </c>
      <c r="R28" s="28"/>
      <c r="S28" s="29"/>
      <c r="T28" s="28"/>
      <c r="U28" s="51" t="s">
        <v>90</v>
      </c>
      <c r="V28" s="52"/>
      <c r="W28" s="52"/>
      <c r="X28" s="52"/>
      <c r="Y28" s="52"/>
      <c r="Z28" s="52"/>
      <c r="AA28" s="52"/>
      <c r="AB28" s="52"/>
      <c r="AC28" s="53" t="str">
        <f>VLOOKUP(U28,AllaSkills!$A$3:$BV$319,$A$2+3,FALSE)</f>
        <v>5</v>
      </c>
      <c r="AD28" s="28"/>
      <c r="AE28" s="28"/>
      <c r="AF28" s="28"/>
      <c r="AG28" s="28"/>
      <c r="AH28" s="28"/>
      <c r="AI28" s="28"/>
      <c r="AJ28" s="28"/>
      <c r="AK28" s="28"/>
      <c r="AL28" s="28"/>
      <c r="AM28" s="28"/>
      <c r="AN28" s="28"/>
      <c r="AO28" s="28"/>
      <c r="AP28" s="28"/>
      <c r="AQ28" s="28"/>
      <c r="AR28" s="28"/>
      <c r="AS28" s="28"/>
      <c r="AT28" s="5"/>
      <c r="AU28" s="5"/>
      <c r="AV28" s="5"/>
      <c r="AW28" s="5"/>
    </row>
    <row r="29" spans="1:49" ht="12.75" customHeight="1">
      <c r="A29" s="31" t="s">
        <v>91</v>
      </c>
      <c r="B29" s="32" t="str">
        <f>VLOOKUP(A29,AllaSkills!$A$3:$BV$319,$A$2+3,FALSE)</f>
        <v>3</v>
      </c>
      <c r="C29" s="33">
        <f>VLOOKUP($D29,Diverse!$H$1:$I$5,2,0)</f>
        <v>0</v>
      </c>
      <c r="D29" s="33" t="s">
        <v>33</v>
      </c>
      <c r="E29" s="34">
        <f>ROUND(Level*(C29/2),0)+VLOOKUP($A29,Rasbonus!$A$29:$AM$59,MATCH(Ras,Rasbonus!$A$1:$AM$1,0),FALSE)</f>
        <v>2</v>
      </c>
      <c r="F29" s="35" t="str">
        <f t="shared" si="11"/>
        <v>3</v>
      </c>
      <c r="G29" s="35" t="str">
        <f t="shared" si="12"/>
        <v>3</v>
      </c>
      <c r="H29" s="35">
        <f t="shared" si="2"/>
        <v>0</v>
      </c>
      <c r="I29" s="33">
        <f>HLOOKUP(Yrke,Levelbonus!$B$1:$CR$20,4,0)</f>
        <v>0</v>
      </c>
      <c r="J29" s="36">
        <f t="shared" si="17"/>
        <v>10</v>
      </c>
      <c r="K29" s="36">
        <f>ROUND((AG+SD)/2,0)</f>
        <v>5</v>
      </c>
      <c r="L29" s="24">
        <f t="shared" si="14"/>
        <v>0</v>
      </c>
      <c r="M29" s="36">
        <f>IF(ISNUMBER(VLOOKUP($A29,Rasbonus!$A$61:$AM$295,MATCH(Ras,Rasbonus!$A$1:$AM$1,0),FALSE)),VLOOKUP($A29,Rasbonus!$A$61:$AM$295,MATCH(Ras,Rasbonus!$A$1:$AM$1,0),FALSE),0)</f>
        <v>0</v>
      </c>
      <c r="N29" s="25" t="str">
        <f t="shared" si="19"/>
        <v>0</v>
      </c>
      <c r="O29" s="26"/>
      <c r="P29" s="37"/>
      <c r="Q29" s="27">
        <f t="shared" si="18"/>
        <v>15</v>
      </c>
      <c r="R29" s="28"/>
      <c r="S29" s="29" t="s">
        <v>92</v>
      </c>
      <c r="T29" s="28"/>
      <c r="U29" s="51" t="s">
        <v>93</v>
      </c>
      <c r="V29" s="52"/>
      <c r="W29" s="52"/>
      <c r="X29" s="52"/>
      <c r="Y29" s="52"/>
      <c r="Z29" s="52"/>
      <c r="AA29" s="52"/>
      <c r="AB29" s="52"/>
      <c r="AC29" s="53" t="str">
        <f>VLOOKUP(U29,AllaSkills!$A$3:$BV$319,$A$2+3,FALSE)</f>
        <v>10</v>
      </c>
      <c r="AD29" s="28"/>
      <c r="AE29" s="28"/>
      <c r="AF29" s="28"/>
      <c r="AG29" s="28"/>
      <c r="AH29" s="28"/>
      <c r="AI29" s="28"/>
      <c r="AJ29" s="28"/>
      <c r="AK29" s="28"/>
      <c r="AL29" s="28"/>
      <c r="AM29" s="28"/>
      <c r="AN29" s="28"/>
      <c r="AO29" s="28"/>
      <c r="AP29" s="28"/>
      <c r="AQ29" s="28"/>
      <c r="AR29" s="28"/>
      <c r="AS29" s="28"/>
      <c r="AT29" s="5"/>
      <c r="AU29" s="5"/>
      <c r="AV29" s="5"/>
      <c r="AW29" s="5"/>
    </row>
    <row r="30" spans="1:49" ht="12.75" customHeight="1">
      <c r="A30" s="31" t="str">
        <f>S21</f>
        <v>1H Slash</v>
      </c>
      <c r="B30" s="32" t="str">
        <f>VLOOKUP("Weapon #1",AllaSkills!$A$3:$BV$319,$A$2+3,FALSE)</f>
        <v>9</v>
      </c>
      <c r="C30" s="33">
        <f>VLOOKUP($D30,Diverse!$H$1:$I$5,2,0)</f>
        <v>0</v>
      </c>
      <c r="D30" s="33" t="s">
        <v>33</v>
      </c>
      <c r="E30" s="34">
        <f>ROUND(Level*(C30/2),0)+IF(ISNUMBER(VLOOKUP($A30,Rasbonus!$A$29:$AM$59,MATCH(Ras,Rasbonus!$A$1:$AM$1,0),FALSE)),VLOOKUP($A30,Rasbonus!$A$29:$AM$59,MATCH(Ras,Rasbonus!$A$1:$AM$1,0),FALSE),0)</f>
        <v>0</v>
      </c>
      <c r="F30" s="35" t="str">
        <f t="shared" si="11"/>
        <v>9</v>
      </c>
      <c r="G30" s="35" t="str">
        <f t="shared" si="12"/>
        <v>9</v>
      </c>
      <c r="H30" s="35">
        <f t="shared" si="2"/>
        <v>0</v>
      </c>
      <c r="I30" s="33">
        <f>HLOOKUP(Yrke,Levelbonus!$B$1:$CR$20,5,0)</f>
        <v>0</v>
      </c>
      <c r="J30" s="36">
        <f t="shared" si="17"/>
        <v>-25</v>
      </c>
      <c r="K30" s="55">
        <f>VLOOKUP(A30,Diverse!$G$15:'Diverse'!$H$24,2)</f>
        <v>12.5</v>
      </c>
      <c r="L30" s="24">
        <f t="shared" si="14"/>
        <v>0</v>
      </c>
      <c r="M30" s="36">
        <f>IF(ISNUMBER(VLOOKUP($A30,Rasbonus!$A$61:$AM$295,MATCH(Ras,Rasbonus!$A$1:$AM$1,0),FALSE)),VLOOKUP($A30,Rasbonus!$A$61:$AM$295,MATCH(Ras,Rasbonus!$A$1:$AM$1,0),FALSE),0)</f>
        <v>0</v>
      </c>
      <c r="N30" s="36" t="str">
        <f>IF(OR($A$30="Bow", $A$30="Thrown"),$AC$62,"")</f>
        <v/>
      </c>
      <c r="O30" s="37"/>
      <c r="P30" s="37"/>
      <c r="Q30" s="27">
        <f t="shared" si="18"/>
        <v>-12.5</v>
      </c>
      <c r="R30" s="28"/>
      <c r="S30" s="29" t="s">
        <v>94</v>
      </c>
      <c r="T30" s="28"/>
      <c r="U30" s="51" t="s">
        <v>95</v>
      </c>
      <c r="V30" s="52"/>
      <c r="W30" s="52"/>
      <c r="X30" s="52"/>
      <c r="Y30" s="52"/>
      <c r="Z30" s="52"/>
      <c r="AA30" s="52"/>
      <c r="AB30" s="52"/>
      <c r="AC30" s="53" t="str">
        <f>VLOOKUP(U30,AllaSkills!$A$3:$BV$319,$A$2+3,FALSE)</f>
        <v>4/*</v>
      </c>
      <c r="AD30" s="28"/>
      <c r="AE30" s="28"/>
      <c r="AF30" s="28"/>
      <c r="AG30" s="28"/>
      <c r="AH30" s="28"/>
      <c r="AI30" s="28"/>
      <c r="AJ30" s="28"/>
      <c r="AK30" s="28"/>
      <c r="AL30" s="28"/>
      <c r="AM30" s="28"/>
      <c r="AN30" s="28"/>
      <c r="AO30" s="28"/>
      <c r="AP30" s="28"/>
      <c r="AQ30" s="28"/>
      <c r="AR30" s="28"/>
      <c r="AS30" s="28"/>
      <c r="AT30" s="5"/>
      <c r="AU30" s="5"/>
      <c r="AV30" s="5"/>
      <c r="AW30" s="5"/>
    </row>
    <row r="31" spans="1:49" ht="12.75" customHeight="1">
      <c r="A31" s="31" t="str">
        <f>S24</f>
        <v>Bow</v>
      </c>
      <c r="B31" s="32" t="str">
        <f>VLOOKUP("Weapon #2",AllaSkills!$A$3:$BV$319,$A$2+3,FALSE)</f>
        <v>20</v>
      </c>
      <c r="C31" s="33">
        <f>VLOOKUP($D31,Diverse!$H$1:$I$5,2,0)</f>
        <v>0</v>
      </c>
      <c r="D31" s="33" t="s">
        <v>33</v>
      </c>
      <c r="E31" s="34">
        <f>ROUND(Level*(C31/2),0)+IF(ISNUMBER(VLOOKUP($A31,Rasbonus!$A$29:$AM$59,MATCH(Ras,Rasbonus!$A$1:$AM$1,0),FALSE)),VLOOKUP($A31,Rasbonus!$A$29:$AM$59,MATCH(Ras,Rasbonus!$A$1:$AM$1,0),FALSE),0)</f>
        <v>0</v>
      </c>
      <c r="F31" s="35" t="str">
        <f t="shared" si="11"/>
        <v>20</v>
      </c>
      <c r="G31" s="35" t="str">
        <f t="shared" si="12"/>
        <v>20</v>
      </c>
      <c r="H31" s="35">
        <f t="shared" si="2"/>
        <v>0</v>
      </c>
      <c r="I31" s="33">
        <f>HLOOKUP(Yrke,Levelbonus!$B$1:$CR$20,5,0)</f>
        <v>0</v>
      </c>
      <c r="J31" s="36">
        <f t="shared" si="17"/>
        <v>-25</v>
      </c>
      <c r="K31" s="55">
        <f>VLOOKUP(A31,Diverse!$G$15:'Diverse'!$H$24,2)</f>
        <v>10</v>
      </c>
      <c r="L31" s="24">
        <f t="shared" si="14"/>
        <v>0</v>
      </c>
      <c r="M31" s="36">
        <f>IF(ISNUMBER(VLOOKUP($A31,Rasbonus!$A$61:$AM$295,MATCH(Ras,Rasbonus!$A$1:$AM$1,0),FALSE)),VLOOKUP($A31,Rasbonus!$A$61:$AM$295,MATCH(Ras,Rasbonus!$A$1:$AM$1,0),FALSE),0)</f>
        <v>0</v>
      </c>
      <c r="N31" s="25" t="str">
        <f>$N$3</f>
        <v>0</v>
      </c>
      <c r="O31" s="37"/>
      <c r="P31" s="37"/>
      <c r="Q31" s="27">
        <f t="shared" si="18"/>
        <v>-15</v>
      </c>
      <c r="R31" s="28"/>
      <c r="S31" s="29"/>
      <c r="T31" s="28"/>
      <c r="U31" s="51" t="s">
        <v>96</v>
      </c>
      <c r="V31" s="52"/>
      <c r="W31" s="52"/>
      <c r="X31" s="52"/>
      <c r="Y31" s="52"/>
      <c r="Z31" s="52"/>
      <c r="AA31" s="52"/>
      <c r="AB31" s="52"/>
      <c r="AC31" s="53" t="str">
        <f>VLOOKUP(U31,AllaSkills!$A$3:$BV$319,$A$2+3,FALSE)</f>
        <v>8</v>
      </c>
      <c r="AD31" s="28"/>
      <c r="AE31" s="28"/>
      <c r="AF31" s="28"/>
      <c r="AG31" s="28"/>
      <c r="AH31" s="28"/>
      <c r="AI31" s="28"/>
      <c r="AJ31" s="28"/>
      <c r="AK31" s="28"/>
      <c r="AL31" s="28"/>
      <c r="AM31" s="28"/>
      <c r="AN31" s="28"/>
      <c r="AO31" s="28"/>
      <c r="AP31" s="28"/>
      <c r="AQ31" s="28"/>
      <c r="AR31" s="28"/>
      <c r="AS31" s="28"/>
      <c r="AT31" s="5"/>
      <c r="AU31" s="5"/>
      <c r="AV31" s="5"/>
      <c r="AW31" s="5"/>
    </row>
    <row r="32" spans="1:49" ht="12.75" customHeight="1">
      <c r="A32" s="31" t="str">
        <f>S27</f>
        <v>2 Handed</v>
      </c>
      <c r="B32" s="32" t="str">
        <f>VLOOKUP("Weapon #3",AllaSkills!$A$3:$BV$319,$A$2+3,FALSE)</f>
        <v>20</v>
      </c>
      <c r="C32" s="33">
        <f>VLOOKUP($D32,Diverse!$H$1:$I$5,2,0)</f>
        <v>0</v>
      </c>
      <c r="D32" s="33" t="s">
        <v>33</v>
      </c>
      <c r="E32" s="34">
        <f>ROUND(Level*(C32/2),0)+IF(ISNUMBER(VLOOKUP($A32,Rasbonus!$A$29:$AM$59,MATCH(Ras,Rasbonus!$A$1:$AM$1,0),FALSE)),VLOOKUP($A32,Rasbonus!$A$29:$AM$59,MATCH(Ras,Rasbonus!$A$1:$AM$1,0),FALSE),0)</f>
        <v>2</v>
      </c>
      <c r="F32" s="35" t="str">
        <f t="shared" si="11"/>
        <v>20</v>
      </c>
      <c r="G32" s="35" t="str">
        <f t="shared" si="12"/>
        <v>20</v>
      </c>
      <c r="H32" s="35">
        <f t="shared" si="2"/>
        <v>0</v>
      </c>
      <c r="I32" s="33">
        <f>HLOOKUP(Yrke,Levelbonus!$B$1:$CR$20,5,0)</f>
        <v>0</v>
      </c>
      <c r="J32" s="36">
        <f t="shared" si="17"/>
        <v>10</v>
      </c>
      <c r="K32" s="55">
        <f>VLOOKUP(A32,Diverse!$G$15:'Diverse'!$H$24,2)</f>
        <v>15</v>
      </c>
      <c r="L32" s="24">
        <f t="shared" si="14"/>
        <v>0</v>
      </c>
      <c r="M32" s="36">
        <f>IF(ISNUMBER(VLOOKUP($A32,Rasbonus!$A$61:$AM$295,MATCH(Ras,Rasbonus!$A$1:$AM$1,0),FALSE)),VLOOKUP($A32,Rasbonus!$A$61:$AM$295,MATCH(Ras,Rasbonus!$A$1:$AM$1,0),FALSE),0)</f>
        <v>0</v>
      </c>
      <c r="N32" s="36" t="str">
        <f>IF(OR($A$32="Bow", $A$32="Thrown"),$AC$62,"")</f>
        <v/>
      </c>
      <c r="O32" s="37"/>
      <c r="P32" s="37"/>
      <c r="Q32" s="27">
        <f t="shared" si="18"/>
        <v>25</v>
      </c>
      <c r="R32" s="28"/>
      <c r="S32" s="29" t="s">
        <v>97</v>
      </c>
      <c r="T32" s="28"/>
      <c r="U32" s="51" t="s">
        <v>98</v>
      </c>
      <c r="V32" s="52"/>
      <c r="W32" s="52"/>
      <c r="X32" s="52"/>
      <c r="Y32" s="52"/>
      <c r="Z32" s="52"/>
      <c r="AA32" s="52"/>
      <c r="AB32" s="52"/>
      <c r="AC32" s="53" t="str">
        <f>VLOOKUP(U32,AllaSkills!$A$3:$BV$319,$A$2+3,FALSE)</f>
        <v>10</v>
      </c>
      <c r="AD32" s="28"/>
      <c r="AE32" s="28"/>
      <c r="AF32" s="28"/>
      <c r="AG32" s="28"/>
      <c r="AH32" s="28"/>
      <c r="AI32" s="28"/>
      <c r="AJ32" s="28"/>
      <c r="AK32" s="28"/>
      <c r="AL32" s="28"/>
      <c r="AM32" s="28"/>
      <c r="AN32" s="28"/>
      <c r="AO32" s="28"/>
      <c r="AP32" s="28"/>
      <c r="AQ32" s="28"/>
      <c r="AR32" s="28"/>
      <c r="AS32" s="28"/>
      <c r="AT32" s="5"/>
      <c r="AU32" s="5"/>
      <c r="AV32" s="5"/>
      <c r="AW32" s="5"/>
    </row>
    <row r="33" spans="1:49" ht="12.75" customHeight="1">
      <c r="A33" s="31" t="str">
        <f>S30</f>
        <v>Polearm</v>
      </c>
      <c r="B33" s="32" t="str">
        <f>VLOOKUP("Weapon #4",AllaSkills!$A$3:$BV$319,$A$2+3,FALSE)</f>
        <v>20</v>
      </c>
      <c r="C33" s="33">
        <f>VLOOKUP($D33,Diverse!$H$1:$I$5,2,0)</f>
        <v>0</v>
      </c>
      <c r="D33" s="33" t="s">
        <v>33</v>
      </c>
      <c r="E33" s="34">
        <f>ROUND(Level*(C33/2),0)+IF(ISNUMBER(VLOOKUP($A33,Rasbonus!$A$29:$AM$59,MATCH(Ras,Rasbonus!$A$1:$AM$1,0),FALSE)),VLOOKUP($A33,Rasbonus!$A$29:$AM$59,MATCH(Ras,Rasbonus!$A$1:$AM$1,0),FALSE),0)</f>
        <v>2</v>
      </c>
      <c r="F33" s="35" t="str">
        <f t="shared" si="11"/>
        <v>20</v>
      </c>
      <c r="G33" s="35" t="str">
        <f t="shared" si="12"/>
        <v>20</v>
      </c>
      <c r="H33" s="35">
        <f t="shared" si="2"/>
        <v>0</v>
      </c>
      <c r="I33" s="33">
        <f>HLOOKUP(Yrke,Levelbonus!$B$1:$CR$20,5,0)</f>
        <v>0</v>
      </c>
      <c r="J33" s="36">
        <f t="shared" si="17"/>
        <v>10</v>
      </c>
      <c r="K33" s="55">
        <f>VLOOKUP(A33,Diverse!$G$15:'Diverse'!$H$24,2)</f>
        <v>12.5</v>
      </c>
      <c r="L33" s="24">
        <f t="shared" si="14"/>
        <v>0</v>
      </c>
      <c r="M33" s="36">
        <f>IF(ISNUMBER(VLOOKUP($A33,Rasbonus!$A$61:$AM$295,MATCH(Ras,Rasbonus!$A$1:$AM$1,0),FALSE)),VLOOKUP($A33,Rasbonus!$A$61:$AM$295,MATCH(Ras,Rasbonus!$A$1:$AM$1,0),FALSE),0)</f>
        <v>0</v>
      </c>
      <c r="N33" s="36" t="str">
        <f>IF(OR($A$33="Bow", $A$33="Thrown"),$AC$62,"")</f>
        <v/>
      </c>
      <c r="O33" s="37"/>
      <c r="P33" s="37"/>
      <c r="Q33" s="27">
        <f t="shared" si="18"/>
        <v>22.5</v>
      </c>
      <c r="R33" s="28"/>
      <c r="S33" s="29" t="s">
        <v>99</v>
      </c>
      <c r="T33" s="28"/>
      <c r="U33" s="51" t="s">
        <v>100</v>
      </c>
      <c r="V33" s="52"/>
      <c r="W33" s="52"/>
      <c r="X33" s="52"/>
      <c r="Y33" s="52"/>
      <c r="Z33" s="52"/>
      <c r="AA33" s="52"/>
      <c r="AB33" s="52"/>
      <c r="AC33" s="53" t="str">
        <f>VLOOKUP(U33,AllaSkills!$A$3:$BV$319,$A$2+3,FALSE)</f>
        <v>3/*</v>
      </c>
      <c r="AD33" s="28"/>
      <c r="AE33" s="28"/>
      <c r="AF33" s="28"/>
      <c r="AG33" s="28"/>
      <c r="AH33" s="28"/>
      <c r="AI33" s="28"/>
      <c r="AJ33" s="28"/>
      <c r="AK33" s="28"/>
      <c r="AL33" s="28"/>
      <c r="AM33" s="28"/>
      <c r="AN33" s="28"/>
      <c r="AO33" s="28"/>
      <c r="AP33" s="28"/>
      <c r="AQ33" s="28"/>
      <c r="AR33" s="28"/>
      <c r="AS33" s="28"/>
      <c r="AT33" s="5"/>
      <c r="AU33" s="5"/>
      <c r="AV33" s="5"/>
      <c r="AW33" s="5"/>
    </row>
    <row r="34" spans="1:49" ht="12.75" customHeight="1">
      <c r="A34" s="31" t="str">
        <f>S33</f>
        <v>Crossbow</v>
      </c>
      <c r="B34" s="32" t="str">
        <f>VLOOKUP("Weapon #5",AllaSkills!$A$3:$BV$319,$A$2+3,FALSE)</f>
        <v>20</v>
      </c>
      <c r="C34" s="33">
        <f>VLOOKUP($D34,Diverse!$H$1:$I$5,2,0)</f>
        <v>0</v>
      </c>
      <c r="D34" s="33" t="s">
        <v>33</v>
      </c>
      <c r="E34" s="34">
        <f>ROUND(Level*(C34/2),0)+IF(ISNUMBER(VLOOKUP($A34,Rasbonus!$A$29:$AM$59,MATCH(Ras,Rasbonus!$A$1:$AM$1,0),FALSE)),VLOOKUP($A34,Rasbonus!$A$29:$AM$59,MATCH(Ras,Rasbonus!$A$1:$AM$1,0),FALSE),0)</f>
        <v>0</v>
      </c>
      <c r="F34" s="35" t="str">
        <f t="shared" si="11"/>
        <v>20</v>
      </c>
      <c r="G34" s="35" t="str">
        <f t="shared" si="12"/>
        <v>20</v>
      </c>
      <c r="H34" s="35">
        <f t="shared" si="2"/>
        <v>0</v>
      </c>
      <c r="I34" s="33">
        <f>HLOOKUP(Yrke,Levelbonus!$B$1:$CR$20,5,0)</f>
        <v>0</v>
      </c>
      <c r="J34" s="36">
        <f t="shared" si="17"/>
        <v>-25</v>
      </c>
      <c r="K34" s="55">
        <f>VLOOKUP(A34,Diverse!$G$15:'Diverse'!$H$24,2)</f>
        <v>5</v>
      </c>
      <c r="L34" s="24">
        <f t="shared" si="14"/>
        <v>0</v>
      </c>
      <c r="M34" s="36">
        <f>IF(ISNUMBER(VLOOKUP($A34,Rasbonus!$A$61:$AM$295,MATCH(Ras,Rasbonus!$A$1:$AM$1,0),FALSE)),VLOOKUP($A34,Rasbonus!$A$61:$AM$295,MATCH(Ras,Rasbonus!$A$1:$AM$1,0),FALSE),0)</f>
        <v>0</v>
      </c>
      <c r="N34" s="36" t="str">
        <f>IF(OR($A$34="Bow", $A$34="Thrown"),$AC$62,"")</f>
        <v/>
      </c>
      <c r="O34" s="37"/>
      <c r="P34" s="37"/>
      <c r="Q34" s="27">
        <f t="shared" si="18"/>
        <v>-20</v>
      </c>
      <c r="R34" s="28"/>
      <c r="S34" s="29"/>
      <c r="T34" s="28"/>
      <c r="U34" s="51" t="s">
        <v>101</v>
      </c>
      <c r="V34" s="52"/>
      <c r="W34" s="52"/>
      <c r="X34" s="52"/>
      <c r="Y34" s="52"/>
      <c r="Z34" s="52"/>
      <c r="AA34" s="52"/>
      <c r="AB34" s="52"/>
      <c r="AC34" s="53" t="str">
        <f>VLOOKUP(U34,AllaSkills!$A$3:$BV$319,$A$2+3,FALSE)</f>
        <v>4/*</v>
      </c>
      <c r="AD34" s="28"/>
      <c r="AE34" s="28"/>
      <c r="AF34" s="28"/>
      <c r="AG34" s="28"/>
      <c r="AH34" s="28"/>
      <c r="AI34" s="28"/>
      <c r="AJ34" s="28"/>
      <c r="AK34" s="28"/>
      <c r="AL34" s="28"/>
      <c r="AM34" s="28"/>
      <c r="AN34" s="28"/>
      <c r="AO34" s="28"/>
      <c r="AP34" s="28"/>
      <c r="AQ34" s="28"/>
      <c r="AR34" s="28"/>
      <c r="AS34" s="28"/>
      <c r="AT34" s="5"/>
      <c r="AU34" s="5"/>
      <c r="AV34" s="5"/>
      <c r="AW34" s="5"/>
    </row>
    <row r="35" spans="1:49" ht="12.75" customHeight="1">
      <c r="A35" s="31" t="str">
        <f>S36</f>
        <v>Staff</v>
      </c>
      <c r="B35" s="32" t="str">
        <f>VLOOKUP("Weapon #6",AllaSkills!$A$3:$BV$319,$A$2+3,FALSE)</f>
        <v>20</v>
      </c>
      <c r="C35" s="33">
        <f>VLOOKUP($D35,Diverse!$H$1:$I$5,2,0)</f>
        <v>0</v>
      </c>
      <c r="D35" s="33" t="s">
        <v>33</v>
      </c>
      <c r="E35" s="34">
        <f>ROUND(Level*(C35/2),0)+IF(ISNUMBER(VLOOKUP($A35,Rasbonus!$A$29:$AM$59,MATCH(Ras,Rasbonus!$A$1:$AM$1,0),FALSE)),VLOOKUP($A35,Rasbonus!$A$29:$AM$59,MATCH(Ras,Rasbonus!$A$1:$AM$1,0),FALSE),0)</f>
        <v>0</v>
      </c>
      <c r="F35" s="35" t="str">
        <f t="shared" si="11"/>
        <v>20</v>
      </c>
      <c r="G35" s="35" t="str">
        <f t="shared" si="12"/>
        <v>20</v>
      </c>
      <c r="H35" s="35">
        <f t="shared" si="2"/>
        <v>0</v>
      </c>
      <c r="I35" s="33">
        <f>HLOOKUP(Yrke,Levelbonus!$B$1:$CR$20,5,0)</f>
        <v>0</v>
      </c>
      <c r="J35" s="36">
        <f t="shared" si="17"/>
        <v>-25</v>
      </c>
      <c r="K35" s="55">
        <f>VLOOKUP(A35,Diverse!$G$15:'Diverse'!$H$24,2)</f>
        <v>12.5</v>
      </c>
      <c r="L35" s="24">
        <f t="shared" si="14"/>
        <v>0</v>
      </c>
      <c r="M35" s="36">
        <f>IF(ISNUMBER(VLOOKUP($A35,Rasbonus!$A$61:$AM$295,MATCH(Ras,Rasbonus!$A$1:$AM$1,0),FALSE)),VLOOKUP($A35,Rasbonus!$A$61:$AM$295,MATCH(Ras,Rasbonus!$A$1:$AM$1,0),FALSE),0)</f>
        <v>0</v>
      </c>
      <c r="N35" s="36" t="str">
        <f>IF(OR($A$35="Bow", $A$35="Thrown"),$AC$62,"")</f>
        <v/>
      </c>
      <c r="O35" s="37"/>
      <c r="P35" s="37"/>
      <c r="Q35" s="27">
        <f t="shared" si="18"/>
        <v>-12.5</v>
      </c>
      <c r="R35" s="28"/>
      <c r="S35" s="29" t="s">
        <v>102</v>
      </c>
      <c r="T35" s="28"/>
      <c r="U35" s="51" t="s">
        <v>103</v>
      </c>
      <c r="V35" s="52"/>
      <c r="W35" s="52"/>
      <c r="X35" s="52"/>
      <c r="Y35" s="52"/>
      <c r="Z35" s="52"/>
      <c r="AA35" s="52"/>
      <c r="AB35" s="52"/>
      <c r="AC35" s="53" t="str">
        <f>VLOOKUP(U35,AllaSkills!$A$3:$BV$319,$A$2+3,FALSE)</f>
        <v>5</v>
      </c>
      <c r="AD35" s="28"/>
      <c r="AE35" s="28"/>
      <c r="AF35" s="28"/>
      <c r="AG35" s="28"/>
      <c r="AH35" s="28"/>
      <c r="AI35" s="28"/>
      <c r="AJ35" s="28"/>
      <c r="AK35" s="28"/>
      <c r="AL35" s="28"/>
      <c r="AM35" s="28"/>
      <c r="AN35" s="28"/>
      <c r="AO35" s="28"/>
      <c r="AP35" s="28"/>
      <c r="AQ35" s="28"/>
      <c r="AR35" s="28"/>
      <c r="AS35" s="28"/>
      <c r="AT35" s="5"/>
      <c r="AU35" s="5"/>
      <c r="AV35" s="5"/>
      <c r="AW35" s="5"/>
    </row>
    <row r="36" spans="1:49" ht="12.75" customHeight="1">
      <c r="A36" s="56" t="s">
        <v>104</v>
      </c>
      <c r="B36" s="57" t="str">
        <f>VLOOKUP("Shield Skill",AllaSkills!$A$3:$BV$319,$A$2+3,FALSE)</f>
        <v>20</v>
      </c>
      <c r="C36" s="33">
        <f>VLOOKUP($D36,Diverse!$H$1:$I$5,2,0)</f>
        <v>0</v>
      </c>
      <c r="D36" s="33" t="s">
        <v>33</v>
      </c>
      <c r="E36" s="34">
        <f>ROUND(Level*(C36/2),0)+IF(ISNUMBER(VLOOKUP($A36,Rasbonus!$A$29:$AM$59,MATCH(Ras,Rasbonus!$A$1:$AM$1,0),FALSE)),VLOOKUP($A36,Rasbonus!$A$29:$AM$59,MATCH(Ras,Rasbonus!$A$1:$AM$1,0),FALSE),0)</f>
        <v>0</v>
      </c>
      <c r="F36" s="58" t="str">
        <f t="shared" si="11"/>
        <v>20</v>
      </c>
      <c r="G36" s="58" t="str">
        <f t="shared" si="12"/>
        <v>20</v>
      </c>
      <c r="H36" s="35">
        <f t="shared" si="2"/>
        <v>0</v>
      </c>
      <c r="I36" s="59"/>
      <c r="J36" s="60">
        <f>IF(E36&lt;1,-25,IF(E36&gt;20,35+((E36-20)*0.5),IF(E36&gt;10,25+(E36-10),IF(E36&gt;5,15+((E36-5)*2),E36*3))))</f>
        <v>-25</v>
      </c>
      <c r="K36" s="60">
        <v>0</v>
      </c>
      <c r="L36" s="60"/>
      <c r="M36" s="36">
        <f>IF(ISNUMBER(VLOOKUP($A36,Rasbonus!$A$61:$AM$295,MATCH(Ras,Rasbonus!$A$1:$AM$1,0),FALSE)),VLOOKUP($A36,Rasbonus!$A$61:$AM$295,MATCH(Ras,Rasbonus!$A$1:$AM$1,0),FALSE),0)</f>
        <v>0</v>
      </c>
      <c r="N36" s="61">
        <f>SUM(Secondary!AK93+15)</f>
        <v>15</v>
      </c>
      <c r="O36" s="62"/>
      <c r="P36" s="63"/>
      <c r="Q36" s="64">
        <f t="shared" si="18"/>
        <v>-10</v>
      </c>
      <c r="R36" s="28"/>
      <c r="S36" s="29" t="s">
        <v>105</v>
      </c>
      <c r="T36" s="28"/>
      <c r="U36" s="51" t="s">
        <v>106</v>
      </c>
      <c r="V36" s="52"/>
      <c r="W36" s="52"/>
      <c r="X36" s="52"/>
      <c r="Y36" s="52"/>
      <c r="Z36" s="52"/>
      <c r="AA36" s="52"/>
      <c r="AB36" s="52"/>
      <c r="AC36" s="53" t="str">
        <f>VLOOKUP(U36,AllaSkills!$A$3:$BV$319,$A$2+3,FALSE)</f>
        <v>10</v>
      </c>
      <c r="AD36" s="28"/>
      <c r="AE36" s="28"/>
      <c r="AF36" s="28"/>
      <c r="AG36" s="28"/>
      <c r="AH36" s="28"/>
      <c r="AI36" s="28"/>
      <c r="AJ36" s="28"/>
      <c r="AK36" s="28"/>
      <c r="AL36" s="28"/>
      <c r="AM36" s="28"/>
      <c r="AN36" s="28"/>
      <c r="AO36" s="28"/>
      <c r="AP36" s="28"/>
      <c r="AQ36" s="28"/>
      <c r="AR36" s="28"/>
      <c r="AS36" s="28"/>
      <c r="AT36" s="5"/>
      <c r="AU36" s="5"/>
      <c r="AV36" s="5"/>
      <c r="AW36" s="5"/>
    </row>
    <row r="37" spans="1:49" ht="81" customHeight="1">
      <c r="A37" s="65"/>
      <c r="B37" s="66"/>
      <c r="C37" s="65"/>
      <c r="D37" s="65"/>
      <c r="E37" s="67"/>
      <c r="F37" s="65"/>
      <c r="G37" s="65"/>
      <c r="H37" s="65"/>
      <c r="I37" s="65"/>
      <c r="J37" s="65"/>
      <c r="K37" s="65"/>
      <c r="L37" s="65"/>
      <c r="M37" s="65"/>
      <c r="N37" s="65"/>
      <c r="O37" s="65"/>
      <c r="P37" s="65"/>
      <c r="Q37" s="65"/>
      <c r="R37" s="65"/>
      <c r="S37" s="65"/>
      <c r="T37" s="65"/>
      <c r="U37" s="65"/>
      <c r="V37" s="65"/>
      <c r="W37" s="65"/>
      <c r="X37" s="65"/>
      <c r="Y37" s="65"/>
      <c r="Z37" s="65"/>
      <c r="AA37" s="65"/>
      <c r="AB37" s="65"/>
      <c r="AC37" s="65"/>
      <c r="AD37" s="5"/>
      <c r="AE37" s="5"/>
      <c r="AF37" s="5"/>
      <c r="AG37" s="5"/>
      <c r="AH37" s="5"/>
      <c r="AI37" s="5"/>
      <c r="AJ37" s="5"/>
      <c r="AK37" s="5"/>
      <c r="AL37" s="5"/>
      <c r="AM37" s="5"/>
      <c r="AN37" s="5"/>
      <c r="AO37" s="5"/>
      <c r="AP37" s="5"/>
      <c r="AQ37" s="5"/>
      <c r="AR37" s="5"/>
      <c r="AS37" s="5"/>
      <c r="AT37" s="5"/>
      <c r="AU37" s="5"/>
      <c r="AV37" s="5"/>
      <c r="AW37" s="5"/>
    </row>
    <row r="38" spans="1:49" ht="12.75" customHeight="1">
      <c r="A38" s="46" t="s">
        <v>107</v>
      </c>
      <c r="B38" s="68"/>
      <c r="C38" s="48"/>
      <c r="D38" s="48"/>
      <c r="E38" s="69"/>
      <c r="F38" s="28"/>
      <c r="G38" s="28"/>
      <c r="H38" s="28"/>
      <c r="I38" s="28"/>
      <c r="J38" s="70"/>
      <c r="K38" s="46" t="s">
        <v>108</v>
      </c>
      <c r="L38" s="48"/>
      <c r="M38" s="48"/>
      <c r="N38" s="48"/>
      <c r="O38" s="69"/>
      <c r="P38" s="28"/>
      <c r="Q38" s="46" t="s">
        <v>109</v>
      </c>
      <c r="R38" s="48"/>
      <c r="S38" s="71"/>
      <c r="T38" s="28"/>
      <c r="U38" s="46" t="s">
        <v>110</v>
      </c>
      <c r="V38" s="72"/>
      <c r="W38" s="72"/>
      <c r="X38" s="72"/>
      <c r="Y38" s="72"/>
      <c r="Z38" s="72"/>
      <c r="AA38" s="72"/>
      <c r="AB38" s="72"/>
      <c r="AC38" s="71"/>
      <c r="AD38" s="28"/>
      <c r="AE38" s="28"/>
      <c r="AF38" s="28"/>
      <c r="AG38" s="28"/>
      <c r="AH38" s="28"/>
      <c r="AI38" s="28"/>
      <c r="AJ38" s="28"/>
      <c r="AK38" s="28"/>
      <c r="AL38" s="28"/>
      <c r="AM38" s="28"/>
      <c r="AN38" s="28"/>
      <c r="AO38" s="28"/>
      <c r="AP38" s="28"/>
      <c r="AQ38" s="28"/>
      <c r="AR38" s="28"/>
      <c r="AS38" s="28"/>
      <c r="AT38" s="5"/>
      <c r="AU38" s="5"/>
      <c r="AV38" s="5"/>
      <c r="AW38" s="5"/>
    </row>
    <row r="39" spans="1:49" ht="12.75" customHeight="1">
      <c r="A39" s="73"/>
      <c r="B39" s="74" t="s">
        <v>111</v>
      </c>
      <c r="C39" s="52"/>
      <c r="D39" s="75" t="s">
        <v>112</v>
      </c>
      <c r="E39" s="76"/>
      <c r="F39" s="28"/>
      <c r="G39" s="28"/>
      <c r="H39" s="28"/>
      <c r="I39" s="28"/>
      <c r="J39" s="70"/>
      <c r="K39" s="73" t="s">
        <v>113</v>
      </c>
      <c r="L39" s="52"/>
      <c r="M39" s="52"/>
      <c r="N39" s="52"/>
      <c r="O39" s="77">
        <f>Secondary!AK181</f>
        <v>5</v>
      </c>
      <c r="P39" s="28"/>
      <c r="Q39" s="73"/>
      <c r="R39" s="52"/>
      <c r="S39" s="76"/>
      <c r="T39" s="28"/>
      <c r="U39" s="73" t="s">
        <v>114</v>
      </c>
      <c r="V39" s="78"/>
      <c r="W39" s="52"/>
      <c r="X39" s="52"/>
      <c r="Y39" s="52"/>
      <c r="Z39" s="52"/>
      <c r="AA39" s="52"/>
      <c r="AB39" s="52"/>
      <c r="AC39" s="76"/>
      <c r="AD39" s="28"/>
      <c r="AE39" s="28"/>
      <c r="AF39" s="28"/>
      <c r="AG39" s="28"/>
      <c r="AH39" s="28"/>
      <c r="AI39" s="28"/>
      <c r="AJ39" s="28"/>
      <c r="AK39" s="28"/>
      <c r="AL39" s="28"/>
      <c r="AM39" s="28"/>
      <c r="AN39" s="28"/>
      <c r="AO39" s="28"/>
      <c r="AP39" s="28"/>
      <c r="AQ39" s="28"/>
      <c r="AR39" s="28"/>
      <c r="AS39" s="28"/>
      <c r="AT39" s="5"/>
      <c r="AU39" s="5"/>
      <c r="AV39" s="5"/>
      <c r="AW39" s="5"/>
    </row>
    <row r="40" spans="1:49" ht="12.75" customHeight="1">
      <c r="A40" s="73" t="s">
        <v>115</v>
      </c>
      <c r="B40" s="79">
        <f>IF($Q$36&lt;0,0,$Q$36)</f>
        <v>0</v>
      </c>
      <c r="C40" s="52"/>
      <c r="D40" s="80"/>
      <c r="E40" s="76"/>
      <c r="F40" s="28"/>
      <c r="G40" s="28"/>
      <c r="H40" s="28"/>
      <c r="I40" s="28"/>
      <c r="J40" s="28"/>
      <c r="K40" s="73" t="s">
        <v>116</v>
      </c>
      <c r="L40" s="52"/>
      <c r="M40" s="52"/>
      <c r="N40" s="52"/>
      <c r="O40" s="81"/>
      <c r="P40" s="28"/>
      <c r="Q40" s="73"/>
      <c r="R40" s="52"/>
      <c r="S40" s="76"/>
      <c r="T40" s="28"/>
      <c r="U40" s="82" t="s">
        <v>117</v>
      </c>
      <c r="V40" s="83" t="str">
        <f>Yrke</f>
        <v>Alchemist</v>
      </c>
      <c r="W40" s="52"/>
      <c r="X40" s="52"/>
      <c r="Y40" s="52"/>
      <c r="Z40" s="52"/>
      <c r="AA40" s="52"/>
      <c r="AB40" s="52"/>
      <c r="AC40" s="76"/>
      <c r="AD40" s="28"/>
      <c r="AE40" s="28"/>
      <c r="AF40" s="28"/>
      <c r="AG40" s="28"/>
      <c r="AH40" s="28"/>
      <c r="AI40" s="28"/>
      <c r="AJ40" s="28"/>
      <c r="AK40" s="28"/>
      <c r="AL40" s="28"/>
      <c r="AM40" s="28"/>
      <c r="AN40" s="28"/>
      <c r="AO40" s="28"/>
      <c r="AP40" s="28"/>
      <c r="AQ40" s="28"/>
      <c r="AR40" s="28"/>
      <c r="AS40" s="28"/>
      <c r="AT40" s="5"/>
      <c r="AU40" s="5"/>
      <c r="AV40" s="5"/>
      <c r="AW40" s="5"/>
    </row>
    <row r="41" spans="1:49" ht="12.75" customHeight="1">
      <c r="A41" s="73" t="s">
        <v>118</v>
      </c>
      <c r="B41" s="80">
        <v>0</v>
      </c>
      <c r="C41" s="52"/>
      <c r="D41" s="80"/>
      <c r="E41" s="76"/>
      <c r="F41" s="28"/>
      <c r="G41" s="28"/>
      <c r="H41" s="28"/>
      <c r="I41" s="28"/>
      <c r="J41" s="28"/>
      <c r="K41" s="73" t="s">
        <v>119</v>
      </c>
      <c r="L41" s="52"/>
      <c r="M41" s="52"/>
      <c r="N41" s="52"/>
      <c r="O41" s="81">
        <v>1</v>
      </c>
      <c r="P41" s="28"/>
      <c r="Q41" s="73"/>
      <c r="R41" s="52"/>
      <c r="S41" s="76"/>
      <c r="T41" s="28"/>
      <c r="U41" s="82" t="s">
        <v>120</v>
      </c>
      <c r="V41" s="83" t="str">
        <f>Ras</f>
        <v>Beijabar</v>
      </c>
      <c r="W41" s="52"/>
      <c r="X41" s="52"/>
      <c r="Y41" s="52"/>
      <c r="Z41" s="52"/>
      <c r="AA41" s="52"/>
      <c r="AB41" s="52"/>
      <c r="AC41" s="76"/>
      <c r="AD41" s="28"/>
      <c r="AE41" s="28"/>
      <c r="AF41" s="28"/>
      <c r="AG41" s="28"/>
      <c r="AH41" s="28"/>
      <c r="AI41" s="28"/>
      <c r="AJ41" s="28"/>
      <c r="AK41" s="28"/>
      <c r="AL41" s="28"/>
      <c r="AM41" s="28"/>
      <c r="AN41" s="28"/>
      <c r="AO41" s="28"/>
      <c r="AP41" s="28"/>
      <c r="AQ41" s="28"/>
      <c r="AR41" s="28"/>
      <c r="AS41" s="28"/>
      <c r="AT41" s="5"/>
      <c r="AU41" s="5"/>
      <c r="AV41" s="5"/>
      <c r="AW41" s="5"/>
    </row>
    <row r="42" spans="1:49" ht="12.75" customHeight="1">
      <c r="A42" s="73" t="s">
        <v>49</v>
      </c>
      <c r="B42" s="79">
        <f>MIN($AB$71,IF($AC$9+$AC$61&lt;1,0,($AC$9+$AC$61)))</f>
        <v>0</v>
      </c>
      <c r="C42" s="52"/>
      <c r="D42" s="79">
        <f>SUM(B42)</f>
        <v>0</v>
      </c>
      <c r="E42" s="76"/>
      <c r="F42" s="28"/>
      <c r="G42" s="28"/>
      <c r="H42" s="28"/>
      <c r="I42" s="28"/>
      <c r="J42" s="28"/>
      <c r="K42" s="73" t="s">
        <v>24</v>
      </c>
      <c r="L42" s="52"/>
      <c r="M42" s="52"/>
      <c r="N42" s="52"/>
      <c r="O42" s="81">
        <f>SUM(O39:O40)*(O41)</f>
        <v>5</v>
      </c>
      <c r="P42" s="28"/>
      <c r="Q42" s="73"/>
      <c r="R42" s="52"/>
      <c r="S42" s="76"/>
      <c r="T42" s="28"/>
      <c r="U42" s="82" t="s">
        <v>121</v>
      </c>
      <c r="V42" s="83">
        <v>1</v>
      </c>
      <c r="W42" s="52"/>
      <c r="X42" s="52"/>
      <c r="Y42" s="52"/>
      <c r="Z42" s="52"/>
      <c r="AA42" s="52"/>
      <c r="AB42" s="52"/>
      <c r="AC42" s="76"/>
      <c r="AD42" s="28"/>
      <c r="AE42" s="28"/>
      <c r="AF42" s="28"/>
      <c r="AG42" s="28"/>
      <c r="AH42" s="28"/>
      <c r="AI42" s="28"/>
      <c r="AJ42" s="28"/>
      <c r="AK42" s="28"/>
      <c r="AL42" s="28"/>
      <c r="AM42" s="28"/>
      <c r="AN42" s="28"/>
      <c r="AO42" s="28"/>
      <c r="AP42" s="28"/>
      <c r="AQ42" s="28"/>
      <c r="AR42" s="28"/>
      <c r="AS42" s="28"/>
      <c r="AT42" s="5"/>
      <c r="AU42" s="5"/>
      <c r="AV42" s="5"/>
      <c r="AW42" s="5"/>
    </row>
    <row r="43" spans="1:49" ht="12.75" customHeight="1">
      <c r="A43" s="73"/>
      <c r="B43" s="80"/>
      <c r="C43" s="52"/>
      <c r="D43" s="80"/>
      <c r="E43" s="76"/>
      <c r="F43" s="28"/>
      <c r="G43" s="28"/>
      <c r="H43" s="28"/>
      <c r="I43" s="28"/>
      <c r="J43" s="28"/>
      <c r="K43" s="73" t="s">
        <v>122</v>
      </c>
      <c r="L43" s="52"/>
      <c r="M43" s="52"/>
      <c r="N43" s="52"/>
      <c r="O43" s="81"/>
      <c r="P43" s="28"/>
      <c r="Q43" s="73"/>
      <c r="R43" s="52"/>
      <c r="S43" s="76"/>
      <c r="T43" s="28"/>
      <c r="U43" s="82" t="s">
        <v>123</v>
      </c>
      <c r="V43" s="84">
        <f>IF(Q9&gt;(HLOOKUP(Ras,Rasbonus!$B$1:$AM$16,16,FALSE)+CO),ROUND(((HLOOKUP(Ras,Rasbonus!$B$1:$AM$16,16,FALSE)+CO))*(1+(CO/100)),0),ROUND(((Q9*CO%)+Q9),0))</f>
        <v>25</v>
      </c>
      <c r="W43" s="52"/>
      <c r="X43" s="52"/>
      <c r="Y43" s="52"/>
      <c r="Z43" s="52"/>
      <c r="AA43" s="52"/>
      <c r="AB43" s="52"/>
      <c r="AC43" s="76"/>
      <c r="AD43" s="28"/>
      <c r="AE43" s="28"/>
      <c r="AF43" s="28"/>
      <c r="AG43" s="28"/>
      <c r="AH43" s="28"/>
      <c r="AI43" s="28"/>
      <c r="AJ43" s="28"/>
      <c r="AK43" s="28"/>
      <c r="AL43" s="28"/>
      <c r="AM43" s="28"/>
      <c r="AN43" s="28"/>
      <c r="AO43" s="28"/>
      <c r="AP43" s="28"/>
      <c r="AQ43" s="28"/>
      <c r="AR43" s="28"/>
      <c r="AS43" s="28"/>
      <c r="AT43" s="5"/>
      <c r="AU43" s="5"/>
      <c r="AV43" s="5"/>
      <c r="AW43" s="5"/>
    </row>
    <row r="44" spans="1:49" ht="12.75" customHeight="1">
      <c r="A44" s="73" t="s">
        <v>124</v>
      </c>
      <c r="B44" s="80">
        <v>0</v>
      </c>
      <c r="C44" s="52"/>
      <c r="D44" s="80">
        <f t="shared" ref="D44:D49" si="20">SUM(B44)</f>
        <v>0</v>
      </c>
      <c r="E44" s="76"/>
      <c r="F44" s="28"/>
      <c r="G44" s="28"/>
      <c r="H44" s="28"/>
      <c r="I44" s="28"/>
      <c r="J44" s="28"/>
      <c r="K44" s="85" t="s">
        <v>125</v>
      </c>
      <c r="L44" s="86"/>
      <c r="M44" s="86"/>
      <c r="N44" s="86"/>
      <c r="O44" s="87">
        <f>IF(V45="Channeling",VLOOKUP(V11,Diverse!G82:H186,2),IF(V45="Essence",VLOOKUP(V12,Diverse!G82:H186,2),IF(V45="Mentalism",VLOOKUP(V10,Diverse!G82:H186,2),IF(V45="Hybrid: Channeling/Essence",VLOOKUP(SUM(V11:V12)*0.5,Diverse!G82:H186,2),IF(V45="Hybrid: Channeling/Mentalism",VLOOKUP(SUM(V10:V11)*0.5,Diverse!G82:H186,2),IF(V45="Hybrid: Mentalism/Essence",VLOOKUP(SUM(V11:V12)*0.5,Diverse!G82:H186,2),VLOOKUP(SUM(V10:V12)*0.33,Diverse!G82:H186,2)))))))</f>
        <v>2</v>
      </c>
      <c r="P44" s="28"/>
      <c r="Q44" s="73"/>
      <c r="R44" s="52"/>
      <c r="S44" s="76"/>
      <c r="T44" s="28"/>
      <c r="U44" s="82" t="s">
        <v>126</v>
      </c>
      <c r="V44" s="83">
        <f>VLOOKUP(V9,Diverse!$A$2:$D$131,4,0)+Z9+$O$66</f>
        <v>45</v>
      </c>
      <c r="W44" s="52"/>
      <c r="X44" s="52"/>
      <c r="Y44" s="52"/>
      <c r="Z44" s="88"/>
      <c r="AA44" s="88"/>
      <c r="AB44" s="52"/>
      <c r="AC44" s="76"/>
      <c r="AD44" s="28"/>
      <c r="AE44" s="28"/>
      <c r="AF44" s="28"/>
      <c r="AG44" s="28"/>
      <c r="AH44" s="28"/>
      <c r="AI44" s="28"/>
      <c r="AJ44" s="28"/>
      <c r="AK44" s="28"/>
      <c r="AL44" s="28"/>
      <c r="AM44" s="28"/>
      <c r="AN44" s="28"/>
      <c r="AO44" s="28"/>
      <c r="AP44" s="28"/>
      <c r="AQ44" s="28"/>
      <c r="AR44" s="28"/>
      <c r="AS44" s="28"/>
      <c r="AT44" s="5"/>
      <c r="AU44" s="5"/>
      <c r="AV44" s="5"/>
      <c r="AW44" s="5"/>
    </row>
    <row r="45" spans="1:49" ht="12.75" customHeight="1">
      <c r="A45" s="73" t="s">
        <v>39</v>
      </c>
      <c r="B45" s="80">
        <f>IF($Q$5&lt;0,0,$Q$5)</f>
        <v>0</v>
      </c>
      <c r="C45" s="52"/>
      <c r="D45" s="80">
        <f t="shared" si="20"/>
        <v>0</v>
      </c>
      <c r="E45" s="76"/>
      <c r="F45" s="28"/>
      <c r="G45" s="28"/>
      <c r="H45" s="28"/>
      <c r="I45" s="28"/>
      <c r="J45" s="28"/>
      <c r="K45" s="89"/>
      <c r="L45" s="89"/>
      <c r="M45" s="89"/>
      <c r="N45" s="89"/>
      <c r="O45" s="89"/>
      <c r="P45" s="28"/>
      <c r="Q45" s="73"/>
      <c r="R45" s="52"/>
      <c r="S45" s="76"/>
      <c r="T45" s="28"/>
      <c r="U45" s="73" t="s">
        <v>127</v>
      </c>
      <c r="V45" s="548" t="s">
        <v>50</v>
      </c>
      <c r="W45" s="542"/>
      <c r="X45" s="542"/>
      <c r="Y45" s="542"/>
      <c r="Z45" s="542"/>
      <c r="AA45" s="542"/>
      <c r="AB45" s="542"/>
      <c r="AC45" s="543"/>
      <c r="AD45" s="28"/>
      <c r="AE45" s="28"/>
      <c r="AF45" s="28"/>
      <c r="AG45" s="28"/>
      <c r="AH45" s="28"/>
      <c r="AI45" s="28"/>
      <c r="AJ45" s="28"/>
      <c r="AK45" s="28"/>
      <c r="AL45" s="28"/>
      <c r="AM45" s="28"/>
      <c r="AN45" s="28"/>
      <c r="AO45" s="28"/>
      <c r="AP45" s="28"/>
      <c r="AQ45" s="28"/>
      <c r="AR45" s="28"/>
      <c r="AS45" s="28"/>
      <c r="AT45" s="5"/>
      <c r="AU45" s="5"/>
      <c r="AV45" s="5"/>
      <c r="AW45" s="5"/>
    </row>
    <row r="46" spans="1:49" ht="12.75" customHeight="1">
      <c r="A46" s="73" t="s">
        <v>128</v>
      </c>
      <c r="B46" s="79">
        <f t="shared" ref="B46:B47" si="21">IF(Q12&lt;0,0,Q12)</f>
        <v>0</v>
      </c>
      <c r="C46" s="52"/>
      <c r="D46" s="79">
        <f t="shared" si="20"/>
        <v>0</v>
      </c>
      <c r="E46" s="76"/>
      <c r="F46" s="28"/>
      <c r="G46" s="28"/>
      <c r="H46" s="28"/>
      <c r="I46" s="28"/>
      <c r="J46" s="28"/>
      <c r="K46" s="46" t="s">
        <v>129</v>
      </c>
      <c r="L46" s="48"/>
      <c r="M46" s="48"/>
      <c r="N46" s="90"/>
      <c r="O46" s="91"/>
      <c r="P46" s="92"/>
      <c r="Q46" s="73"/>
      <c r="R46" s="52"/>
      <c r="S46" s="76"/>
      <c r="T46" s="28"/>
      <c r="U46" s="73" t="s">
        <v>130</v>
      </c>
      <c r="V46" s="93"/>
      <c r="W46" s="52"/>
      <c r="X46" s="52"/>
      <c r="Y46" s="52"/>
      <c r="Z46" s="52"/>
      <c r="AA46" s="52"/>
      <c r="AB46" s="52"/>
      <c r="AC46" s="76"/>
      <c r="AD46" s="28"/>
      <c r="AE46" s="28"/>
      <c r="AF46" s="28"/>
      <c r="AG46" s="28"/>
      <c r="AH46" s="28"/>
      <c r="AI46" s="28"/>
      <c r="AJ46" s="28"/>
      <c r="AK46" s="28"/>
      <c r="AL46" s="28"/>
      <c r="AM46" s="28"/>
      <c r="AN46" s="28"/>
      <c r="AO46" s="28"/>
      <c r="AP46" s="28"/>
      <c r="AQ46" s="28"/>
      <c r="AR46" s="28"/>
      <c r="AS46" s="28"/>
      <c r="AT46" s="5"/>
      <c r="AU46" s="5"/>
      <c r="AV46" s="5"/>
      <c r="AW46" s="5"/>
    </row>
    <row r="47" spans="1:49" ht="12.75" customHeight="1">
      <c r="A47" s="73" t="s">
        <v>131</v>
      </c>
      <c r="B47" s="79">
        <f t="shared" si="21"/>
        <v>0</v>
      </c>
      <c r="C47" s="52"/>
      <c r="D47" s="79">
        <f t="shared" si="20"/>
        <v>0</v>
      </c>
      <c r="E47" s="76"/>
      <c r="F47" s="28"/>
      <c r="G47" s="28"/>
      <c r="H47" s="28"/>
      <c r="I47" s="28"/>
      <c r="J47" s="28"/>
      <c r="K47" s="73" t="s">
        <v>132</v>
      </c>
      <c r="L47" s="52"/>
      <c r="M47" s="52"/>
      <c r="N47" s="52">
        <v>180</v>
      </c>
      <c r="O47" s="76" t="s">
        <v>133</v>
      </c>
      <c r="P47" s="50"/>
      <c r="Q47" s="73"/>
      <c r="R47" s="52"/>
      <c r="S47" s="76"/>
      <c r="T47" s="28"/>
      <c r="U47" s="73" t="s">
        <v>134</v>
      </c>
      <c r="V47" s="52"/>
      <c r="W47" s="52"/>
      <c r="X47" s="52"/>
      <c r="Y47" s="52"/>
      <c r="Z47" s="52"/>
      <c r="AA47" s="52"/>
      <c r="AB47" s="52"/>
      <c r="AC47" s="76"/>
      <c r="AD47" s="28"/>
      <c r="AE47" s="28"/>
      <c r="AF47" s="28"/>
      <c r="AG47" s="28"/>
      <c r="AH47" s="28"/>
      <c r="AI47" s="28"/>
      <c r="AJ47" s="28"/>
      <c r="AK47" s="28"/>
      <c r="AL47" s="28"/>
      <c r="AM47" s="28"/>
      <c r="AN47" s="28"/>
      <c r="AO47" s="28"/>
      <c r="AP47" s="28"/>
      <c r="AQ47" s="28"/>
      <c r="AR47" s="28"/>
      <c r="AS47" s="28"/>
      <c r="AT47" s="5"/>
      <c r="AU47" s="5"/>
      <c r="AV47" s="5"/>
      <c r="AW47" s="5"/>
    </row>
    <row r="48" spans="1:49" ht="12.75" customHeight="1">
      <c r="A48" s="73" t="s">
        <v>135</v>
      </c>
      <c r="B48" s="80">
        <v>0</v>
      </c>
      <c r="C48" s="52"/>
      <c r="D48" s="80">
        <f t="shared" si="20"/>
        <v>0</v>
      </c>
      <c r="E48" s="76"/>
      <c r="F48" s="28"/>
      <c r="G48" s="28"/>
      <c r="H48" s="28"/>
      <c r="I48" s="28"/>
      <c r="J48" s="28"/>
      <c r="K48" s="73" t="s">
        <v>136</v>
      </c>
      <c r="L48" s="52"/>
      <c r="M48" s="52"/>
      <c r="N48" s="52">
        <v>80</v>
      </c>
      <c r="O48" s="76" t="s">
        <v>137</v>
      </c>
      <c r="P48" s="50"/>
      <c r="Q48" s="94"/>
      <c r="R48" s="86"/>
      <c r="S48" s="95"/>
      <c r="T48" s="28"/>
      <c r="U48" s="73" t="s">
        <v>138</v>
      </c>
      <c r="V48" s="52"/>
      <c r="W48" s="52"/>
      <c r="X48" s="52"/>
      <c r="Y48" s="52"/>
      <c r="Z48" s="52"/>
      <c r="AA48" s="52"/>
      <c r="AB48" s="52"/>
      <c r="AC48" s="76"/>
      <c r="AD48" s="28"/>
      <c r="AE48" s="28"/>
      <c r="AF48" s="28"/>
      <c r="AG48" s="28"/>
      <c r="AH48" s="28"/>
      <c r="AI48" s="28"/>
      <c r="AJ48" s="28"/>
      <c r="AK48" s="28"/>
      <c r="AL48" s="28"/>
      <c r="AM48" s="28"/>
      <c r="AN48" s="28"/>
      <c r="AO48" s="28"/>
      <c r="AP48" s="28"/>
      <c r="AQ48" s="28"/>
      <c r="AR48" s="28"/>
      <c r="AS48" s="28"/>
      <c r="AT48" s="5"/>
      <c r="AU48" s="5"/>
      <c r="AV48" s="5"/>
      <c r="AW48" s="5"/>
    </row>
    <row r="49" spans="1:49" ht="12.75" customHeight="1">
      <c r="A49" s="96" t="s">
        <v>139</v>
      </c>
      <c r="B49" s="80">
        <v>0</v>
      </c>
      <c r="C49" s="52"/>
      <c r="D49" s="97">
        <f t="shared" si="20"/>
        <v>0</v>
      </c>
      <c r="E49" s="76"/>
      <c r="F49" s="28"/>
      <c r="G49" s="28"/>
      <c r="H49" s="28"/>
      <c r="I49" s="28"/>
      <c r="J49" s="28"/>
      <c r="K49" s="73" t="s">
        <v>140</v>
      </c>
      <c r="L49" s="52"/>
      <c r="M49" s="52"/>
      <c r="N49" s="52"/>
      <c r="O49" s="76"/>
      <c r="P49" s="98"/>
      <c r="Q49" s="98"/>
      <c r="R49" s="28"/>
      <c r="S49" s="28"/>
      <c r="T49" s="28"/>
      <c r="U49" s="73"/>
      <c r="V49" s="52"/>
      <c r="W49" s="52"/>
      <c r="X49" s="52"/>
      <c r="Y49" s="52"/>
      <c r="Z49" s="52"/>
      <c r="AA49" s="52"/>
      <c r="AB49" s="52"/>
      <c r="AC49" s="76"/>
      <c r="AD49" s="28"/>
      <c r="AE49" s="28"/>
      <c r="AF49" s="28"/>
      <c r="AG49" s="28"/>
      <c r="AH49" s="28"/>
      <c r="AI49" s="28"/>
      <c r="AJ49" s="28"/>
      <c r="AK49" s="28"/>
      <c r="AL49" s="28"/>
      <c r="AM49" s="28"/>
      <c r="AN49" s="28"/>
      <c r="AO49" s="28"/>
      <c r="AP49" s="28"/>
      <c r="AQ49" s="28"/>
      <c r="AR49" s="28"/>
      <c r="AS49" s="28"/>
      <c r="AT49" s="5"/>
      <c r="AU49" s="5"/>
      <c r="AV49" s="5"/>
      <c r="AW49" s="5"/>
    </row>
    <row r="50" spans="1:49" ht="12.75" customHeight="1">
      <c r="A50" s="99" t="s">
        <v>141</v>
      </c>
      <c r="B50" s="100">
        <f>Secondary!AC93</f>
        <v>0</v>
      </c>
      <c r="C50" s="100"/>
      <c r="D50" s="100">
        <f>Secondary!AC93</f>
        <v>0</v>
      </c>
      <c r="E50" s="101"/>
      <c r="F50" s="28"/>
      <c r="G50" s="28"/>
      <c r="H50" s="28"/>
      <c r="I50" s="28"/>
      <c r="J50" s="28"/>
      <c r="K50" s="73" t="s">
        <v>142</v>
      </c>
      <c r="L50" s="52"/>
      <c r="M50" s="52"/>
      <c r="N50" s="52"/>
      <c r="O50" s="76"/>
      <c r="P50" s="98"/>
      <c r="Q50" s="102" t="s">
        <v>143</v>
      </c>
      <c r="R50" s="48"/>
      <c r="S50" s="71"/>
      <c r="T50" s="28"/>
      <c r="U50" s="73"/>
      <c r="V50" s="52"/>
      <c r="W50" s="52"/>
      <c r="X50" s="52"/>
      <c r="Y50" s="52"/>
      <c r="Z50" s="52"/>
      <c r="AA50" s="52"/>
      <c r="AB50" s="52"/>
      <c r="AC50" s="76"/>
      <c r="AD50" s="28"/>
      <c r="AE50" s="28"/>
      <c r="AF50" s="28"/>
      <c r="AG50" s="28"/>
      <c r="AH50" s="28"/>
      <c r="AI50" s="28"/>
      <c r="AJ50" s="28"/>
      <c r="AK50" s="28"/>
      <c r="AL50" s="28"/>
      <c r="AM50" s="28"/>
      <c r="AN50" s="28"/>
      <c r="AO50" s="28"/>
      <c r="AP50" s="28"/>
      <c r="AQ50" s="28"/>
      <c r="AR50" s="28"/>
      <c r="AS50" s="28"/>
      <c r="AT50" s="5"/>
      <c r="AU50" s="5"/>
      <c r="AV50" s="5"/>
      <c r="AW50" s="5"/>
    </row>
    <row r="51" spans="1:49" ht="12.75" customHeight="1">
      <c r="A51" s="103" t="s">
        <v>144</v>
      </c>
      <c r="B51" s="104">
        <v>0</v>
      </c>
      <c r="C51" s="105"/>
      <c r="D51" s="104">
        <f>SUM(B51)</f>
        <v>0</v>
      </c>
      <c r="E51" s="106"/>
      <c r="F51" s="28"/>
      <c r="G51" s="28"/>
      <c r="H51" s="28"/>
      <c r="I51" s="28"/>
      <c r="J51" s="28"/>
      <c r="K51" s="73" t="s">
        <v>145</v>
      </c>
      <c r="L51" s="52"/>
      <c r="M51" s="52"/>
      <c r="N51" s="52"/>
      <c r="O51" s="76"/>
      <c r="P51" s="98"/>
      <c r="Q51" s="107"/>
      <c r="R51" s="52"/>
      <c r="S51" s="76"/>
      <c r="T51" s="28"/>
      <c r="U51" s="73"/>
      <c r="V51" s="52"/>
      <c r="W51" s="52"/>
      <c r="X51" s="52"/>
      <c r="Y51" s="52"/>
      <c r="Z51" s="52"/>
      <c r="AA51" s="52"/>
      <c r="AB51" s="52"/>
      <c r="AC51" s="76"/>
      <c r="AD51" s="28"/>
      <c r="AE51" s="28"/>
      <c r="AF51" s="28"/>
      <c r="AG51" s="28"/>
      <c r="AH51" s="28"/>
      <c r="AI51" s="28"/>
      <c r="AJ51" s="28"/>
      <c r="AK51" s="28"/>
      <c r="AL51" s="28"/>
      <c r="AM51" s="28"/>
      <c r="AN51" s="28"/>
      <c r="AO51" s="28"/>
      <c r="AP51" s="28"/>
      <c r="AQ51" s="28"/>
      <c r="AR51" s="28"/>
      <c r="AS51" s="28"/>
      <c r="AT51" s="5"/>
      <c r="AU51" s="5"/>
      <c r="AV51" s="5"/>
      <c r="AW51" s="5"/>
    </row>
    <row r="52" spans="1:49" ht="12.75" customHeight="1">
      <c r="A52" s="73"/>
      <c r="B52" s="54"/>
      <c r="C52" s="52"/>
      <c r="D52" s="80"/>
      <c r="E52" s="76"/>
      <c r="F52" s="28"/>
      <c r="G52" s="28"/>
      <c r="H52" s="28"/>
      <c r="I52" s="28"/>
      <c r="J52" s="28"/>
      <c r="K52" s="73" t="s">
        <v>146</v>
      </c>
      <c r="L52" s="52"/>
      <c r="M52" s="52"/>
      <c r="N52" s="52"/>
      <c r="O52" s="76"/>
      <c r="P52" s="28"/>
      <c r="Q52" s="73"/>
      <c r="R52" s="52"/>
      <c r="S52" s="76"/>
      <c r="T52" s="28"/>
      <c r="U52" s="73"/>
      <c r="V52" s="52"/>
      <c r="W52" s="52"/>
      <c r="X52" s="52"/>
      <c r="Y52" s="52"/>
      <c r="Z52" s="52"/>
      <c r="AA52" s="52"/>
      <c r="AB52" s="52"/>
      <c r="AC52" s="76"/>
      <c r="AD52" s="28"/>
      <c r="AE52" s="28"/>
      <c r="AF52" s="28"/>
      <c r="AG52" s="28"/>
      <c r="AH52" s="28"/>
      <c r="AI52" s="28"/>
      <c r="AJ52" s="28"/>
      <c r="AK52" s="28"/>
      <c r="AL52" s="28"/>
      <c r="AM52" s="28"/>
      <c r="AN52" s="28"/>
      <c r="AO52" s="28"/>
      <c r="AP52" s="28"/>
      <c r="AQ52" s="28"/>
      <c r="AR52" s="28"/>
      <c r="AS52" s="28"/>
      <c r="AT52" s="5"/>
      <c r="AU52" s="5"/>
      <c r="AV52" s="5"/>
      <c r="AW52" s="5"/>
    </row>
    <row r="53" spans="1:49" ht="12.75" customHeight="1">
      <c r="A53" s="108" t="s">
        <v>24</v>
      </c>
      <c r="B53" s="109">
        <f>SUM(B51,B49,B44,B42,B41,B40)</f>
        <v>0</v>
      </c>
      <c r="C53" s="86"/>
      <c r="D53" s="109">
        <f>SUM(D40:D52)</f>
        <v>0</v>
      </c>
      <c r="E53" s="95"/>
      <c r="F53" s="28"/>
      <c r="G53" s="28"/>
      <c r="H53" s="28"/>
      <c r="I53" s="28"/>
      <c r="J53" s="28"/>
      <c r="K53" s="85"/>
      <c r="L53" s="86"/>
      <c r="M53" s="86"/>
      <c r="N53" s="86"/>
      <c r="O53" s="95"/>
      <c r="P53" s="28"/>
      <c r="Q53" s="73"/>
      <c r="R53" s="52"/>
      <c r="S53" s="76"/>
      <c r="T53" s="28"/>
      <c r="U53" s="73"/>
      <c r="V53" s="52"/>
      <c r="W53" s="52"/>
      <c r="X53" s="52"/>
      <c r="Y53" s="52"/>
      <c r="Z53" s="52"/>
      <c r="AA53" s="52"/>
      <c r="AB53" s="52"/>
      <c r="AC53" s="76"/>
      <c r="AD53" s="28"/>
      <c r="AE53" s="28"/>
      <c r="AF53" s="28"/>
      <c r="AG53" s="28"/>
      <c r="AH53" s="28"/>
      <c r="AI53" s="28"/>
      <c r="AJ53" s="28"/>
      <c r="AK53" s="28"/>
      <c r="AL53" s="28"/>
      <c r="AM53" s="28"/>
      <c r="AN53" s="28"/>
      <c r="AO53" s="28"/>
      <c r="AP53" s="28"/>
      <c r="AQ53" s="28"/>
      <c r="AR53" s="28"/>
      <c r="AS53" s="28"/>
      <c r="AT53" s="5"/>
      <c r="AU53" s="5"/>
      <c r="AV53" s="5"/>
      <c r="AW53" s="5"/>
    </row>
    <row r="54" spans="1:49" ht="12.75" customHeight="1">
      <c r="A54" s="28"/>
      <c r="B54" s="98"/>
      <c r="C54" s="28"/>
      <c r="D54" s="28"/>
      <c r="E54" s="28"/>
      <c r="F54" s="28"/>
      <c r="G54" s="28"/>
      <c r="H54" s="28"/>
      <c r="I54" s="28"/>
      <c r="J54" s="28"/>
      <c r="K54" s="28"/>
      <c r="L54" s="28"/>
      <c r="M54" s="28"/>
      <c r="N54" s="28"/>
      <c r="O54" s="28"/>
      <c r="P54" s="28"/>
      <c r="Q54" s="73"/>
      <c r="R54" s="52"/>
      <c r="S54" s="76"/>
      <c r="T54" s="28"/>
      <c r="U54" s="73"/>
      <c r="V54" s="52"/>
      <c r="W54" s="52"/>
      <c r="X54" s="52"/>
      <c r="Y54" s="52"/>
      <c r="Z54" s="52"/>
      <c r="AA54" s="52"/>
      <c r="AB54" s="52"/>
      <c r="AC54" s="76"/>
      <c r="AD54" s="28"/>
      <c r="AE54" s="28"/>
      <c r="AF54" s="28"/>
      <c r="AG54" s="28"/>
      <c r="AH54" s="28"/>
      <c r="AI54" s="28"/>
      <c r="AJ54" s="28"/>
      <c r="AK54" s="28"/>
      <c r="AL54" s="28"/>
      <c r="AM54" s="28"/>
      <c r="AN54" s="28"/>
      <c r="AO54" s="28"/>
      <c r="AP54" s="28"/>
      <c r="AQ54" s="28"/>
      <c r="AR54" s="28"/>
      <c r="AS54" s="28"/>
      <c r="AT54" s="5"/>
      <c r="AU54" s="5"/>
      <c r="AV54" s="5"/>
      <c r="AW54" s="5"/>
    </row>
    <row r="55" spans="1:49" ht="12.75" customHeight="1">
      <c r="A55" s="46" t="s">
        <v>147</v>
      </c>
      <c r="B55" s="69"/>
      <c r="C55" s="28"/>
      <c r="D55" s="46" t="s">
        <v>148</v>
      </c>
      <c r="E55" s="110"/>
      <c r="F55" s="28"/>
      <c r="G55" s="28"/>
      <c r="H55" s="28"/>
      <c r="I55" s="28"/>
      <c r="J55" s="28"/>
      <c r="K55" s="46" t="s">
        <v>149</v>
      </c>
      <c r="L55" s="72"/>
      <c r="M55" s="72"/>
      <c r="N55" s="72"/>
      <c r="O55" s="71"/>
      <c r="P55" s="28"/>
      <c r="Q55" s="73"/>
      <c r="R55" s="52"/>
      <c r="S55" s="76"/>
      <c r="T55" s="28"/>
      <c r="U55" s="85"/>
      <c r="V55" s="86"/>
      <c r="W55" s="86"/>
      <c r="X55" s="86"/>
      <c r="Y55" s="86"/>
      <c r="Z55" s="86"/>
      <c r="AA55" s="86"/>
      <c r="AB55" s="86"/>
      <c r="AC55" s="95"/>
      <c r="AD55" s="28"/>
      <c r="AE55" s="28"/>
      <c r="AF55" s="28"/>
      <c r="AG55" s="28"/>
      <c r="AH55" s="28"/>
      <c r="AI55" s="28"/>
      <c r="AJ55" s="28"/>
      <c r="AK55" s="28"/>
      <c r="AL55" s="28"/>
      <c r="AM55" s="28"/>
      <c r="AN55" s="28"/>
      <c r="AO55" s="28"/>
      <c r="AP55" s="28"/>
      <c r="AQ55" s="28"/>
      <c r="AR55" s="28"/>
      <c r="AS55" s="28"/>
      <c r="AT55" s="5"/>
      <c r="AU55" s="5"/>
      <c r="AV55" s="5"/>
      <c r="AW55" s="5"/>
    </row>
    <row r="56" spans="1:49" ht="12.75" customHeight="1">
      <c r="A56" s="73" t="s">
        <v>50</v>
      </c>
      <c r="B56" s="77">
        <f>SUM(IN)+HLOOKUP(Ras,Rasbonus!$B$1:$AM$26,21,0)</f>
        <v>5</v>
      </c>
      <c r="C56" s="28"/>
      <c r="D56" s="73" t="s">
        <v>150</v>
      </c>
      <c r="E56" s="81">
        <f>IF(Level&lt;21,Level*I56,IF(I56&gt;2,60+(Level-20),IF(I56=2,40+((Level-20)*0.5),IF(Level=0,0,IF(I56=0,0,20)))))</f>
        <v>2</v>
      </c>
      <c r="F56" s="28"/>
      <c r="G56" s="28"/>
      <c r="H56" s="28"/>
      <c r="I56" s="28">
        <f>HLOOKUP(Yrke,Levelbonus!$B$1:$CR$20,18,0)</f>
        <v>2</v>
      </c>
      <c r="J56" s="28"/>
      <c r="K56" s="73"/>
      <c r="L56" s="52"/>
      <c r="M56" s="52"/>
      <c r="N56" s="52" t="s">
        <v>151</v>
      </c>
      <c r="O56" s="76" t="s">
        <v>152</v>
      </c>
      <c r="P56" s="28"/>
      <c r="Q56" s="73"/>
      <c r="R56" s="52"/>
      <c r="S56" s="76"/>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5"/>
      <c r="AU56" s="5"/>
      <c r="AV56" s="5"/>
      <c r="AW56" s="5"/>
    </row>
    <row r="57" spans="1:49" ht="12.75" customHeight="1">
      <c r="A57" s="73" t="s">
        <v>153</v>
      </c>
      <c r="B57" s="77">
        <f>SUM(EM)+HLOOKUP(Ras,Rasbonus!$B$1:$AM$26,20,0)</f>
        <v>5</v>
      </c>
      <c r="C57" s="28"/>
      <c r="D57" s="73" t="s">
        <v>154</v>
      </c>
      <c r="E57" s="81">
        <f>IF(Secondary!AC178&lt;31,Secondary!AC178,30)</f>
        <v>0</v>
      </c>
      <c r="F57" s="28"/>
      <c r="G57" s="28"/>
      <c r="H57" s="28"/>
      <c r="I57" s="28"/>
      <c r="J57" s="28"/>
      <c r="K57" s="73" t="s">
        <v>155</v>
      </c>
      <c r="L57" s="52"/>
      <c r="M57" s="52"/>
      <c r="N57" s="111">
        <f>SUM(IF(CO/20&lt;0.6,0.6, IF(CO/20&gt;2,2,CO/20)))*(HLOOKUP(Ras,Rasbonus!$B$1:$AM$26,15,FALSE))*0.45</f>
        <v>0.51749999999999996</v>
      </c>
      <c r="O57" s="112">
        <f t="shared" ref="O57:O59" si="22">SUM(N57)*24</f>
        <v>12.419999999999998</v>
      </c>
      <c r="P57" s="28"/>
      <c r="Q57" s="73"/>
      <c r="R57" s="52"/>
      <c r="S57" s="76"/>
      <c r="T57" s="28"/>
      <c r="U57" s="113" t="s">
        <v>156</v>
      </c>
      <c r="V57" s="114"/>
      <c r="W57" s="115"/>
      <c r="X57" s="115"/>
      <c r="Y57" s="115"/>
      <c r="Z57" s="115"/>
      <c r="AA57" s="115"/>
      <c r="AB57" s="115"/>
      <c r="AC57" s="116"/>
      <c r="AD57" s="28"/>
      <c r="AE57" s="28"/>
      <c r="AF57" s="28"/>
      <c r="AG57" s="28"/>
      <c r="AH57" s="28"/>
      <c r="AI57" s="28"/>
      <c r="AJ57" s="28"/>
      <c r="AK57" s="28"/>
      <c r="AL57" s="28"/>
      <c r="AM57" s="28"/>
      <c r="AN57" s="28"/>
      <c r="AO57" s="28"/>
      <c r="AP57" s="28"/>
      <c r="AQ57" s="28"/>
      <c r="AR57" s="28"/>
      <c r="AS57" s="28"/>
      <c r="AT57" s="5"/>
      <c r="AU57" s="5"/>
      <c r="AV57" s="5"/>
      <c r="AW57" s="5"/>
    </row>
    <row r="58" spans="1:49" ht="12.75" customHeight="1">
      <c r="A58" s="73" t="s">
        <v>157</v>
      </c>
      <c r="B58" s="77">
        <f>SUM(PR)+HLOOKUP(Ras,Rasbonus!$B$1:$AM$26,22,0)</f>
        <v>10</v>
      </c>
      <c r="C58" s="28"/>
      <c r="D58" s="73" t="s">
        <v>135</v>
      </c>
      <c r="E58" s="81"/>
      <c r="F58" s="28"/>
      <c r="G58" s="28"/>
      <c r="H58" s="28"/>
      <c r="I58" s="28"/>
      <c r="J58" s="28"/>
      <c r="K58" s="73" t="s">
        <v>158</v>
      </c>
      <c r="L58" s="52"/>
      <c r="M58" s="52"/>
      <c r="N58" s="111">
        <f>SUM(IF(CO/20&lt;0.6,0.6, IF(CO/20&gt;2,2,CO/20)))*(HLOOKUP(Ras,Rasbonus!$B$1:$AM$26,15,FALSE))*0.8</f>
        <v>0.91999999999999993</v>
      </c>
      <c r="O58" s="112">
        <f t="shared" si="22"/>
        <v>22.08</v>
      </c>
      <c r="P58" s="28"/>
      <c r="Q58" s="73"/>
      <c r="R58" s="52"/>
      <c r="S58" s="76"/>
      <c r="T58" s="28"/>
      <c r="U58" s="117" t="s">
        <v>159</v>
      </c>
      <c r="V58" s="54"/>
      <c r="W58" s="52"/>
      <c r="X58" s="52"/>
      <c r="Y58" s="52"/>
      <c r="Z58" s="52"/>
      <c r="AA58" s="52"/>
      <c r="AB58" s="548">
        <v>1</v>
      </c>
      <c r="AC58" s="558"/>
      <c r="AD58" s="118"/>
      <c r="AE58" s="28"/>
      <c r="AF58" s="28"/>
      <c r="AG58" s="28"/>
      <c r="AH58" s="28"/>
      <c r="AI58" s="28"/>
      <c r="AJ58" s="28"/>
      <c r="AK58" s="28"/>
      <c r="AL58" s="28"/>
      <c r="AM58" s="28"/>
      <c r="AN58" s="28"/>
      <c r="AO58" s="28"/>
      <c r="AP58" s="28"/>
      <c r="AQ58" s="28"/>
      <c r="AR58" s="28"/>
      <c r="AS58" s="28"/>
      <c r="AT58" s="5"/>
      <c r="AU58" s="5"/>
      <c r="AV58" s="5"/>
      <c r="AW58" s="5"/>
    </row>
    <row r="59" spans="1:49" ht="12.75" customHeight="1">
      <c r="A59" s="73" t="s">
        <v>160</v>
      </c>
      <c r="B59" s="77">
        <f>SUM(B56:B58)/3</f>
        <v>6.666666666666667</v>
      </c>
      <c r="C59" s="28"/>
      <c r="D59" s="73" t="s">
        <v>161</v>
      </c>
      <c r="E59" s="81"/>
      <c r="F59" s="28"/>
      <c r="G59" s="28"/>
      <c r="H59" s="28"/>
      <c r="I59" s="28"/>
      <c r="J59" s="28"/>
      <c r="K59" s="73" t="s">
        <v>162</v>
      </c>
      <c r="L59" s="52"/>
      <c r="M59" s="52"/>
      <c r="N59" s="111">
        <f>SUM(IF(CO/20&lt;0.6,0.6, IF(CO/20&gt;2,2,CO/20)))*(HLOOKUP(Ras,Rasbonus!$B$1:$AM$26,15,FALSE))</f>
        <v>1.1499999999999999</v>
      </c>
      <c r="O59" s="112">
        <f t="shared" si="22"/>
        <v>27.599999999999998</v>
      </c>
      <c r="P59" s="28"/>
      <c r="Q59" s="73"/>
      <c r="R59" s="52"/>
      <c r="S59" s="76"/>
      <c r="T59" s="28"/>
      <c r="U59" s="117" t="s">
        <v>163</v>
      </c>
      <c r="V59" s="54"/>
      <c r="W59" s="52"/>
      <c r="X59" s="52"/>
      <c r="Y59" s="52"/>
      <c r="Z59" s="52"/>
      <c r="AA59" s="52"/>
      <c r="AB59" s="52"/>
      <c r="AC59" s="119">
        <f>VLOOKUP($AB$58,Diverse!$G$34:$L$53,3,0)</f>
        <v>0</v>
      </c>
      <c r="AD59" s="28"/>
      <c r="AE59" s="28"/>
      <c r="AF59" s="28"/>
      <c r="AG59" s="28"/>
      <c r="AH59" s="28"/>
      <c r="AI59" s="28"/>
      <c r="AJ59" s="28"/>
      <c r="AK59" s="28"/>
      <c r="AL59" s="28"/>
      <c r="AM59" s="28"/>
      <c r="AN59" s="28"/>
      <c r="AO59" s="28"/>
      <c r="AP59" s="28"/>
      <c r="AQ59" s="28"/>
      <c r="AR59" s="28"/>
      <c r="AS59" s="28"/>
      <c r="AT59" s="5"/>
      <c r="AU59" s="5"/>
      <c r="AV59" s="5"/>
      <c r="AW59" s="5"/>
    </row>
    <row r="60" spans="1:49" ht="12.75" customHeight="1">
      <c r="A60" s="73" t="s">
        <v>164</v>
      </c>
      <c r="B60" s="77">
        <f>SUM(CO)+HLOOKUP(Ras,Rasbonus!$B$1:$AM$26,19,0)</f>
        <v>20</v>
      </c>
      <c r="C60" s="28"/>
      <c r="D60" s="73" t="s">
        <v>165</v>
      </c>
      <c r="E60" s="77">
        <f>AC69</f>
        <v>0</v>
      </c>
      <c r="F60" s="28"/>
      <c r="G60" s="28"/>
      <c r="H60" s="28"/>
      <c r="I60" s="28"/>
      <c r="J60" s="28"/>
      <c r="K60" s="85"/>
      <c r="L60" s="86"/>
      <c r="M60" s="86"/>
      <c r="N60" s="86"/>
      <c r="O60" s="95"/>
      <c r="P60" s="28"/>
      <c r="Q60" s="85"/>
      <c r="R60" s="86"/>
      <c r="S60" s="95"/>
      <c r="T60" s="28"/>
      <c r="U60" s="117" t="s">
        <v>166</v>
      </c>
      <c r="V60" s="54"/>
      <c r="W60" s="52"/>
      <c r="X60" s="52"/>
      <c r="Y60" s="52"/>
      <c r="Z60" s="52"/>
      <c r="AA60" s="52"/>
      <c r="AB60" s="52"/>
      <c r="AC60" s="119">
        <f>VLOOKUP($AB$58,Diverse!$G$34:$L$53,2,0)</f>
        <v>0</v>
      </c>
      <c r="AD60" s="28"/>
      <c r="AE60" s="28"/>
      <c r="AF60" s="28"/>
      <c r="AG60" s="28"/>
      <c r="AH60" s="28"/>
      <c r="AI60" s="28"/>
      <c r="AJ60" s="28"/>
      <c r="AK60" s="28"/>
      <c r="AL60" s="28"/>
      <c r="AM60" s="28"/>
      <c r="AN60" s="28"/>
      <c r="AO60" s="28"/>
      <c r="AP60" s="28"/>
      <c r="AQ60" s="28"/>
      <c r="AR60" s="28"/>
      <c r="AS60" s="28"/>
      <c r="AT60" s="5"/>
      <c r="AU60" s="5"/>
      <c r="AV60" s="5"/>
      <c r="AW60" s="5"/>
    </row>
    <row r="61" spans="1:49" ht="12.75" customHeight="1">
      <c r="A61" s="73" t="s">
        <v>167</v>
      </c>
      <c r="B61" s="77">
        <f>SUM(CO)+HLOOKUP(Ras,Rasbonus!$B$1:$AM$26,18,0)</f>
        <v>20</v>
      </c>
      <c r="C61" s="28"/>
      <c r="D61" s="73"/>
      <c r="E61" s="81"/>
      <c r="F61" s="28"/>
      <c r="G61" s="28"/>
      <c r="H61" s="28"/>
      <c r="I61" s="28"/>
      <c r="J61" s="28"/>
      <c r="K61" s="28"/>
      <c r="L61" s="28"/>
      <c r="M61" s="28"/>
      <c r="N61" s="28"/>
      <c r="O61" s="28"/>
      <c r="P61" s="28"/>
      <c r="Q61" s="28"/>
      <c r="R61" s="28"/>
      <c r="S61" s="28"/>
      <c r="T61" s="28"/>
      <c r="U61" s="117" t="s">
        <v>168</v>
      </c>
      <c r="V61" s="54"/>
      <c r="W61" s="52"/>
      <c r="X61" s="52"/>
      <c r="Y61" s="52"/>
      <c r="Z61" s="52"/>
      <c r="AA61" s="52"/>
      <c r="AB61" s="52"/>
      <c r="AC61" s="119">
        <f>VLOOKUP($AB$58,Diverse!$G$34:$L$53,5,0)</f>
        <v>0</v>
      </c>
      <c r="AD61" s="28"/>
      <c r="AE61" s="28"/>
      <c r="AF61" s="28"/>
      <c r="AG61" s="28"/>
      <c r="AH61" s="28"/>
      <c r="AI61" s="28"/>
      <c r="AJ61" s="28"/>
      <c r="AK61" s="28"/>
      <c r="AL61" s="28"/>
      <c r="AM61" s="28"/>
      <c r="AN61" s="28"/>
      <c r="AO61" s="28"/>
      <c r="AP61" s="28"/>
      <c r="AQ61" s="28"/>
      <c r="AR61" s="28"/>
      <c r="AS61" s="28"/>
      <c r="AT61" s="5"/>
      <c r="AU61" s="5"/>
      <c r="AV61" s="5"/>
      <c r="AW61" s="5"/>
    </row>
    <row r="62" spans="1:49" ht="12.75" customHeight="1">
      <c r="A62" s="73" t="s">
        <v>169</v>
      </c>
      <c r="B62" s="77">
        <f>SUM(SD)+HLOOKUP(Ras,Rasbonus!$B$1:$AM$26,17,0)</f>
        <v>5</v>
      </c>
      <c r="C62" s="28"/>
      <c r="D62" s="120" t="s">
        <v>24</v>
      </c>
      <c r="E62" s="77">
        <f>SUM(E56:E59)-(E60)</f>
        <v>2</v>
      </c>
      <c r="F62" s="92"/>
      <c r="G62" s="92"/>
      <c r="H62" s="92"/>
      <c r="I62" s="92"/>
      <c r="J62" s="92"/>
      <c r="K62" s="553" t="str">
        <f>(S2)</f>
        <v>Character name</v>
      </c>
      <c r="L62" s="554"/>
      <c r="M62" s="554"/>
      <c r="N62" s="554"/>
      <c r="O62" s="555"/>
      <c r="P62" s="28"/>
      <c r="Q62" s="46" t="s">
        <v>170</v>
      </c>
      <c r="R62" s="48"/>
      <c r="S62" s="121" t="s">
        <v>171</v>
      </c>
      <c r="T62" s="28"/>
      <c r="U62" s="117" t="s">
        <v>172</v>
      </c>
      <c r="V62" s="54"/>
      <c r="W62" s="52"/>
      <c r="X62" s="52"/>
      <c r="Y62" s="52"/>
      <c r="Z62" s="52"/>
      <c r="AA62" s="52"/>
      <c r="AB62" s="52"/>
      <c r="AC62" s="119">
        <f>VLOOKUP($AB$58,Diverse!$G$34:$L$53,4,0)</f>
        <v>0</v>
      </c>
      <c r="AD62" s="28"/>
      <c r="AE62" s="28"/>
      <c r="AF62" s="28"/>
      <c r="AG62" s="28"/>
      <c r="AH62" s="28"/>
      <c r="AI62" s="28"/>
      <c r="AJ62" s="28"/>
      <c r="AK62" s="28"/>
      <c r="AL62" s="28"/>
      <c r="AM62" s="28"/>
      <c r="AN62" s="28"/>
      <c r="AO62" s="28"/>
      <c r="AP62" s="28"/>
      <c r="AQ62" s="28"/>
      <c r="AR62" s="28"/>
      <c r="AS62" s="28"/>
      <c r="AT62" s="5"/>
      <c r="AU62" s="5"/>
      <c r="AV62" s="5"/>
      <c r="AW62" s="5"/>
    </row>
    <row r="63" spans="1:49" ht="12.75" customHeight="1">
      <c r="A63" s="85"/>
      <c r="B63" s="87"/>
      <c r="C63" s="28"/>
      <c r="D63" s="85"/>
      <c r="E63" s="87"/>
      <c r="F63" s="28"/>
      <c r="G63" s="28"/>
      <c r="H63" s="28"/>
      <c r="I63" s="28"/>
      <c r="J63" s="28"/>
      <c r="K63" s="556"/>
      <c r="L63" s="546"/>
      <c r="M63" s="546"/>
      <c r="N63" s="546"/>
      <c r="O63" s="547"/>
      <c r="P63" s="28"/>
      <c r="Q63" s="557" t="s">
        <v>173</v>
      </c>
      <c r="R63" s="542"/>
      <c r="S63" s="543"/>
      <c r="T63" s="28"/>
      <c r="U63" s="117" t="s">
        <v>174</v>
      </c>
      <c r="V63" s="122"/>
      <c r="W63" s="52"/>
      <c r="X63" s="52"/>
      <c r="Y63" s="52"/>
      <c r="Z63" s="52"/>
      <c r="AA63" s="52"/>
      <c r="AB63" s="52"/>
      <c r="AC63" s="119">
        <f>VLOOKUP($AB$58,Diverse!$G$34:$L$53,6,0)</f>
        <v>0</v>
      </c>
      <c r="AD63" s="28"/>
      <c r="AE63" s="28"/>
      <c r="AF63" s="28"/>
      <c r="AG63" s="28"/>
      <c r="AH63" s="28"/>
      <c r="AI63" s="28"/>
      <c r="AJ63" s="28"/>
      <c r="AK63" s="28"/>
      <c r="AL63" s="28"/>
      <c r="AM63" s="28"/>
      <c r="AN63" s="28"/>
      <c r="AO63" s="28"/>
      <c r="AP63" s="28"/>
      <c r="AQ63" s="28"/>
      <c r="AR63" s="28"/>
      <c r="AS63" s="28"/>
      <c r="AT63" s="5"/>
      <c r="AU63" s="5"/>
      <c r="AV63" s="5"/>
      <c r="AW63" s="5"/>
    </row>
    <row r="64" spans="1:49" ht="12.75" customHeight="1">
      <c r="A64" s="28"/>
      <c r="B64" s="98"/>
      <c r="C64" s="28"/>
      <c r="D64" s="28"/>
      <c r="E64" s="123"/>
      <c r="F64" s="28"/>
      <c r="G64" s="28"/>
      <c r="H64" s="28"/>
      <c r="I64" s="28"/>
      <c r="J64" s="28"/>
      <c r="K64" s="28"/>
      <c r="L64" s="28"/>
      <c r="M64" s="28"/>
      <c r="N64" s="28"/>
      <c r="O64" s="28"/>
      <c r="P64" s="28"/>
      <c r="Q64" s="541"/>
      <c r="R64" s="542"/>
      <c r="S64" s="543"/>
      <c r="T64" s="28"/>
      <c r="U64" s="117"/>
      <c r="V64" s="52"/>
      <c r="W64" s="52"/>
      <c r="X64" s="52"/>
      <c r="Y64" s="52"/>
      <c r="Z64" s="52"/>
      <c r="AA64" s="52"/>
      <c r="AB64" s="52"/>
      <c r="AC64" s="119"/>
      <c r="AD64" s="28"/>
      <c r="AE64" s="28"/>
      <c r="AF64" s="28"/>
      <c r="AG64" s="28"/>
      <c r="AH64" s="28"/>
      <c r="AI64" s="28"/>
      <c r="AJ64" s="28"/>
      <c r="AK64" s="28"/>
      <c r="AL64" s="28"/>
      <c r="AM64" s="28"/>
      <c r="AN64" s="28"/>
      <c r="AO64" s="28"/>
      <c r="AP64" s="28"/>
      <c r="AQ64" s="28"/>
      <c r="AR64" s="28"/>
      <c r="AS64" s="28"/>
      <c r="AT64" s="5"/>
      <c r="AU64" s="5"/>
      <c r="AV64" s="5"/>
      <c r="AW64" s="5"/>
    </row>
    <row r="65" spans="1:49" ht="12.75" customHeight="1">
      <c r="A65" s="46" t="s">
        <v>175</v>
      </c>
      <c r="B65" s="69"/>
      <c r="C65" s="28"/>
      <c r="D65" s="113" t="s">
        <v>176</v>
      </c>
      <c r="E65" s="124" t="s">
        <v>177</v>
      </c>
      <c r="F65" s="124"/>
      <c r="G65" s="124"/>
      <c r="H65" s="124"/>
      <c r="I65" s="124"/>
      <c r="J65" s="124"/>
      <c r="K65" s="124" t="s">
        <v>176</v>
      </c>
      <c r="L65" s="124"/>
      <c r="M65" s="124" t="s">
        <v>178</v>
      </c>
      <c r="N65" s="125"/>
      <c r="O65" s="92"/>
      <c r="P65" s="28"/>
      <c r="Q65" s="541"/>
      <c r="R65" s="542"/>
      <c r="S65" s="543"/>
      <c r="T65" s="28"/>
      <c r="U65" s="117" t="s">
        <v>179</v>
      </c>
      <c r="V65" s="52"/>
      <c r="W65" s="52"/>
      <c r="X65" s="52"/>
      <c r="Y65" s="52"/>
      <c r="Z65" s="52" t="s">
        <v>180</v>
      </c>
      <c r="AA65" s="52"/>
      <c r="AB65" s="52"/>
      <c r="AC65" s="119">
        <f>IF(V45="Channeling",VLOOKUP(AB58,Diverse!G34:N53,7),IF(V45="Mentalism",0,IF(V45="Hybrid: Channeling/Mentalism",VLOOKUP(AB58,Diverse!G34:N53,7),VLOOKUP(AB58,Diverse!G34:N53,8))))</f>
        <v>0</v>
      </c>
      <c r="AD65" s="28"/>
      <c r="AE65" s="28"/>
      <c r="AF65" s="28"/>
      <c r="AG65" s="28"/>
      <c r="AH65" s="28"/>
      <c r="AI65" s="28"/>
      <c r="AJ65" s="28"/>
      <c r="AK65" s="28"/>
      <c r="AL65" s="28"/>
      <c r="AM65" s="28"/>
      <c r="AN65" s="28"/>
      <c r="AO65" s="28"/>
      <c r="AP65" s="28"/>
      <c r="AQ65" s="28"/>
      <c r="AR65" s="28"/>
      <c r="AS65" s="28"/>
      <c r="AT65" s="5"/>
      <c r="AU65" s="5"/>
      <c r="AV65" s="5"/>
      <c r="AW65" s="5"/>
    </row>
    <row r="66" spans="1:49" ht="12.75" customHeight="1">
      <c r="A66" s="73" t="s">
        <v>181</v>
      </c>
      <c r="B66" s="77">
        <f>QU+N3</f>
        <v>0</v>
      </c>
      <c r="C66" s="28"/>
      <c r="D66" s="117" t="s">
        <v>182</v>
      </c>
      <c r="E66" s="126" t="s">
        <v>183</v>
      </c>
      <c r="F66" s="52"/>
      <c r="G66" s="52"/>
      <c r="H66" s="52"/>
      <c r="I66" s="52"/>
      <c r="J66" s="52"/>
      <c r="K66" s="52">
        <f>($V$44)</f>
        <v>45</v>
      </c>
      <c r="L66" s="52"/>
      <c r="M66" s="127" t="s">
        <v>184</v>
      </c>
      <c r="N66" s="128"/>
      <c r="O66" s="129">
        <f>VLOOKUP('Ny NPC'!N47,Diverse!G55:H62,2,1)</f>
        <v>0</v>
      </c>
      <c r="P66" s="28"/>
      <c r="Q66" s="541"/>
      <c r="R66" s="542"/>
      <c r="S66" s="543"/>
      <c r="T66" s="28"/>
      <c r="U66" s="117" t="s">
        <v>185</v>
      </c>
      <c r="V66" s="548" t="s">
        <v>183</v>
      </c>
      <c r="W66" s="542"/>
      <c r="X66" s="542"/>
      <c r="Y66" s="542"/>
      <c r="Z66" s="52" t="s">
        <v>186</v>
      </c>
      <c r="AA66" s="52"/>
      <c r="AB66" s="52"/>
      <c r="AC66" s="119">
        <f>IF(V66="None",0,( IF(V45="Channeling",VLOOKUP(V66,Diverse!K27:N30,2),IF(V45="Hybrid: Channeling/Essence",VLOOKUP(V66,Diverse!K27:N30,3),IF(V45="Mentalism",VLOOKUP(V66,Diverse!K27:N30,4),VLOOKUP(V66,Diverse!K27:N30,3))))))</f>
        <v>0</v>
      </c>
      <c r="AD66" s="28"/>
      <c r="AE66" s="28"/>
      <c r="AF66" s="28"/>
      <c r="AG66" s="28"/>
      <c r="AH66" s="28"/>
      <c r="AI66" s="28"/>
      <c r="AJ66" s="28"/>
      <c r="AK66" s="28"/>
      <c r="AL66" s="28"/>
      <c r="AM66" s="28"/>
      <c r="AN66" s="28"/>
      <c r="AO66" s="28"/>
      <c r="AP66" s="28"/>
      <c r="AQ66" s="28"/>
      <c r="AR66" s="28"/>
      <c r="AS66" s="28"/>
      <c r="AT66" s="5"/>
      <c r="AU66" s="5"/>
      <c r="AV66" s="5"/>
      <c r="AW66" s="5"/>
    </row>
    <row r="67" spans="1:49" ht="12.75" customHeight="1">
      <c r="A67" s="73" t="s">
        <v>187</v>
      </c>
      <c r="B67" s="77">
        <f>(Secondary!AK88)/5</f>
        <v>-4.5999999999999996</v>
      </c>
      <c r="C67" s="28"/>
      <c r="D67" s="117" t="s">
        <v>188</v>
      </c>
      <c r="E67" s="126" t="s">
        <v>189</v>
      </c>
      <c r="F67" s="52"/>
      <c r="G67" s="52"/>
      <c r="H67" s="52"/>
      <c r="I67" s="52"/>
      <c r="J67" s="52"/>
      <c r="K67" s="52">
        <f>($V$44)*1.5</f>
        <v>67.5</v>
      </c>
      <c r="L67" s="52"/>
      <c r="M67" s="127" t="s">
        <v>190</v>
      </c>
      <c r="N67" s="128"/>
      <c r="O67" s="130"/>
      <c r="P67" s="28"/>
      <c r="Q67" s="541"/>
      <c r="R67" s="542"/>
      <c r="S67" s="543"/>
      <c r="T67" s="28"/>
      <c r="U67" s="117" t="s">
        <v>191</v>
      </c>
      <c r="V67" s="52"/>
      <c r="W67" s="52"/>
      <c r="X67" s="52"/>
      <c r="Y67" s="52"/>
      <c r="Z67" s="52" t="s">
        <v>192</v>
      </c>
      <c r="AA67" s="52"/>
      <c r="AB67" s="52"/>
      <c r="AC67" s="131">
        <f>IF(Secondary!$AK$188/2&lt;0,0,Secondary!$AK$188/2)</f>
        <v>0</v>
      </c>
      <c r="AD67" s="28"/>
      <c r="AE67" s="28"/>
      <c r="AF67" s="28"/>
      <c r="AG67" s="28"/>
      <c r="AH67" s="28"/>
      <c r="AI67" s="28"/>
      <c r="AJ67" s="28"/>
      <c r="AK67" s="28"/>
      <c r="AL67" s="28"/>
      <c r="AM67" s="28"/>
      <c r="AN67" s="28"/>
      <c r="AO67" s="28"/>
      <c r="AP67" s="28"/>
      <c r="AQ67" s="28"/>
      <c r="AR67" s="28"/>
      <c r="AS67" s="28"/>
      <c r="AT67" s="5"/>
      <c r="AU67" s="5"/>
      <c r="AV67" s="5"/>
      <c r="AW67" s="5"/>
    </row>
    <row r="68" spans="1:49" ht="12.75" customHeight="1">
      <c r="A68" s="73" t="s">
        <v>161</v>
      </c>
      <c r="B68" s="77">
        <v>0</v>
      </c>
      <c r="C68" s="28"/>
      <c r="D68" s="117" t="s">
        <v>193</v>
      </c>
      <c r="E68" s="126" t="s">
        <v>194</v>
      </c>
      <c r="F68" s="52"/>
      <c r="G68" s="52"/>
      <c r="H68" s="52"/>
      <c r="I68" s="52"/>
      <c r="J68" s="52"/>
      <c r="K68" s="52">
        <f>($V$44)*2</f>
        <v>90</v>
      </c>
      <c r="L68" s="52"/>
      <c r="M68" s="127" t="s">
        <v>195</v>
      </c>
      <c r="N68" s="128"/>
      <c r="O68" s="130"/>
      <c r="P68" s="28"/>
      <c r="Q68" s="541"/>
      <c r="R68" s="542"/>
      <c r="S68" s="543"/>
      <c r="T68" s="28"/>
      <c r="U68" s="117" t="s">
        <v>196</v>
      </c>
      <c r="V68" s="52"/>
      <c r="W68" s="52"/>
      <c r="X68" s="52"/>
      <c r="Y68" s="52"/>
      <c r="Z68" s="52" t="s">
        <v>161</v>
      </c>
      <c r="AA68" s="52"/>
      <c r="AB68" s="52"/>
      <c r="AC68" s="119"/>
      <c r="AD68" s="28"/>
      <c r="AE68" s="28"/>
      <c r="AF68" s="28"/>
      <c r="AG68" s="28"/>
      <c r="AH68" s="28"/>
      <c r="AI68" s="28"/>
      <c r="AJ68" s="28"/>
      <c r="AK68" s="28"/>
      <c r="AL68" s="28"/>
      <c r="AM68" s="28"/>
      <c r="AN68" s="28"/>
      <c r="AO68" s="28"/>
      <c r="AP68" s="28"/>
      <c r="AQ68" s="28"/>
      <c r="AR68" s="28"/>
      <c r="AS68" s="28"/>
      <c r="AT68" s="5"/>
      <c r="AU68" s="5"/>
      <c r="AV68" s="5"/>
      <c r="AW68" s="5"/>
    </row>
    <row r="69" spans="1:49" ht="12.75" customHeight="1">
      <c r="A69" s="73" t="s">
        <v>161</v>
      </c>
      <c r="B69" s="77">
        <v>0</v>
      </c>
      <c r="C69" s="28"/>
      <c r="D69" s="117" t="s">
        <v>197</v>
      </c>
      <c r="E69" s="126" t="s">
        <v>198</v>
      </c>
      <c r="F69" s="52"/>
      <c r="G69" s="52"/>
      <c r="H69" s="52"/>
      <c r="I69" s="52"/>
      <c r="J69" s="52"/>
      <c r="K69" s="52">
        <f>($V$44)*3</f>
        <v>135</v>
      </c>
      <c r="L69" s="52"/>
      <c r="M69" s="127" t="s">
        <v>199</v>
      </c>
      <c r="N69" s="128"/>
      <c r="O69" s="130"/>
      <c r="P69" s="28"/>
      <c r="Q69" s="541"/>
      <c r="R69" s="542"/>
      <c r="S69" s="543"/>
      <c r="T69" s="28"/>
      <c r="U69" s="117" t="s">
        <v>200</v>
      </c>
      <c r="V69" s="52"/>
      <c r="W69" s="52"/>
      <c r="X69" s="52"/>
      <c r="Y69" s="52"/>
      <c r="Z69" s="132" t="s">
        <v>201</v>
      </c>
      <c r="AA69" s="52"/>
      <c r="AB69" s="52"/>
      <c r="AC69" s="133">
        <f>IF((AC65+AC66-AC67-AC68&lt;=0),0,AC65+AC66-AC67-AC68)</f>
        <v>0</v>
      </c>
      <c r="AD69" s="28"/>
      <c r="AE69" s="28"/>
      <c r="AF69" s="28"/>
      <c r="AG69" s="28"/>
      <c r="AH69" s="28"/>
      <c r="AI69" s="28"/>
      <c r="AJ69" s="28"/>
      <c r="AK69" s="28"/>
      <c r="AL69" s="28"/>
      <c r="AM69" s="28"/>
      <c r="AN69" s="28"/>
      <c r="AO69" s="28"/>
      <c r="AP69" s="28"/>
      <c r="AQ69" s="28"/>
      <c r="AR69" s="28"/>
      <c r="AS69" s="28"/>
      <c r="AT69" s="5"/>
      <c r="AU69" s="5"/>
      <c r="AV69" s="5"/>
      <c r="AW69" s="5"/>
    </row>
    <row r="70" spans="1:49" ht="12.75" customHeight="1">
      <c r="A70" s="73"/>
      <c r="B70" s="77"/>
      <c r="C70" s="28"/>
      <c r="D70" s="117" t="s">
        <v>202</v>
      </c>
      <c r="E70" s="126" t="s">
        <v>203</v>
      </c>
      <c r="F70" s="52"/>
      <c r="G70" s="52"/>
      <c r="H70" s="52"/>
      <c r="I70" s="52"/>
      <c r="J70" s="52"/>
      <c r="K70" s="52">
        <f>($V$44)*4</f>
        <v>180</v>
      </c>
      <c r="L70" s="52"/>
      <c r="M70" s="127" t="s">
        <v>204</v>
      </c>
      <c r="N70" s="128"/>
      <c r="O70" s="130"/>
      <c r="P70" s="28"/>
      <c r="Q70" s="541"/>
      <c r="R70" s="542"/>
      <c r="S70" s="543"/>
      <c r="T70" s="28"/>
      <c r="U70" s="117"/>
      <c r="V70" s="52"/>
      <c r="W70" s="52"/>
      <c r="X70" s="52"/>
      <c r="Y70" s="52"/>
      <c r="Z70" s="52"/>
      <c r="AA70" s="52"/>
      <c r="AB70" s="52"/>
      <c r="AC70" s="119"/>
      <c r="AD70" s="28"/>
      <c r="AE70" s="28"/>
      <c r="AF70" s="28"/>
      <c r="AG70" s="28"/>
      <c r="AH70" s="28"/>
      <c r="AI70" s="28"/>
      <c r="AJ70" s="28"/>
      <c r="AK70" s="28"/>
      <c r="AL70" s="28"/>
      <c r="AM70" s="28"/>
      <c r="AN70" s="28"/>
      <c r="AO70" s="28"/>
      <c r="AP70" s="28"/>
      <c r="AQ70" s="28"/>
      <c r="AR70" s="28"/>
      <c r="AS70" s="28"/>
      <c r="AT70" s="5"/>
      <c r="AU70" s="5"/>
      <c r="AV70" s="5"/>
      <c r="AW70" s="5"/>
    </row>
    <row r="71" spans="1:49" ht="12.75" customHeight="1">
      <c r="A71" s="120"/>
      <c r="B71" s="77"/>
      <c r="C71" s="28"/>
      <c r="D71" s="117" t="s">
        <v>205</v>
      </c>
      <c r="E71" s="126" t="s">
        <v>206</v>
      </c>
      <c r="F71" s="52"/>
      <c r="G71" s="52"/>
      <c r="H71" s="52"/>
      <c r="I71" s="52"/>
      <c r="J71" s="52"/>
      <c r="K71" s="52">
        <f>($V$44)*5</f>
        <v>225</v>
      </c>
      <c r="L71" s="52"/>
      <c r="M71" s="127" t="s">
        <v>207</v>
      </c>
      <c r="N71" s="128"/>
      <c r="O71" s="130"/>
      <c r="P71" s="28"/>
      <c r="Q71" s="541"/>
      <c r="R71" s="542"/>
      <c r="S71" s="543"/>
      <c r="T71" s="28"/>
      <c r="U71" s="544" t="s">
        <v>208</v>
      </c>
      <c r="V71" s="542"/>
      <c r="W71" s="542"/>
      <c r="X71" s="542"/>
      <c r="Y71" s="52"/>
      <c r="Z71" s="52" t="s">
        <v>209</v>
      </c>
      <c r="AA71" s="52"/>
      <c r="AB71" s="52">
        <f>VLOOKUP(U71,Diverse!G65:I71,3)</f>
        <v>75</v>
      </c>
      <c r="AC71" s="134"/>
      <c r="AD71" s="28"/>
      <c r="AE71" s="28"/>
      <c r="AF71" s="28"/>
      <c r="AG71" s="28"/>
      <c r="AH71" s="28"/>
      <c r="AI71" s="28"/>
      <c r="AJ71" s="28"/>
      <c r="AK71" s="28"/>
      <c r="AL71" s="28"/>
      <c r="AM71" s="28"/>
      <c r="AN71" s="28"/>
      <c r="AO71" s="28"/>
      <c r="AP71" s="28"/>
      <c r="AQ71" s="28"/>
      <c r="AR71" s="28"/>
      <c r="AS71" s="28"/>
      <c r="AT71" s="5"/>
      <c r="AU71" s="5"/>
      <c r="AV71" s="5"/>
      <c r="AW71" s="5"/>
    </row>
    <row r="72" spans="1:49" ht="12.75" customHeight="1">
      <c r="A72" s="108" t="s">
        <v>24</v>
      </c>
      <c r="B72" s="135">
        <f>IF(B67&gt;B66,IF(B67&gt;0,B67+B68,B66+B68),B66+B68)</f>
        <v>0</v>
      </c>
      <c r="C72" s="28"/>
      <c r="D72" s="136" t="s">
        <v>210</v>
      </c>
      <c r="E72" s="137"/>
      <c r="F72" s="137"/>
      <c r="G72" s="137"/>
      <c r="H72" s="137"/>
      <c r="I72" s="137"/>
      <c r="J72" s="137"/>
      <c r="K72" s="137"/>
      <c r="L72" s="137"/>
      <c r="M72" s="137"/>
      <c r="N72" s="138"/>
      <c r="O72" s="28"/>
      <c r="P72" s="28"/>
      <c r="Q72" s="545"/>
      <c r="R72" s="546"/>
      <c r="S72" s="547"/>
      <c r="T72" s="28"/>
      <c r="U72" s="139"/>
      <c r="V72" s="137"/>
      <c r="W72" s="137"/>
      <c r="X72" s="137"/>
      <c r="Y72" s="137"/>
      <c r="Z72" s="137"/>
      <c r="AA72" s="137"/>
      <c r="AB72" s="140"/>
      <c r="AC72" s="138"/>
      <c r="AD72" s="28"/>
      <c r="AE72" s="28"/>
      <c r="AF72" s="28"/>
      <c r="AG72" s="28"/>
      <c r="AH72" s="28"/>
      <c r="AI72" s="28"/>
      <c r="AJ72" s="28"/>
      <c r="AK72" s="28"/>
      <c r="AL72" s="28"/>
      <c r="AM72" s="28"/>
      <c r="AN72" s="28"/>
      <c r="AO72" s="28"/>
      <c r="AP72" s="28"/>
      <c r="AQ72" s="28"/>
      <c r="AR72" s="28"/>
      <c r="AS72" s="28"/>
      <c r="AT72" s="5"/>
      <c r="AU72" s="5"/>
      <c r="AV72" s="5"/>
      <c r="AW72" s="5"/>
    </row>
    <row r="73" spans="1:49" ht="12.75" customHeight="1">
      <c r="A73" s="28"/>
      <c r="B73" s="98"/>
      <c r="C73" s="28"/>
      <c r="D73" s="28"/>
      <c r="E73" s="28"/>
      <c r="F73" s="28"/>
      <c r="G73" s="28"/>
      <c r="H73" s="28"/>
      <c r="I73" s="28">
        <v>7</v>
      </c>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5"/>
      <c r="AU73" s="5"/>
      <c r="AV73" s="5"/>
      <c r="AW73" s="5"/>
    </row>
    <row r="74" spans="1:49" ht="12.75" customHeight="1">
      <c r="A74" s="28"/>
      <c r="B74" s="9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5"/>
      <c r="AU74" s="5"/>
      <c r="AV74" s="5"/>
      <c r="AW74" s="5"/>
    </row>
    <row r="75" spans="1:49" ht="12.75" customHeight="1">
      <c r="A75" s="52"/>
      <c r="B75" s="54"/>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row>
    <row r="76" spans="1:49" ht="12.75" customHeight="1">
      <c r="A76" s="52"/>
      <c r="B76" s="54"/>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row>
    <row r="77" spans="1:49" ht="12.75" customHeight="1">
      <c r="A77" s="52"/>
      <c r="B77" s="54"/>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row>
    <row r="78" spans="1:49" ht="12.75" customHeight="1">
      <c r="A78" s="52"/>
      <c r="B78" s="54"/>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row>
    <row r="79" spans="1:49" ht="12.75" customHeight="1">
      <c r="A79" s="52"/>
      <c r="B79" s="54"/>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row>
    <row r="80" spans="1:49" ht="12.75" customHeight="1">
      <c r="A80" s="52"/>
      <c r="B80" s="54"/>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row>
    <row r="81" spans="1:49" ht="12.75" customHeight="1">
      <c r="A81" s="52"/>
      <c r="B81" s="54"/>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row>
    <row r="82" spans="1:49" ht="12.75" customHeight="1">
      <c r="A82" s="52"/>
      <c r="B82" s="54"/>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row>
    <row r="83" spans="1:49" ht="12.75" customHeight="1">
      <c r="A83" s="52"/>
      <c r="B83" s="54"/>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row>
    <row r="84" spans="1:49" ht="12.75" customHeight="1">
      <c r="A84" s="52"/>
      <c r="B84" s="54"/>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row>
    <row r="85" spans="1:49" ht="12.75" customHeight="1">
      <c r="A85" s="52"/>
      <c r="B85" s="54"/>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row>
    <row r="86" spans="1:49" ht="12.75" customHeight="1">
      <c r="A86" s="52"/>
      <c r="B86" s="54"/>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row>
    <row r="87" spans="1:49" ht="12.75" customHeight="1">
      <c r="A87" s="52"/>
      <c r="B87" s="54"/>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row>
    <row r="88" spans="1:49" ht="12.75" customHeight="1">
      <c r="A88" s="52"/>
      <c r="B88" s="54"/>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row>
    <row r="89" spans="1:49" ht="12.75" customHeight="1">
      <c r="A89" s="52"/>
      <c r="B89" s="54"/>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row>
    <row r="90" spans="1:49" ht="12.75" customHeight="1">
      <c r="A90" s="52"/>
      <c r="B90" s="54"/>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row>
    <row r="91" spans="1:49" ht="12.75" customHeight="1">
      <c r="A91" s="52"/>
      <c r="B91" s="54"/>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row>
    <row r="92" spans="1:49" ht="12.75" customHeight="1">
      <c r="A92" s="52"/>
      <c r="B92" s="54"/>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row>
    <row r="93" spans="1:49" ht="12.75" customHeight="1">
      <c r="A93" s="52"/>
      <c r="B93" s="54"/>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row>
    <row r="94" spans="1:49" ht="12.75" customHeight="1">
      <c r="A94" s="52"/>
      <c r="B94" s="54"/>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row>
    <row r="95" spans="1:49" ht="12.75" customHeight="1">
      <c r="A95" s="52"/>
      <c r="B95" s="54"/>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row>
    <row r="96" spans="1:49" ht="12.75" customHeight="1">
      <c r="A96" s="52"/>
      <c r="B96" s="54"/>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row>
    <row r="97" spans="1:49" ht="12.75" customHeight="1">
      <c r="A97" s="52"/>
      <c r="B97" s="54"/>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row>
    <row r="98" spans="1:49" ht="12.75" customHeight="1">
      <c r="A98" s="52"/>
      <c r="B98" s="54"/>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row>
    <row r="99" spans="1:49" ht="12.75" customHeight="1">
      <c r="A99" s="52"/>
      <c r="B99" s="54"/>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row>
    <row r="100" spans="1:49" ht="12.75" customHeight="1">
      <c r="A100" s="52"/>
      <c r="B100" s="54"/>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row>
    <row r="101" spans="1:49" ht="12.75" customHeight="1">
      <c r="A101" s="52"/>
      <c r="B101" s="54"/>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row>
    <row r="102" spans="1:49" ht="12.75" customHeight="1">
      <c r="A102" s="52"/>
      <c r="B102" s="54"/>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row>
    <row r="103" spans="1:49" ht="12.75" customHeight="1">
      <c r="A103" s="52"/>
      <c r="B103" s="54"/>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row>
    <row r="104" spans="1:49" ht="12.75" customHeight="1">
      <c r="A104" s="52"/>
      <c r="B104" s="54"/>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row>
    <row r="105" spans="1:49" ht="12.75" customHeight="1">
      <c r="A105" s="52"/>
      <c r="B105" s="54"/>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row>
    <row r="106" spans="1:49" ht="12.75" customHeight="1">
      <c r="A106" s="52"/>
      <c r="B106" s="54"/>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row>
    <row r="107" spans="1:49" ht="12.75" customHeight="1">
      <c r="A107" s="52"/>
      <c r="B107" s="54"/>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row>
    <row r="108" spans="1:49" ht="12.75" customHeight="1">
      <c r="A108" s="52"/>
      <c r="B108" s="54"/>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row>
    <row r="109" spans="1:49" ht="12.75" customHeight="1">
      <c r="A109" s="52"/>
      <c r="B109" s="54"/>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row>
    <row r="110" spans="1:49" ht="12.75" customHeight="1">
      <c r="A110" s="52"/>
      <c r="B110" s="54"/>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row>
    <row r="111" spans="1:49" ht="12.75" customHeight="1">
      <c r="A111" s="52"/>
      <c r="B111" s="54"/>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row>
    <row r="112" spans="1:49" ht="12.75" customHeight="1">
      <c r="A112" s="52"/>
      <c r="B112" s="54"/>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row>
    <row r="113" spans="1:49" ht="12.75" customHeight="1">
      <c r="A113" s="52"/>
      <c r="B113" s="54"/>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row>
    <row r="114" spans="1:49" ht="12.75" customHeight="1">
      <c r="A114" s="52"/>
      <c r="B114" s="54"/>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row>
    <row r="115" spans="1:49" ht="12.75" customHeight="1">
      <c r="A115" s="52"/>
      <c r="B115" s="54"/>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row>
    <row r="116" spans="1:49" ht="12.75" customHeight="1">
      <c r="A116" s="52"/>
      <c r="B116" s="54"/>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row>
    <row r="117" spans="1:49" ht="12.75" customHeight="1">
      <c r="A117" s="52"/>
      <c r="B117" s="54"/>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row>
    <row r="118" spans="1:49" ht="12.75" customHeight="1">
      <c r="A118" s="52"/>
      <c r="B118" s="54"/>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row>
    <row r="119" spans="1:49" ht="12.75" customHeight="1">
      <c r="A119" s="52"/>
      <c r="B119" s="54"/>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row>
    <row r="120" spans="1:49" ht="12.75" customHeight="1">
      <c r="A120" s="52"/>
      <c r="B120" s="54"/>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row>
    <row r="121" spans="1:49" ht="12.75" customHeight="1">
      <c r="A121" s="52"/>
      <c r="B121" s="54"/>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row>
    <row r="122" spans="1:49" ht="12.75" customHeight="1">
      <c r="A122" s="52"/>
      <c r="B122" s="54"/>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row>
    <row r="123" spans="1:49" ht="12.75" customHeight="1">
      <c r="A123" s="52"/>
      <c r="B123" s="54"/>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row>
    <row r="124" spans="1:49" ht="12.75" customHeight="1">
      <c r="A124" s="52"/>
      <c r="B124" s="54"/>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row>
    <row r="125" spans="1:49" ht="12.75" customHeight="1">
      <c r="A125" s="52"/>
      <c r="B125" s="54"/>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row>
    <row r="126" spans="1:49" ht="12.75" customHeight="1">
      <c r="A126" s="52"/>
      <c r="B126" s="54"/>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row>
    <row r="127" spans="1:49" ht="12.75" customHeight="1">
      <c r="A127" s="52"/>
      <c r="B127" s="54"/>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row>
    <row r="128" spans="1:49" ht="12.75" customHeight="1">
      <c r="A128" s="52"/>
      <c r="B128" s="54"/>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row>
    <row r="129" spans="1:49" ht="12.75" customHeight="1">
      <c r="A129" s="52"/>
      <c r="B129" s="54"/>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row>
    <row r="130" spans="1:49" ht="12.75" customHeight="1">
      <c r="A130" s="52"/>
      <c r="B130" s="54"/>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row>
    <row r="131" spans="1:49" ht="12.75" customHeight="1">
      <c r="A131" s="52"/>
      <c r="B131" s="54"/>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row>
    <row r="132" spans="1:49" ht="12.75" customHeight="1">
      <c r="A132" s="52"/>
      <c r="B132" s="54"/>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row>
    <row r="133" spans="1:49" ht="12.75" customHeight="1">
      <c r="A133" s="52"/>
      <c r="B133" s="54"/>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row>
    <row r="134" spans="1:49" ht="12.75" customHeight="1">
      <c r="A134" s="52"/>
      <c r="B134" s="54"/>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row>
    <row r="135" spans="1:49" ht="12.75" customHeight="1">
      <c r="A135" s="52"/>
      <c r="B135" s="54"/>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row>
    <row r="136" spans="1:49" ht="12.75" customHeight="1">
      <c r="A136" s="52"/>
      <c r="B136" s="54"/>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row>
    <row r="137" spans="1:49" ht="12.75" customHeight="1">
      <c r="A137" s="52"/>
      <c r="B137" s="54"/>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row>
    <row r="138" spans="1:49" ht="12.75" customHeight="1">
      <c r="A138" s="52"/>
      <c r="B138" s="54"/>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row>
    <row r="139" spans="1:49" ht="12.75" customHeight="1">
      <c r="A139" s="52"/>
      <c r="B139" s="54"/>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row>
    <row r="140" spans="1:49" ht="12.75" customHeight="1">
      <c r="A140" s="52"/>
      <c r="B140" s="54"/>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row>
    <row r="141" spans="1:49" ht="12.75" customHeight="1">
      <c r="A141" s="52"/>
      <c r="B141" s="54"/>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row>
    <row r="142" spans="1:49" ht="12.75" customHeight="1">
      <c r="A142" s="52"/>
      <c r="B142" s="54"/>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row>
    <row r="143" spans="1:49" ht="12.75" customHeight="1">
      <c r="A143" s="52"/>
      <c r="B143" s="54"/>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row>
    <row r="144" spans="1:49" ht="12.75" customHeight="1">
      <c r="A144" s="52"/>
      <c r="B144" s="54"/>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row>
    <row r="145" spans="1:49" ht="12.75" customHeight="1">
      <c r="A145" s="52"/>
      <c r="B145" s="54"/>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row>
    <row r="146" spans="1:49" ht="12.75" customHeight="1">
      <c r="A146" s="52"/>
      <c r="B146" s="54"/>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row>
    <row r="147" spans="1:49" ht="12.75" customHeight="1">
      <c r="A147" s="52"/>
      <c r="B147" s="54"/>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row>
    <row r="148" spans="1:49" ht="12.75" customHeight="1">
      <c r="A148" s="52"/>
      <c r="B148" s="54"/>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row>
    <row r="149" spans="1:49" ht="12.75" customHeight="1">
      <c r="A149" s="52"/>
      <c r="B149" s="54"/>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row>
    <row r="150" spans="1:49" ht="12.75" customHeight="1">
      <c r="A150" s="52"/>
      <c r="B150" s="54"/>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row>
    <row r="151" spans="1:49" ht="12.75" customHeight="1">
      <c r="A151" s="52"/>
      <c r="B151" s="54"/>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row>
    <row r="152" spans="1:49" ht="12.75" customHeight="1">
      <c r="A152" s="52"/>
      <c r="B152" s="54"/>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row>
    <row r="153" spans="1:49" ht="12.75" customHeight="1">
      <c r="A153" s="52"/>
      <c r="B153" s="54"/>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row>
    <row r="154" spans="1:49" ht="12.75" customHeight="1">
      <c r="A154" s="52"/>
      <c r="B154" s="54"/>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row>
    <row r="155" spans="1:49" ht="12.75" customHeight="1">
      <c r="A155" s="52"/>
      <c r="B155" s="54"/>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row>
    <row r="156" spans="1:49" ht="12.75" customHeight="1">
      <c r="A156" s="52"/>
      <c r="B156" s="54"/>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row>
    <row r="157" spans="1:49" ht="12.75" customHeight="1">
      <c r="A157" s="52"/>
      <c r="B157" s="54"/>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row>
    <row r="158" spans="1:49" ht="12.75" customHeight="1">
      <c r="A158" s="52"/>
      <c r="B158" s="54"/>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row>
    <row r="159" spans="1:49" ht="12.75" customHeight="1">
      <c r="A159" s="52"/>
      <c r="B159" s="54"/>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row>
    <row r="160" spans="1:49" ht="12.75" customHeight="1">
      <c r="A160" s="52"/>
      <c r="B160" s="54"/>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row>
    <row r="161" spans="1:49" ht="12.75" customHeight="1">
      <c r="A161" s="52"/>
      <c r="B161" s="54"/>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row>
    <row r="162" spans="1:49" ht="12.75" customHeight="1">
      <c r="A162" s="52"/>
      <c r="B162" s="54"/>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row>
    <row r="163" spans="1:49" ht="12.75" customHeight="1">
      <c r="A163" s="52"/>
      <c r="B163" s="54"/>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row>
    <row r="164" spans="1:49" ht="12.75" customHeight="1">
      <c r="A164" s="52"/>
      <c r="B164" s="54"/>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row>
    <row r="165" spans="1:49" ht="12.75" customHeight="1">
      <c r="A165" s="52"/>
      <c r="B165" s="54"/>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row>
    <row r="166" spans="1:49" ht="12.75" customHeight="1">
      <c r="A166" s="52"/>
      <c r="B166" s="54"/>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row>
    <row r="167" spans="1:49" ht="12.75" customHeight="1">
      <c r="A167" s="52"/>
      <c r="B167" s="54"/>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row>
    <row r="168" spans="1:49" ht="12.75" customHeight="1">
      <c r="A168" s="52"/>
      <c r="B168" s="54"/>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row>
    <row r="169" spans="1:49" ht="12.75" customHeight="1">
      <c r="A169" s="52"/>
      <c r="B169" s="54"/>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row>
    <row r="170" spans="1:49" ht="12.75" customHeight="1">
      <c r="A170" s="52"/>
      <c r="B170" s="54"/>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row>
    <row r="171" spans="1:49" ht="12.75" customHeight="1">
      <c r="A171" s="52"/>
      <c r="B171" s="54"/>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row>
    <row r="172" spans="1:49" ht="12.75" customHeight="1">
      <c r="A172" s="52"/>
      <c r="B172" s="54"/>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row>
    <row r="173" spans="1:49" ht="12.75" customHeight="1">
      <c r="A173" s="52"/>
      <c r="B173" s="54"/>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row>
    <row r="174" spans="1:49" ht="12.75" customHeight="1">
      <c r="A174" s="52"/>
      <c r="B174" s="54"/>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row>
    <row r="175" spans="1:49" ht="12.75" customHeight="1">
      <c r="A175" s="52"/>
      <c r="B175" s="54"/>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row>
    <row r="176" spans="1:49" ht="12.75" customHeight="1">
      <c r="A176" s="52"/>
      <c r="B176" s="54"/>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row>
    <row r="177" spans="1:49" ht="12.75" customHeight="1">
      <c r="A177" s="52"/>
      <c r="B177" s="54"/>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row>
    <row r="178" spans="1:49" ht="12.75" customHeight="1">
      <c r="A178" s="52"/>
      <c r="B178" s="54"/>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row>
    <row r="179" spans="1:49" ht="12.75" customHeight="1">
      <c r="A179" s="52"/>
      <c r="B179" s="54"/>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row>
    <row r="180" spans="1:49" ht="12.75" customHeight="1">
      <c r="A180" s="52"/>
      <c r="B180" s="54"/>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row>
    <row r="181" spans="1:49" ht="12.75" customHeight="1">
      <c r="A181" s="52"/>
      <c r="B181" s="54"/>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row>
    <row r="182" spans="1:49" ht="12.75" customHeight="1">
      <c r="A182" s="52"/>
      <c r="B182" s="54"/>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row>
    <row r="183" spans="1:49" ht="12.75" customHeight="1">
      <c r="A183" s="52"/>
      <c r="B183" s="54"/>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row>
    <row r="184" spans="1:49" ht="12.75" customHeight="1">
      <c r="A184" s="52"/>
      <c r="B184" s="54"/>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row>
    <row r="185" spans="1:49" ht="12.75" customHeight="1">
      <c r="A185" s="52"/>
      <c r="B185" s="54"/>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row>
    <row r="186" spans="1:49" ht="12.75" customHeight="1">
      <c r="A186" s="52"/>
      <c r="B186" s="54"/>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row>
    <row r="187" spans="1:49" ht="12.75" customHeight="1">
      <c r="A187" s="52"/>
      <c r="B187" s="54"/>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row>
    <row r="188" spans="1:49" ht="12.75" customHeight="1">
      <c r="A188" s="52"/>
      <c r="B188" s="54"/>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row>
    <row r="189" spans="1:49" ht="12.75" customHeight="1">
      <c r="A189" s="52"/>
      <c r="B189" s="54"/>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row>
    <row r="190" spans="1:49" ht="12.75" customHeight="1">
      <c r="A190" s="52"/>
      <c r="B190" s="54"/>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row>
    <row r="191" spans="1:49" ht="12.75" customHeight="1">
      <c r="A191" s="52"/>
      <c r="B191" s="54"/>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row>
    <row r="192" spans="1:49" ht="12.75" customHeight="1">
      <c r="A192" s="52"/>
      <c r="B192" s="54"/>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row>
    <row r="193" spans="1:49" ht="12.75" customHeight="1">
      <c r="A193" s="52"/>
      <c r="B193" s="54"/>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row>
    <row r="194" spans="1:49" ht="12.75" customHeight="1">
      <c r="A194" s="52"/>
      <c r="B194" s="54"/>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row>
    <row r="195" spans="1:49" ht="12.75" customHeight="1">
      <c r="A195" s="52"/>
      <c r="B195" s="54"/>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row>
    <row r="196" spans="1:49" ht="12.75" customHeight="1">
      <c r="A196" s="52"/>
      <c r="B196" s="54"/>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row>
    <row r="197" spans="1:49" ht="12.75" customHeight="1">
      <c r="A197" s="52"/>
      <c r="B197" s="54"/>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row>
    <row r="198" spans="1:49" ht="12.75" customHeight="1">
      <c r="A198" s="52"/>
      <c r="B198" s="54"/>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row>
    <row r="199" spans="1:49" ht="12.75" customHeight="1">
      <c r="A199" s="52"/>
      <c r="B199" s="54"/>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row>
    <row r="200" spans="1:49" ht="12.75" customHeight="1">
      <c r="A200" s="52"/>
      <c r="B200" s="54"/>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row>
    <row r="201" spans="1:49" ht="12.75" customHeight="1">
      <c r="A201" s="52"/>
      <c r="B201" s="54"/>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row>
    <row r="202" spans="1:49" ht="12.75" customHeight="1">
      <c r="A202" s="52"/>
      <c r="B202" s="54"/>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row>
    <row r="203" spans="1:49" ht="12.75" customHeight="1">
      <c r="A203" s="52"/>
      <c r="B203" s="54"/>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row>
    <row r="204" spans="1:49" ht="12.75" customHeight="1">
      <c r="A204" s="52"/>
      <c r="B204" s="54"/>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row>
    <row r="205" spans="1:49" ht="12.75" customHeight="1">
      <c r="A205" s="52"/>
      <c r="B205" s="54"/>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row>
    <row r="206" spans="1:49" ht="12.75" customHeight="1">
      <c r="A206" s="52"/>
      <c r="B206" s="54"/>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row>
    <row r="207" spans="1:49" ht="12.75" customHeight="1">
      <c r="A207" s="52"/>
      <c r="B207" s="54"/>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row>
    <row r="208" spans="1:49" ht="12.75" customHeight="1">
      <c r="A208" s="52"/>
      <c r="B208" s="54"/>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row>
    <row r="209" spans="1:49" ht="12.75" customHeight="1">
      <c r="A209" s="52"/>
      <c r="B209" s="54"/>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row>
    <row r="210" spans="1:49" ht="12.75" customHeight="1">
      <c r="A210" s="52"/>
      <c r="B210" s="54"/>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row>
    <row r="211" spans="1:49" ht="12.75" customHeight="1">
      <c r="A211" s="52"/>
      <c r="B211" s="54"/>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row>
    <row r="212" spans="1:49" ht="12.75" customHeight="1">
      <c r="A212" s="52"/>
      <c r="B212" s="54"/>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row>
    <row r="213" spans="1:49" ht="12.75" customHeight="1">
      <c r="A213" s="52"/>
      <c r="B213" s="54"/>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row>
    <row r="214" spans="1:49" ht="12.75" customHeight="1">
      <c r="A214" s="52"/>
      <c r="B214" s="54"/>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row>
    <row r="215" spans="1:49" ht="12.75" customHeight="1">
      <c r="A215" s="52"/>
      <c r="B215" s="54"/>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row>
    <row r="216" spans="1:49" ht="12.75" customHeight="1">
      <c r="A216" s="52"/>
      <c r="B216" s="54"/>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row>
    <row r="217" spans="1:49" ht="12.75" customHeight="1">
      <c r="A217" s="52"/>
      <c r="B217" s="54"/>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row>
    <row r="218" spans="1:49" ht="12.75" customHeight="1">
      <c r="A218" s="52"/>
      <c r="B218" s="54"/>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row>
    <row r="219" spans="1:49" ht="12.75" customHeight="1">
      <c r="A219" s="52"/>
      <c r="B219" s="54"/>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row>
    <row r="220" spans="1:49" ht="12.75" customHeight="1">
      <c r="A220" s="52"/>
      <c r="B220" s="54"/>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row>
    <row r="221" spans="1:49" ht="12.75" customHeight="1">
      <c r="A221" s="52"/>
      <c r="B221" s="54"/>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row>
    <row r="222" spans="1:49" ht="12.75" customHeight="1">
      <c r="A222" s="52"/>
      <c r="B222" s="54"/>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row>
    <row r="223" spans="1:49" ht="12.75" customHeight="1">
      <c r="A223" s="52"/>
      <c r="B223" s="54"/>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row>
    <row r="224" spans="1:49" ht="12.75" customHeight="1">
      <c r="A224" s="52"/>
      <c r="B224" s="54"/>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row>
    <row r="225" spans="1:49" ht="12.75" customHeight="1">
      <c r="A225" s="52"/>
      <c r="B225" s="54"/>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row>
    <row r="226" spans="1:49" ht="12.75" customHeight="1">
      <c r="A226" s="52"/>
      <c r="B226" s="54"/>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row>
    <row r="227" spans="1:49" ht="12.75" customHeight="1">
      <c r="A227" s="52"/>
      <c r="B227" s="54"/>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row>
    <row r="228" spans="1:49" ht="12.75" customHeight="1">
      <c r="A228" s="52"/>
      <c r="B228" s="54"/>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row>
    <row r="229" spans="1:49" ht="12.75" customHeight="1">
      <c r="A229" s="52"/>
      <c r="B229" s="54"/>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row>
    <row r="230" spans="1:49" ht="12.75" customHeight="1">
      <c r="A230" s="52"/>
      <c r="B230" s="54"/>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row>
    <row r="231" spans="1:49" ht="12.75" customHeight="1">
      <c r="A231" s="52"/>
      <c r="B231" s="54"/>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row>
    <row r="232" spans="1:49" ht="12.75" customHeight="1">
      <c r="A232" s="52"/>
      <c r="B232" s="54"/>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row>
    <row r="233" spans="1:49" ht="12.75" customHeight="1">
      <c r="A233" s="52"/>
      <c r="B233" s="54"/>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row>
    <row r="234" spans="1:49" ht="12.75" customHeight="1">
      <c r="A234" s="52"/>
      <c r="B234" s="54"/>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row>
    <row r="235" spans="1:49" ht="12.75" customHeight="1">
      <c r="A235" s="52"/>
      <c r="B235" s="54"/>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row>
    <row r="236" spans="1:49" ht="12.75" customHeight="1">
      <c r="A236" s="52"/>
      <c r="B236" s="54"/>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row>
    <row r="237" spans="1:49" ht="12.75" customHeight="1">
      <c r="A237" s="52"/>
      <c r="B237" s="54"/>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row>
    <row r="238" spans="1:49" ht="12.75" customHeight="1">
      <c r="A238" s="52"/>
      <c r="B238" s="54"/>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row>
    <row r="239" spans="1:49" ht="12.75" customHeight="1">
      <c r="A239" s="52"/>
      <c r="B239" s="54"/>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row>
    <row r="240" spans="1:49" ht="12.75" customHeight="1">
      <c r="A240" s="52"/>
      <c r="B240" s="54"/>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row>
    <row r="241" spans="1:49" ht="12.75" customHeight="1">
      <c r="A241" s="52"/>
      <c r="B241" s="54"/>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row>
    <row r="242" spans="1:49" ht="12.75" customHeight="1">
      <c r="A242" s="52"/>
      <c r="B242" s="54"/>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row>
    <row r="243" spans="1:49" ht="12.75" customHeight="1">
      <c r="A243" s="52"/>
      <c r="B243" s="54"/>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row>
    <row r="244" spans="1:49" ht="12.75" customHeight="1">
      <c r="A244" s="52"/>
      <c r="B244" s="54"/>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row>
    <row r="245" spans="1:49" ht="12.75" customHeight="1">
      <c r="A245" s="52"/>
      <c r="B245" s="54"/>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row>
    <row r="246" spans="1:49" ht="12.75" customHeight="1">
      <c r="A246" s="52"/>
      <c r="B246" s="54"/>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row>
    <row r="247" spans="1:49" ht="12.75" customHeight="1">
      <c r="A247" s="52"/>
      <c r="B247" s="54"/>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row>
    <row r="248" spans="1:49" ht="12.75" customHeight="1">
      <c r="A248" s="52"/>
      <c r="B248" s="54"/>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row>
    <row r="249" spans="1:49" ht="12.75" customHeight="1">
      <c r="A249" s="52"/>
      <c r="B249" s="54"/>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row>
    <row r="250" spans="1:49" ht="12.75" customHeight="1">
      <c r="A250" s="52"/>
      <c r="B250" s="54"/>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row>
    <row r="251" spans="1:49" ht="12.75" customHeight="1">
      <c r="A251" s="52"/>
      <c r="B251" s="54"/>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row>
    <row r="252" spans="1:49" ht="12.75" customHeight="1">
      <c r="A252" s="52"/>
      <c r="B252" s="54"/>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row>
    <row r="253" spans="1:49" ht="12.75" customHeight="1">
      <c r="A253" s="52"/>
      <c r="B253" s="54"/>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row>
    <row r="254" spans="1:49" ht="12.75" customHeight="1">
      <c r="A254" s="52"/>
      <c r="B254" s="54"/>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row>
    <row r="255" spans="1:49" ht="12.75" customHeight="1">
      <c r="A255" s="52"/>
      <c r="B255" s="54"/>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row>
    <row r="256" spans="1:49" ht="12.75" customHeight="1">
      <c r="A256" s="52"/>
      <c r="B256" s="54"/>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row>
    <row r="257" spans="1:49" ht="12.75" customHeight="1">
      <c r="A257" s="52"/>
      <c r="B257" s="54"/>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row>
    <row r="258" spans="1:49" ht="12.75" customHeight="1">
      <c r="A258" s="52"/>
      <c r="B258" s="54"/>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row>
    <row r="259" spans="1:49" ht="12.75" customHeight="1">
      <c r="A259" s="52"/>
      <c r="B259" s="54"/>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row>
    <row r="260" spans="1:49" ht="12.75" customHeight="1">
      <c r="A260" s="52"/>
      <c r="B260" s="54"/>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row>
    <row r="261" spans="1:49" ht="12.75" customHeight="1">
      <c r="A261" s="52"/>
      <c r="B261" s="54"/>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row>
    <row r="262" spans="1:49" ht="12.75" customHeight="1">
      <c r="A262" s="52"/>
      <c r="B262" s="54"/>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row>
    <row r="263" spans="1:49" ht="12.75" customHeight="1">
      <c r="A263" s="52"/>
      <c r="B263" s="54"/>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row>
    <row r="264" spans="1:49" ht="12.75" customHeight="1">
      <c r="A264" s="52"/>
      <c r="B264" s="54"/>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row>
    <row r="265" spans="1:49" ht="12.75" customHeight="1">
      <c r="A265" s="52"/>
      <c r="B265" s="54"/>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row>
    <row r="266" spans="1:49" ht="12.75" customHeight="1">
      <c r="A266" s="52"/>
      <c r="B266" s="54"/>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row>
    <row r="267" spans="1:49" ht="12.75" customHeight="1">
      <c r="A267" s="52"/>
      <c r="B267" s="54"/>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row>
    <row r="268" spans="1:49" ht="12.75" customHeight="1">
      <c r="A268" s="52"/>
      <c r="B268" s="54"/>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row>
    <row r="269" spans="1:49" ht="12.75" customHeight="1">
      <c r="A269" s="52"/>
      <c r="B269" s="54"/>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row>
    <row r="270" spans="1:49" ht="12.75" customHeight="1">
      <c r="A270" s="52"/>
      <c r="B270" s="54"/>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row>
    <row r="271" spans="1:49" ht="12.75" customHeight="1">
      <c r="A271" s="52"/>
      <c r="B271" s="54"/>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row>
    <row r="272" spans="1:49" ht="12.75" customHeight="1">
      <c r="A272" s="52"/>
      <c r="B272" s="54"/>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row>
    <row r="273" spans="1:49" ht="12.75" customHeight="1">
      <c r="A273" s="52"/>
      <c r="B273" s="54"/>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row>
    <row r="274" spans="1:49" ht="15.75" customHeight="1"/>
    <row r="275" spans="1:49" ht="15.75" customHeight="1"/>
    <row r="276" spans="1:49" ht="15.75" customHeight="1"/>
    <row r="277" spans="1:49" ht="15.75" customHeight="1"/>
    <row r="278" spans="1:49" ht="15.75" customHeight="1"/>
    <row r="279" spans="1:49" ht="15.75" customHeight="1"/>
    <row r="280" spans="1:49" ht="15.75" customHeight="1"/>
    <row r="281" spans="1:49" ht="15.75" customHeight="1"/>
    <row r="282" spans="1:49" ht="15.75" customHeight="1"/>
    <row r="283" spans="1:49" ht="15.75" customHeight="1"/>
    <row r="284" spans="1:49" ht="15.75" customHeight="1"/>
    <row r="285" spans="1:49" ht="15.75" customHeight="1"/>
    <row r="286" spans="1:49" ht="15.75" customHeight="1"/>
    <row r="287" spans="1:49" ht="15.75" customHeight="1"/>
    <row r="288" spans="1:49"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S11:S14"/>
    <mergeCell ref="S17:S18"/>
    <mergeCell ref="AK20:AL20"/>
    <mergeCell ref="V45:AC45"/>
    <mergeCell ref="K62:O63"/>
    <mergeCell ref="Q63:S63"/>
    <mergeCell ref="AB58:AC58"/>
    <mergeCell ref="Q70:S70"/>
    <mergeCell ref="Q71:S71"/>
    <mergeCell ref="U71:X71"/>
    <mergeCell ref="Q72:S72"/>
    <mergeCell ref="Q64:S64"/>
    <mergeCell ref="Q65:S65"/>
    <mergeCell ref="Q66:S66"/>
    <mergeCell ref="V66:Y66"/>
    <mergeCell ref="Q67:S67"/>
    <mergeCell ref="Q68:S68"/>
    <mergeCell ref="Q69:S69"/>
  </mergeCells>
  <dataValidations count="4">
    <dataValidation type="list" allowBlank="1" showErrorMessage="1" sqref="V66" xr:uid="{00000000-0002-0000-0100-000001000000}">
      <formula1>"None,Leather,Leather/Metal,Metal"</formula1>
    </dataValidation>
    <dataValidation type="list" allowBlank="1" showErrorMessage="1" sqref="AB58" xr:uid="{00000000-0002-0000-0100-000003000000}">
      <formula1>"1,2,3,4,5,6,7,8,9,10,11,12,13,14,15,16,17,18,19,20"</formula1>
    </dataValidation>
    <dataValidation type="list" allowBlank="1" showErrorMessage="1" sqref="V45" xr:uid="{00000000-0002-0000-0100-000006000000}">
      <formula1>"Channeling,Essence,Mentalism,Hybrid: Channeling/Essence,Hybrid: Channeling/Mentalism,Hybrid: Mentalism/Essence,Arcane"</formula1>
    </dataValidation>
    <dataValidation type="list" allowBlank="1" showErrorMessage="1" sqref="U71" xr:uid="{00000000-0002-0000-0100-000007000000}">
      <formula1>"Unencumbered,1H weapon (no shield),1H thrust and shield,1H wepon and shield,2w Combo (small weapons),2w Combo (large weapons),Twohanded weapon,Unencumbered"</formula1>
    </dataValidation>
  </dataValidations>
  <pageMargins left="0.39374999999999999" right="0.39374999999999999" top="0.39374999999999999" bottom="0.39374999999999999" header="0" footer="0"/>
  <pageSetup paperSize="9" fitToWidth="0" orientation="portrait" cellComments="atEnd"/>
  <drawing r:id="rId1"/>
  <picture r:id="rId2"/>
  <extLst>
    <ext xmlns:x14="http://schemas.microsoft.com/office/spreadsheetml/2009/9/main" uri="{CCE6A557-97BC-4b89-ADB6-D9C93CAAB3DF}">
      <x14:dataValidations xmlns:xm="http://schemas.microsoft.com/office/excel/2006/main" count="4">
        <x14:dataValidation type="list" allowBlank="1" showErrorMessage="1" xr:uid="{00000000-0002-0000-0100-000000000000}">
          <x14:formula1>
            <xm:f>Diverse!$G$15:$G$24</xm:f>
          </x14:formula1>
          <xm:sqref>S21 S24 S27 S30 S33 S36</xm:sqref>
        </x14:dataValidation>
        <x14:dataValidation type="list" allowBlank="1" showErrorMessage="1" xr:uid="{00000000-0002-0000-0100-000002000000}">
          <x14:formula1>
            <xm:f>Diverse!$E$1:$E$71</xm:f>
          </x14:formula1>
          <xm:sqref>S4</xm:sqref>
        </x14:dataValidation>
        <x14:dataValidation type="list" allowBlank="1" showErrorMessage="1" xr:uid="{00000000-0002-0000-0100-000004000000}">
          <x14:formula1>
            <xm:f>Diverse!$H$1:$H$5</xm:f>
          </x14:formula1>
          <xm:sqref>D3:D13 D15:D36</xm:sqref>
        </x14:dataValidation>
        <x14:dataValidation type="list" allowBlank="1" showErrorMessage="1" xr:uid="{00000000-0002-0000-0100-000005000000}">
          <x14:formula1>
            <xm:f>Diverse!$F$1:$F$39</xm:f>
          </x14:formula1>
          <xm:sqref>S7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9966"/>
  </sheetPr>
  <dimension ref="A1:BJ433"/>
  <sheetViews>
    <sheetView workbookViewId="0"/>
  </sheetViews>
  <sheetFormatPr defaultColWidth="14.42578125" defaultRowHeight="15" customHeight="1"/>
  <cols>
    <col min="1" max="1" width="21.42578125" customWidth="1"/>
    <col min="2" max="2" width="10.28515625" customWidth="1"/>
    <col min="3" max="3" width="4.28515625" hidden="1" customWidth="1"/>
    <col min="4" max="4" width="3.28515625" hidden="1" customWidth="1"/>
    <col min="5" max="5" width="12.42578125" hidden="1" customWidth="1"/>
    <col min="6" max="28" width="3.28515625" customWidth="1"/>
    <col min="29" max="29" width="4" customWidth="1"/>
    <col min="30" max="30" width="4.7109375" customWidth="1"/>
    <col min="31" max="31" width="5.85546875" customWidth="1"/>
    <col min="32" max="32" width="3.5703125" hidden="1" customWidth="1"/>
    <col min="33" max="33" width="4" customWidth="1"/>
    <col min="34" max="34" width="4.85546875" customWidth="1"/>
    <col min="35" max="36" width="4" customWidth="1"/>
    <col min="37" max="37" width="4.140625" customWidth="1"/>
    <col min="38" max="58" width="3.28515625" hidden="1" customWidth="1"/>
    <col min="59" max="62" width="8.140625" customWidth="1"/>
  </cols>
  <sheetData>
    <row r="1" spans="1:62" ht="68.25" customHeight="1">
      <c r="A1" s="141" t="s">
        <v>211</v>
      </c>
      <c r="B1" s="142" t="s">
        <v>212</v>
      </c>
      <c r="C1" s="143" t="s">
        <v>213</v>
      </c>
      <c r="D1" s="143" t="s">
        <v>214</v>
      </c>
      <c r="E1" s="144" t="s">
        <v>215</v>
      </c>
      <c r="F1" s="143" t="s">
        <v>216</v>
      </c>
      <c r="G1" s="143"/>
      <c r="H1" s="143" t="s">
        <v>217</v>
      </c>
      <c r="I1" s="145" t="s">
        <v>218</v>
      </c>
      <c r="J1" s="145" t="s">
        <v>219</v>
      </c>
      <c r="K1" s="145" t="s">
        <v>220</v>
      </c>
      <c r="L1" s="145" t="s">
        <v>221</v>
      </c>
      <c r="M1" s="145" t="s">
        <v>222</v>
      </c>
      <c r="N1" s="145" t="s">
        <v>223</v>
      </c>
      <c r="O1" s="145" t="s">
        <v>224</v>
      </c>
      <c r="P1" s="145" t="s">
        <v>225</v>
      </c>
      <c r="Q1" s="145" t="s">
        <v>226</v>
      </c>
      <c r="R1" s="145" t="s">
        <v>227</v>
      </c>
      <c r="S1" s="145" t="s">
        <v>228</v>
      </c>
      <c r="T1" s="145" t="s">
        <v>229</v>
      </c>
      <c r="U1" s="145" t="s">
        <v>230</v>
      </c>
      <c r="V1" s="145" t="s">
        <v>231</v>
      </c>
      <c r="W1" s="145" t="s">
        <v>232</v>
      </c>
      <c r="X1" s="145" t="s">
        <v>233</v>
      </c>
      <c r="Y1" s="145" t="s">
        <v>234</v>
      </c>
      <c r="Z1" s="145" t="s">
        <v>235</v>
      </c>
      <c r="AA1" s="145" t="s">
        <v>236</v>
      </c>
      <c r="AB1" s="145" t="s">
        <v>237</v>
      </c>
      <c r="AC1" s="143" t="s">
        <v>238</v>
      </c>
      <c r="AD1" s="143" t="s">
        <v>17</v>
      </c>
      <c r="AE1" s="143" t="s">
        <v>18</v>
      </c>
      <c r="AF1" s="143" t="s">
        <v>239</v>
      </c>
      <c r="AG1" s="143" t="s">
        <v>240</v>
      </c>
      <c r="AH1" s="143" t="s">
        <v>241</v>
      </c>
      <c r="AI1" s="143" t="s">
        <v>242</v>
      </c>
      <c r="AJ1" s="143" t="s">
        <v>243</v>
      </c>
      <c r="AK1" s="143" t="s">
        <v>24</v>
      </c>
      <c r="AL1" s="146" t="s">
        <v>216</v>
      </c>
      <c r="AM1" s="146" t="s">
        <v>218</v>
      </c>
      <c r="AN1" s="146" t="s">
        <v>219</v>
      </c>
      <c r="AO1" s="146" t="s">
        <v>220</v>
      </c>
      <c r="AP1" s="146" t="s">
        <v>221</v>
      </c>
      <c r="AQ1" s="146" t="s">
        <v>222</v>
      </c>
      <c r="AR1" s="146" t="s">
        <v>223</v>
      </c>
      <c r="AS1" s="146" t="s">
        <v>224</v>
      </c>
      <c r="AT1" s="146" t="s">
        <v>225</v>
      </c>
      <c r="AU1" s="146" t="s">
        <v>226</v>
      </c>
      <c r="AV1" s="146" t="s">
        <v>227</v>
      </c>
      <c r="AW1" s="146" t="s">
        <v>228</v>
      </c>
      <c r="AX1" s="146" t="s">
        <v>229</v>
      </c>
      <c r="AY1" s="146" t="s">
        <v>230</v>
      </c>
      <c r="AZ1" s="146" t="s">
        <v>231</v>
      </c>
      <c r="BA1" s="146" t="s">
        <v>232</v>
      </c>
      <c r="BB1" s="146" t="s">
        <v>233</v>
      </c>
      <c r="BC1" s="146" t="s">
        <v>234</v>
      </c>
      <c r="BD1" s="146" t="s">
        <v>235</v>
      </c>
      <c r="BE1" s="146" t="s">
        <v>236</v>
      </c>
      <c r="BF1" s="146" t="s">
        <v>237</v>
      </c>
      <c r="BG1" s="52"/>
      <c r="BH1" s="52"/>
      <c r="BI1" s="52"/>
      <c r="BJ1" s="52"/>
    </row>
    <row r="2" spans="1:62" ht="19.5" customHeight="1">
      <c r="A2" s="147" t="s">
        <v>244</v>
      </c>
      <c r="B2" s="148">
        <f>HLOOKUP(Yrke,'2nd'!$B$1:$CR$15,2,FALSE)</f>
        <v>38</v>
      </c>
      <c r="C2" s="149"/>
      <c r="D2" s="149"/>
      <c r="E2" s="150"/>
      <c r="F2" s="148">
        <f>SUM(AL3:AL36)</f>
        <v>0</v>
      </c>
      <c r="G2" s="151"/>
      <c r="H2" s="152"/>
      <c r="I2" s="151">
        <f t="shared" ref="I2:AB2" si="0">SUM(AM3:AM36)</f>
        <v>0</v>
      </c>
      <c r="J2" s="151">
        <f t="shared" si="0"/>
        <v>0</v>
      </c>
      <c r="K2" s="151">
        <f t="shared" si="0"/>
        <v>0</v>
      </c>
      <c r="L2" s="151">
        <f t="shared" si="0"/>
        <v>0</v>
      </c>
      <c r="M2" s="151">
        <f t="shared" si="0"/>
        <v>0</v>
      </c>
      <c r="N2" s="151">
        <f t="shared" si="0"/>
        <v>0</v>
      </c>
      <c r="O2" s="151">
        <f t="shared" si="0"/>
        <v>0</v>
      </c>
      <c r="P2" s="151">
        <f t="shared" si="0"/>
        <v>0</v>
      </c>
      <c r="Q2" s="151">
        <f t="shared" si="0"/>
        <v>0</v>
      </c>
      <c r="R2" s="151">
        <f t="shared" si="0"/>
        <v>0</v>
      </c>
      <c r="S2" s="151">
        <f t="shared" si="0"/>
        <v>0</v>
      </c>
      <c r="T2" s="151">
        <f t="shared" si="0"/>
        <v>0</v>
      </c>
      <c r="U2" s="151">
        <f t="shared" si="0"/>
        <v>0</v>
      </c>
      <c r="V2" s="151">
        <f t="shared" si="0"/>
        <v>0</v>
      </c>
      <c r="W2" s="151">
        <f t="shared" si="0"/>
        <v>0</v>
      </c>
      <c r="X2" s="151">
        <f t="shared" si="0"/>
        <v>0</v>
      </c>
      <c r="Y2" s="151">
        <f t="shared" si="0"/>
        <v>0</v>
      </c>
      <c r="Z2" s="151">
        <f t="shared" si="0"/>
        <v>0</v>
      </c>
      <c r="AA2" s="151">
        <f t="shared" si="0"/>
        <v>0</v>
      </c>
      <c r="AB2" s="151">
        <f t="shared" si="0"/>
        <v>0</v>
      </c>
      <c r="AC2" s="153" t="s">
        <v>14</v>
      </c>
      <c r="AD2" s="153" t="s">
        <v>17</v>
      </c>
      <c r="AE2" s="154" t="s">
        <v>18</v>
      </c>
      <c r="AF2" s="153"/>
      <c r="AG2" s="153" t="s">
        <v>19</v>
      </c>
      <c r="AH2" s="153" t="s">
        <v>245</v>
      </c>
      <c r="AI2" s="153" t="s">
        <v>21</v>
      </c>
      <c r="AJ2" s="153" t="s">
        <v>23</v>
      </c>
      <c r="AK2" s="155" t="s">
        <v>24</v>
      </c>
      <c r="AL2" s="156"/>
      <c r="AM2" s="156"/>
      <c r="AN2" s="156"/>
      <c r="AO2" s="156"/>
      <c r="AP2" s="156"/>
      <c r="AQ2" s="156"/>
      <c r="AR2" s="156"/>
      <c r="AS2" s="156"/>
      <c r="AT2" s="156"/>
      <c r="AU2" s="156"/>
      <c r="AV2" s="156"/>
      <c r="AW2" s="156"/>
      <c r="AX2" s="156"/>
      <c r="AY2" s="156"/>
      <c r="AZ2" s="156"/>
      <c r="BA2" s="156"/>
      <c r="BB2" s="156"/>
      <c r="BC2" s="156"/>
      <c r="BD2" s="156"/>
      <c r="BE2" s="156"/>
      <c r="BF2" s="156"/>
      <c r="BG2" s="157"/>
      <c r="BH2" s="157"/>
      <c r="BI2" s="157"/>
      <c r="BJ2" s="157"/>
    </row>
    <row r="3" spans="1:62" ht="12.75" customHeight="1">
      <c r="A3" s="158" t="s">
        <v>246</v>
      </c>
      <c r="B3" s="159" t="str">
        <f>VLOOKUP(A3,AllaSkills!$A$2:$BV$319,'Ny NPC'!$A$2+3,FALSE)</f>
        <v>2/5</v>
      </c>
      <c r="C3" s="160" t="str">
        <f t="shared" ref="C3:C26" si="1">IF(LEN(B3)=3,LEFT(B3,1),IF(LEN(B3)&lt;3,B3,99))</f>
        <v>2</v>
      </c>
      <c r="D3" s="161" t="str">
        <f t="shared" ref="D3:D26" si="2">IF(RIGHT(B3,1)="*",LEFT(B3,1),IF(LEN(B3)=3,RIGHT(B3,1),IF(LEN(B3)&lt;3,B3,RIGHT(B3,2))))</f>
        <v>5</v>
      </c>
      <c r="E3" s="158" t="s">
        <v>244</v>
      </c>
      <c r="F3" s="161"/>
      <c r="G3" s="161"/>
      <c r="H3" s="161"/>
      <c r="I3" s="161"/>
      <c r="J3" s="161"/>
      <c r="K3" s="161"/>
      <c r="L3" s="161"/>
      <c r="M3" s="161"/>
      <c r="N3" s="161"/>
      <c r="O3" s="161"/>
      <c r="P3" s="161"/>
      <c r="Q3" s="160"/>
      <c r="R3" s="161"/>
      <c r="S3" s="161"/>
      <c r="T3" s="161"/>
      <c r="U3" s="161"/>
      <c r="V3" s="161"/>
      <c r="W3" s="161"/>
      <c r="X3" s="161"/>
      <c r="Y3" s="161"/>
      <c r="Z3" s="161"/>
      <c r="AA3" s="161"/>
      <c r="AB3" s="161"/>
      <c r="AC3" s="161">
        <f t="shared" ref="AC3:AC26" si="3">SUM(F3:AB3)</f>
        <v>0</v>
      </c>
      <c r="AD3" s="161">
        <f t="shared" ref="AD3:AD26" si="4">IF(AC3&lt;1,-25,IF(AC3&gt;30,80+((AC3-30)*0.5),IF(AC3&gt;20,70+(AC3-20),IF(AC3&gt;10,50+((AC3-10)*2),AC3*5))))</f>
        <v>-25</v>
      </c>
      <c r="AE3" s="162">
        <f>(RE+PR)/2</f>
        <v>7.5</v>
      </c>
      <c r="AF3" s="54">
        <f>HLOOKUP(Yrke,Levelbonus!$B$1:$CR$20,2,FALSE)</f>
        <v>3</v>
      </c>
      <c r="AG3" s="54">
        <f t="shared" ref="AG3:AG26" si="5">AF3*Level</f>
        <v>3</v>
      </c>
      <c r="AH3" s="54" t="str">
        <f>IF(ISNUMBER(VLOOKUP($A3,Rasbonus!$A$61:$AM$295,MATCH(Ras,Rasbonus!$A$1:$AM$1,0),FALSE)),VLOOKUP($A3,Rasbonus!$A$61:$AM$295,MATCH(Ras,Rasbonus!$A$1:$AM$1,0),FALSE),"0")</f>
        <v>0</v>
      </c>
      <c r="AI3" s="54"/>
      <c r="AJ3" s="54"/>
      <c r="AK3" s="163">
        <f t="shared" ref="AK3:AK26" si="6">ROUND(AD3+AE3+AG3+AH3+AI3+AJ3,0)</f>
        <v>-15</v>
      </c>
      <c r="AL3" s="52">
        <f t="shared" ref="AL3:AL30" si="7">IF(F3&gt;2,"99",IF(F3&lt;1,0,IF(F3=1,$C3+$C3-$C3,IF(F3=2,$C3+$D3))))</f>
        <v>0</v>
      </c>
      <c r="AM3" s="52">
        <f t="shared" ref="AM3:BF3" si="8">IF(I3&gt;2,"99",IF(I3&lt;1,0,IF(I3=1,$C3+$C3-$C3,IF(I3=2,$C3+$D3))))</f>
        <v>0</v>
      </c>
      <c r="AN3" s="52">
        <f t="shared" si="8"/>
        <v>0</v>
      </c>
      <c r="AO3" s="52">
        <f t="shared" si="8"/>
        <v>0</v>
      </c>
      <c r="AP3" s="52">
        <f t="shared" si="8"/>
        <v>0</v>
      </c>
      <c r="AQ3" s="52">
        <f t="shared" si="8"/>
        <v>0</v>
      </c>
      <c r="AR3" s="52">
        <f t="shared" si="8"/>
        <v>0</v>
      </c>
      <c r="AS3" s="52">
        <f t="shared" si="8"/>
        <v>0</v>
      </c>
      <c r="AT3" s="52">
        <f t="shared" si="8"/>
        <v>0</v>
      </c>
      <c r="AU3" s="52">
        <f t="shared" si="8"/>
        <v>0</v>
      </c>
      <c r="AV3" s="52">
        <f t="shared" si="8"/>
        <v>0</v>
      </c>
      <c r="AW3" s="52">
        <f t="shared" si="8"/>
        <v>0</v>
      </c>
      <c r="AX3" s="52">
        <f t="shared" si="8"/>
        <v>0</v>
      </c>
      <c r="AY3" s="52">
        <f t="shared" si="8"/>
        <v>0</v>
      </c>
      <c r="AZ3" s="52">
        <f t="shared" si="8"/>
        <v>0</v>
      </c>
      <c r="BA3" s="52">
        <f t="shared" si="8"/>
        <v>0</v>
      </c>
      <c r="BB3" s="52">
        <f t="shared" si="8"/>
        <v>0</v>
      </c>
      <c r="BC3" s="52">
        <f t="shared" si="8"/>
        <v>0</v>
      </c>
      <c r="BD3" s="52">
        <f t="shared" si="8"/>
        <v>0</v>
      </c>
      <c r="BE3" s="52">
        <f t="shared" si="8"/>
        <v>0</v>
      </c>
      <c r="BF3" s="52">
        <f t="shared" si="8"/>
        <v>0</v>
      </c>
      <c r="BG3" s="52"/>
      <c r="BH3" s="52"/>
      <c r="BI3" s="52"/>
      <c r="BJ3" s="52"/>
    </row>
    <row r="4" spans="1:62" ht="12.75" customHeight="1">
      <c r="A4" s="158" t="s">
        <v>247</v>
      </c>
      <c r="B4" s="159" t="str">
        <f>VLOOKUP(A4,AllaSkills!$A$2:$BV$319,'Ny NPC'!$A$2+3,FALSE)</f>
        <v>1/3</v>
      </c>
      <c r="C4" s="161" t="str">
        <f t="shared" si="1"/>
        <v>1</v>
      </c>
      <c r="D4" s="161" t="str">
        <f t="shared" si="2"/>
        <v>3</v>
      </c>
      <c r="E4" s="158" t="s">
        <v>244</v>
      </c>
      <c r="F4" s="161"/>
      <c r="G4" s="161"/>
      <c r="H4" s="161"/>
      <c r="I4" s="161"/>
      <c r="J4" s="161"/>
      <c r="K4" s="161"/>
      <c r="L4" s="161"/>
      <c r="M4" s="161"/>
      <c r="N4" s="161"/>
      <c r="O4" s="161"/>
      <c r="P4" s="161"/>
      <c r="Q4" s="161"/>
      <c r="R4" s="161"/>
      <c r="S4" s="161"/>
      <c r="T4" s="161"/>
      <c r="U4" s="161"/>
      <c r="V4" s="161"/>
      <c r="W4" s="161"/>
      <c r="X4" s="161"/>
      <c r="Y4" s="161"/>
      <c r="Z4" s="161"/>
      <c r="AA4" s="161"/>
      <c r="AB4" s="161"/>
      <c r="AC4" s="161">
        <f t="shared" si="3"/>
        <v>0</v>
      </c>
      <c r="AD4" s="161">
        <f t="shared" si="4"/>
        <v>-25</v>
      </c>
      <c r="AE4" s="162">
        <f>(RE)</f>
        <v>5</v>
      </c>
      <c r="AF4" s="54">
        <f>HLOOKUP(Yrke,Levelbonus!$B$1:$CR$20,2,FALSE)</f>
        <v>3</v>
      </c>
      <c r="AG4" s="54">
        <f t="shared" si="5"/>
        <v>3</v>
      </c>
      <c r="AH4" s="54" t="str">
        <f>IF(ISNUMBER(VLOOKUP($A4,Rasbonus!$A$61:$AM$295,MATCH(Ras,Rasbonus!$A$1:$AM$1,0),FALSE)),VLOOKUP($A4,Rasbonus!$A$61:$AM$295,MATCH(Ras,Rasbonus!$A$1:$AM$1,0),FALSE),"0")</f>
        <v>0</v>
      </c>
      <c r="AI4" s="54"/>
      <c r="AJ4" s="54"/>
      <c r="AK4" s="163">
        <f t="shared" si="6"/>
        <v>-17</v>
      </c>
      <c r="AL4" s="52">
        <f t="shared" si="7"/>
        <v>0</v>
      </c>
      <c r="AM4" s="52">
        <f t="shared" ref="AM4:BF4" si="9">IF(I4&gt;2,"99",IF(I4&lt;1,0,IF(I4=1,$C4+$C4-$C4,IF(I4=2,$C4+$D4))))</f>
        <v>0</v>
      </c>
      <c r="AN4" s="52">
        <f t="shared" si="9"/>
        <v>0</v>
      </c>
      <c r="AO4" s="52">
        <f t="shared" si="9"/>
        <v>0</v>
      </c>
      <c r="AP4" s="52">
        <f t="shared" si="9"/>
        <v>0</v>
      </c>
      <c r="AQ4" s="52">
        <f t="shared" si="9"/>
        <v>0</v>
      </c>
      <c r="AR4" s="52">
        <f t="shared" si="9"/>
        <v>0</v>
      </c>
      <c r="AS4" s="52">
        <f t="shared" si="9"/>
        <v>0</v>
      </c>
      <c r="AT4" s="52">
        <f t="shared" si="9"/>
        <v>0</v>
      </c>
      <c r="AU4" s="52">
        <f t="shared" si="9"/>
        <v>0</v>
      </c>
      <c r="AV4" s="52">
        <f t="shared" si="9"/>
        <v>0</v>
      </c>
      <c r="AW4" s="52">
        <f t="shared" si="9"/>
        <v>0</v>
      </c>
      <c r="AX4" s="52">
        <f t="shared" si="9"/>
        <v>0</v>
      </c>
      <c r="AY4" s="52">
        <f t="shared" si="9"/>
        <v>0</v>
      </c>
      <c r="AZ4" s="52">
        <f t="shared" si="9"/>
        <v>0</v>
      </c>
      <c r="BA4" s="52">
        <f t="shared" si="9"/>
        <v>0</v>
      </c>
      <c r="BB4" s="52">
        <f t="shared" si="9"/>
        <v>0</v>
      </c>
      <c r="BC4" s="52">
        <f t="shared" si="9"/>
        <v>0</v>
      </c>
      <c r="BD4" s="52">
        <f t="shared" si="9"/>
        <v>0</v>
      </c>
      <c r="BE4" s="52">
        <f t="shared" si="9"/>
        <v>0</v>
      </c>
      <c r="BF4" s="52">
        <f t="shared" si="9"/>
        <v>0</v>
      </c>
      <c r="BG4" s="52"/>
      <c r="BH4" s="52"/>
      <c r="BI4" s="52"/>
      <c r="BJ4" s="52"/>
    </row>
    <row r="5" spans="1:62" ht="12.75" customHeight="1">
      <c r="A5" s="158" t="s">
        <v>248</v>
      </c>
      <c r="B5" s="159" t="str">
        <f>VLOOKUP(A5,AllaSkills!$A$2:$BV$319,'Ny NPC'!$A$2+3,FALSE)</f>
        <v>2/5</v>
      </c>
      <c r="C5" s="161" t="str">
        <f t="shared" si="1"/>
        <v>2</v>
      </c>
      <c r="D5" s="161" t="str">
        <f t="shared" si="2"/>
        <v>5</v>
      </c>
      <c r="E5" s="158" t="s">
        <v>244</v>
      </c>
      <c r="F5" s="161"/>
      <c r="G5" s="161"/>
      <c r="H5" s="161"/>
      <c r="I5" s="161"/>
      <c r="J5" s="161"/>
      <c r="K5" s="161"/>
      <c r="L5" s="161"/>
      <c r="M5" s="161"/>
      <c r="N5" s="161"/>
      <c r="O5" s="161"/>
      <c r="P5" s="161"/>
      <c r="Q5" s="161"/>
      <c r="R5" s="161"/>
      <c r="S5" s="161"/>
      <c r="T5" s="161"/>
      <c r="U5" s="161"/>
      <c r="V5" s="161"/>
      <c r="W5" s="161"/>
      <c r="X5" s="161"/>
      <c r="Y5" s="161"/>
      <c r="Z5" s="161"/>
      <c r="AA5" s="161"/>
      <c r="AB5" s="161"/>
      <c r="AC5" s="161">
        <f t="shared" si="3"/>
        <v>0</v>
      </c>
      <c r="AD5" s="161">
        <f t="shared" si="4"/>
        <v>-25</v>
      </c>
      <c r="AE5" s="162">
        <f>(RE+EM)/2</f>
        <v>5</v>
      </c>
      <c r="AF5" s="54">
        <f>HLOOKUP(Yrke,Levelbonus!$B$1:$CR$20,2,FALSE)</f>
        <v>3</v>
      </c>
      <c r="AG5" s="54">
        <f t="shared" si="5"/>
        <v>3</v>
      </c>
      <c r="AH5" s="54" t="str">
        <f>IF(ISNUMBER(VLOOKUP($A5,Rasbonus!$A$61:$AM$295,MATCH(Ras,Rasbonus!$A$1:$AM$1,0),FALSE)),VLOOKUP($A5,Rasbonus!$A$61:$AM$295,MATCH(Ras,Rasbonus!$A$1:$AM$1,0),FALSE),"0")</f>
        <v>0</v>
      </c>
      <c r="AI5" s="54"/>
      <c r="AJ5" s="54"/>
      <c r="AK5" s="163">
        <f t="shared" si="6"/>
        <v>-17</v>
      </c>
      <c r="AL5" s="52">
        <f t="shared" si="7"/>
        <v>0</v>
      </c>
      <c r="AM5" s="52">
        <f t="shared" ref="AM5:BF5" si="10">IF(I5&gt;2,"99",IF(I5&lt;1,0,IF(I5=1,$C5+$C5-$C5,IF(I5=2,$C5+$D5))))</f>
        <v>0</v>
      </c>
      <c r="AN5" s="52">
        <f t="shared" si="10"/>
        <v>0</v>
      </c>
      <c r="AO5" s="52">
        <f t="shared" si="10"/>
        <v>0</v>
      </c>
      <c r="AP5" s="52">
        <f t="shared" si="10"/>
        <v>0</v>
      </c>
      <c r="AQ5" s="52">
        <f t="shared" si="10"/>
        <v>0</v>
      </c>
      <c r="AR5" s="52">
        <f t="shared" si="10"/>
        <v>0</v>
      </c>
      <c r="AS5" s="52">
        <f t="shared" si="10"/>
        <v>0</v>
      </c>
      <c r="AT5" s="52">
        <f t="shared" si="10"/>
        <v>0</v>
      </c>
      <c r="AU5" s="52">
        <f t="shared" si="10"/>
        <v>0</v>
      </c>
      <c r="AV5" s="52">
        <f t="shared" si="10"/>
        <v>0</v>
      </c>
      <c r="AW5" s="52">
        <f t="shared" si="10"/>
        <v>0</v>
      </c>
      <c r="AX5" s="52">
        <f t="shared" si="10"/>
        <v>0</v>
      </c>
      <c r="AY5" s="52">
        <f t="shared" si="10"/>
        <v>0</v>
      </c>
      <c r="AZ5" s="52">
        <f t="shared" si="10"/>
        <v>0</v>
      </c>
      <c r="BA5" s="52">
        <f t="shared" si="10"/>
        <v>0</v>
      </c>
      <c r="BB5" s="52">
        <f t="shared" si="10"/>
        <v>0</v>
      </c>
      <c r="BC5" s="52">
        <f t="shared" si="10"/>
        <v>0</v>
      </c>
      <c r="BD5" s="52">
        <f t="shared" si="10"/>
        <v>0</v>
      </c>
      <c r="BE5" s="52">
        <f t="shared" si="10"/>
        <v>0</v>
      </c>
      <c r="BF5" s="52">
        <f t="shared" si="10"/>
        <v>0</v>
      </c>
      <c r="BG5" s="52"/>
      <c r="BH5" s="52"/>
      <c r="BI5" s="52"/>
      <c r="BJ5" s="52"/>
    </row>
    <row r="6" spans="1:62" ht="12.75" customHeight="1">
      <c r="A6" s="158" t="s">
        <v>249</v>
      </c>
      <c r="B6" s="159" t="str">
        <f>VLOOKUP(A6,AllaSkills!$A$2:$BV$319,'Ny NPC'!$A$2+3,FALSE)</f>
        <v>1/4</v>
      </c>
      <c r="C6" s="161" t="str">
        <f t="shared" si="1"/>
        <v>1</v>
      </c>
      <c r="D6" s="161" t="str">
        <f t="shared" si="2"/>
        <v>4</v>
      </c>
      <c r="E6" s="158" t="s">
        <v>244</v>
      </c>
      <c r="F6" s="161"/>
      <c r="G6" s="161"/>
      <c r="H6" s="161"/>
      <c r="I6" s="161"/>
      <c r="J6" s="161"/>
      <c r="K6" s="161"/>
      <c r="L6" s="161"/>
      <c r="M6" s="161"/>
      <c r="N6" s="161"/>
      <c r="O6" s="161"/>
      <c r="P6" s="161"/>
      <c r="Q6" s="161"/>
      <c r="R6" s="161"/>
      <c r="S6" s="161"/>
      <c r="T6" s="161"/>
      <c r="U6" s="161"/>
      <c r="V6" s="161"/>
      <c r="W6" s="161"/>
      <c r="X6" s="161"/>
      <c r="Y6" s="161"/>
      <c r="Z6" s="161"/>
      <c r="AA6" s="161"/>
      <c r="AB6" s="161"/>
      <c r="AC6" s="161">
        <f t="shared" si="3"/>
        <v>0</v>
      </c>
      <c r="AD6" s="161">
        <f t="shared" si="4"/>
        <v>-25</v>
      </c>
      <c r="AE6" s="162">
        <f>(RE)</f>
        <v>5</v>
      </c>
      <c r="AF6" s="54">
        <f>HLOOKUP(Yrke,Levelbonus!$B$1:$CR$20,2,FALSE)</f>
        <v>3</v>
      </c>
      <c r="AG6" s="54">
        <f t="shared" si="5"/>
        <v>3</v>
      </c>
      <c r="AH6" s="54" t="str">
        <f>IF(ISNUMBER(VLOOKUP($A6,Rasbonus!$A$61:$AM$295,MATCH(Ras,Rasbonus!$A$1:$AM$1,0),FALSE)),VLOOKUP($A6,Rasbonus!$A$61:$AM$295,MATCH(Ras,Rasbonus!$A$1:$AM$1,0),FALSE),"0")</f>
        <v>0</v>
      </c>
      <c r="AI6" s="54"/>
      <c r="AJ6" s="54"/>
      <c r="AK6" s="163">
        <f t="shared" si="6"/>
        <v>-17</v>
      </c>
      <c r="AL6" s="52">
        <f t="shared" si="7"/>
        <v>0</v>
      </c>
      <c r="AM6" s="52">
        <f t="shared" ref="AM6:BF6" si="11">IF(I6&gt;2,"99",IF(I6&lt;1,0,IF(I6=1,$C6+$C6-$C6,IF(I6=2,$C6+$D6))))</f>
        <v>0</v>
      </c>
      <c r="AN6" s="52">
        <f t="shared" si="11"/>
        <v>0</v>
      </c>
      <c r="AO6" s="52">
        <f t="shared" si="11"/>
        <v>0</v>
      </c>
      <c r="AP6" s="52">
        <f t="shared" si="11"/>
        <v>0</v>
      </c>
      <c r="AQ6" s="52">
        <f t="shared" si="11"/>
        <v>0</v>
      </c>
      <c r="AR6" s="52">
        <f t="shared" si="11"/>
        <v>0</v>
      </c>
      <c r="AS6" s="52">
        <f t="shared" si="11"/>
        <v>0</v>
      </c>
      <c r="AT6" s="52">
        <f t="shared" si="11"/>
        <v>0</v>
      </c>
      <c r="AU6" s="52">
        <f t="shared" si="11"/>
        <v>0</v>
      </c>
      <c r="AV6" s="52">
        <f t="shared" si="11"/>
        <v>0</v>
      </c>
      <c r="AW6" s="52">
        <f t="shared" si="11"/>
        <v>0</v>
      </c>
      <c r="AX6" s="52">
        <f t="shared" si="11"/>
        <v>0</v>
      </c>
      <c r="AY6" s="52">
        <f t="shared" si="11"/>
        <v>0</v>
      </c>
      <c r="AZ6" s="52">
        <f t="shared" si="11"/>
        <v>0</v>
      </c>
      <c r="BA6" s="52">
        <f t="shared" si="11"/>
        <v>0</v>
      </c>
      <c r="BB6" s="52">
        <f t="shared" si="11"/>
        <v>0</v>
      </c>
      <c r="BC6" s="52">
        <f t="shared" si="11"/>
        <v>0</v>
      </c>
      <c r="BD6" s="52">
        <f t="shared" si="11"/>
        <v>0</v>
      </c>
      <c r="BE6" s="52">
        <f t="shared" si="11"/>
        <v>0</v>
      </c>
      <c r="BF6" s="52">
        <f t="shared" si="11"/>
        <v>0</v>
      </c>
      <c r="BG6" s="52"/>
      <c r="BH6" s="52"/>
      <c r="BI6" s="52"/>
      <c r="BJ6" s="52"/>
    </row>
    <row r="7" spans="1:62" ht="12.75" customHeight="1">
      <c r="A7" s="158" t="s">
        <v>250</v>
      </c>
      <c r="B7" s="159" t="str">
        <f>VLOOKUP(A7,AllaSkills!$A$2:$BV$319,'Ny NPC'!$A$2+3,FALSE)</f>
        <v>2/6</v>
      </c>
      <c r="C7" s="161" t="str">
        <f t="shared" si="1"/>
        <v>2</v>
      </c>
      <c r="D7" s="161" t="str">
        <f t="shared" si="2"/>
        <v>6</v>
      </c>
      <c r="E7" s="158" t="s">
        <v>244</v>
      </c>
      <c r="F7" s="161"/>
      <c r="G7" s="161"/>
      <c r="H7" s="161"/>
      <c r="I7" s="161"/>
      <c r="J7" s="161"/>
      <c r="K7" s="161"/>
      <c r="L7" s="161"/>
      <c r="M7" s="161"/>
      <c r="N7" s="161"/>
      <c r="O7" s="161"/>
      <c r="P7" s="161"/>
      <c r="Q7" s="161"/>
      <c r="R7" s="161"/>
      <c r="S7" s="161"/>
      <c r="T7" s="161"/>
      <c r="U7" s="161"/>
      <c r="V7" s="161"/>
      <c r="W7" s="161"/>
      <c r="X7" s="161"/>
      <c r="Y7" s="161"/>
      <c r="Z7" s="161"/>
      <c r="AA7" s="161"/>
      <c r="AB7" s="161"/>
      <c r="AC7" s="161">
        <f t="shared" si="3"/>
        <v>0</v>
      </c>
      <c r="AD7" s="161">
        <f t="shared" si="4"/>
        <v>-25</v>
      </c>
      <c r="AE7" s="162">
        <f>(RE+AG)/2</f>
        <v>5</v>
      </c>
      <c r="AF7" s="54">
        <f>HLOOKUP(Yrke,Levelbonus!$B$1:$CR$20,2,FALSE)</f>
        <v>3</v>
      </c>
      <c r="AG7" s="54">
        <f t="shared" si="5"/>
        <v>3</v>
      </c>
      <c r="AH7" s="54" t="str">
        <f>IF(ISNUMBER(VLOOKUP($A7,Rasbonus!$A$61:$AM$295,MATCH(Ras,Rasbonus!$A$1:$AM$1,0),FALSE)),VLOOKUP($A7,Rasbonus!$A$61:$AM$295,MATCH(Ras,Rasbonus!$A$1:$AM$1,0),FALSE),"0")</f>
        <v>0</v>
      </c>
      <c r="AI7" s="54"/>
      <c r="AJ7" s="54"/>
      <c r="AK7" s="163">
        <f t="shared" si="6"/>
        <v>-17</v>
      </c>
      <c r="AL7" s="52">
        <f t="shared" si="7"/>
        <v>0</v>
      </c>
      <c r="AM7" s="52">
        <f t="shared" ref="AM7:BF7" si="12">IF(I7&gt;2,"99",IF(I7&lt;1,0,IF(I7=1,$C7+$C7-$C7,IF(I7=2,$C7+$D7))))</f>
        <v>0</v>
      </c>
      <c r="AN7" s="52">
        <f t="shared" si="12"/>
        <v>0</v>
      </c>
      <c r="AO7" s="52">
        <f t="shared" si="12"/>
        <v>0</v>
      </c>
      <c r="AP7" s="52">
        <f t="shared" si="12"/>
        <v>0</v>
      </c>
      <c r="AQ7" s="52">
        <f t="shared" si="12"/>
        <v>0</v>
      </c>
      <c r="AR7" s="52">
        <f t="shared" si="12"/>
        <v>0</v>
      </c>
      <c r="AS7" s="52">
        <f t="shared" si="12"/>
        <v>0</v>
      </c>
      <c r="AT7" s="52">
        <f t="shared" si="12"/>
        <v>0</v>
      </c>
      <c r="AU7" s="52">
        <f t="shared" si="12"/>
        <v>0</v>
      </c>
      <c r="AV7" s="52">
        <f t="shared" si="12"/>
        <v>0</v>
      </c>
      <c r="AW7" s="52">
        <f t="shared" si="12"/>
        <v>0</v>
      </c>
      <c r="AX7" s="52">
        <f t="shared" si="12"/>
        <v>0</v>
      </c>
      <c r="AY7" s="52">
        <f t="shared" si="12"/>
        <v>0</v>
      </c>
      <c r="AZ7" s="52">
        <f t="shared" si="12"/>
        <v>0</v>
      </c>
      <c r="BA7" s="52">
        <f t="shared" si="12"/>
        <v>0</v>
      </c>
      <c r="BB7" s="52">
        <f t="shared" si="12"/>
        <v>0</v>
      </c>
      <c r="BC7" s="52">
        <f t="shared" si="12"/>
        <v>0</v>
      </c>
      <c r="BD7" s="52">
        <f t="shared" si="12"/>
        <v>0</v>
      </c>
      <c r="BE7" s="52">
        <f t="shared" si="12"/>
        <v>0</v>
      </c>
      <c r="BF7" s="52">
        <f t="shared" si="12"/>
        <v>0</v>
      </c>
      <c r="BG7" s="52"/>
      <c r="BH7" s="52"/>
      <c r="BI7" s="52"/>
      <c r="BJ7" s="52"/>
    </row>
    <row r="8" spans="1:62" ht="12.75" customHeight="1">
      <c r="A8" s="164" t="s">
        <v>251</v>
      </c>
      <c r="B8" s="159" t="str">
        <f>VLOOKUP(A8,AllaSkills!$A$2:$BV$319,'Ny NPC'!$A$2+3,FALSE)</f>
        <v>2/6</v>
      </c>
      <c r="C8" s="159" t="str">
        <f t="shared" si="1"/>
        <v>2</v>
      </c>
      <c r="D8" s="159" t="str">
        <f t="shared" si="2"/>
        <v>6</v>
      </c>
      <c r="E8" s="164" t="s">
        <v>244</v>
      </c>
      <c r="F8" s="161"/>
      <c r="G8" s="161"/>
      <c r="H8" s="161"/>
      <c r="I8" s="161"/>
      <c r="J8" s="161"/>
      <c r="K8" s="161"/>
      <c r="L8" s="161"/>
      <c r="M8" s="161"/>
      <c r="N8" s="161"/>
      <c r="O8" s="161"/>
      <c r="P8" s="161"/>
      <c r="Q8" s="161"/>
      <c r="R8" s="161"/>
      <c r="S8" s="161"/>
      <c r="T8" s="161"/>
      <c r="U8" s="161"/>
      <c r="V8" s="161"/>
      <c r="W8" s="161"/>
      <c r="X8" s="161"/>
      <c r="Y8" s="161"/>
      <c r="Z8" s="161"/>
      <c r="AA8" s="161"/>
      <c r="AB8" s="161"/>
      <c r="AC8" s="161">
        <f t="shared" si="3"/>
        <v>0</v>
      </c>
      <c r="AD8" s="161">
        <f t="shared" si="4"/>
        <v>-25</v>
      </c>
      <c r="AE8" s="162">
        <f>(IN+RE)/2</f>
        <v>5</v>
      </c>
      <c r="AF8" s="54">
        <f>HLOOKUP(Yrke,Levelbonus!$B$1:$CR$20,2,FALSE)</f>
        <v>3</v>
      </c>
      <c r="AG8" s="54">
        <f t="shared" si="5"/>
        <v>3</v>
      </c>
      <c r="AH8" s="54" t="str">
        <f>IF(ISNUMBER(VLOOKUP($A8,Rasbonus!$A$61:$AM$295,MATCH(Ras,Rasbonus!$A$1:$AM$1,0),FALSE)),VLOOKUP($A8,Rasbonus!$A$61:$AM$295,MATCH(Ras,Rasbonus!$A$1:$AM$1,0),FALSE),"0")</f>
        <v>0</v>
      </c>
      <c r="AI8" s="54"/>
      <c r="AJ8" s="54"/>
      <c r="AK8" s="163">
        <f t="shared" si="6"/>
        <v>-17</v>
      </c>
      <c r="AL8" s="52">
        <f t="shared" si="7"/>
        <v>0</v>
      </c>
      <c r="AM8" s="52">
        <f t="shared" ref="AM8:BF8" si="13">IF(I8&gt;2,"99",IF(I8&lt;1,0,IF(I8=1,$C8+$C8-$C8,IF(I8=2,$C8+$D8))))</f>
        <v>0</v>
      </c>
      <c r="AN8" s="52">
        <f t="shared" si="13"/>
        <v>0</v>
      </c>
      <c r="AO8" s="52">
        <f t="shared" si="13"/>
        <v>0</v>
      </c>
      <c r="AP8" s="52">
        <f t="shared" si="13"/>
        <v>0</v>
      </c>
      <c r="AQ8" s="52">
        <f t="shared" si="13"/>
        <v>0</v>
      </c>
      <c r="AR8" s="52">
        <f t="shared" si="13"/>
        <v>0</v>
      </c>
      <c r="AS8" s="52">
        <f t="shared" si="13"/>
        <v>0</v>
      </c>
      <c r="AT8" s="52">
        <f t="shared" si="13"/>
        <v>0</v>
      </c>
      <c r="AU8" s="52">
        <f t="shared" si="13"/>
        <v>0</v>
      </c>
      <c r="AV8" s="52">
        <f t="shared" si="13"/>
        <v>0</v>
      </c>
      <c r="AW8" s="52">
        <f t="shared" si="13"/>
        <v>0</v>
      </c>
      <c r="AX8" s="52">
        <f t="shared" si="13"/>
        <v>0</v>
      </c>
      <c r="AY8" s="52">
        <f t="shared" si="13"/>
        <v>0</v>
      </c>
      <c r="AZ8" s="52">
        <f t="shared" si="13"/>
        <v>0</v>
      </c>
      <c r="BA8" s="52">
        <f t="shared" si="13"/>
        <v>0</v>
      </c>
      <c r="BB8" s="52">
        <f t="shared" si="13"/>
        <v>0</v>
      </c>
      <c r="BC8" s="52">
        <f t="shared" si="13"/>
        <v>0</v>
      </c>
      <c r="BD8" s="52">
        <f t="shared" si="13"/>
        <v>0</v>
      </c>
      <c r="BE8" s="52">
        <f t="shared" si="13"/>
        <v>0</v>
      </c>
      <c r="BF8" s="52">
        <f t="shared" si="13"/>
        <v>0</v>
      </c>
      <c r="BG8" s="52"/>
      <c r="BH8" s="52"/>
      <c r="BI8" s="52"/>
      <c r="BJ8" s="52"/>
    </row>
    <row r="9" spans="1:62" ht="12.75" customHeight="1">
      <c r="A9" s="158" t="s">
        <v>252</v>
      </c>
      <c r="B9" s="159" t="str">
        <f>VLOOKUP(A9,AllaSkills!$A$2:$BV$319,'Ny NPC'!$A$2+3,FALSE)</f>
        <v>1/3</v>
      </c>
      <c r="C9" s="159" t="str">
        <f t="shared" si="1"/>
        <v>1</v>
      </c>
      <c r="D9" s="159" t="str">
        <f t="shared" si="2"/>
        <v>3</v>
      </c>
      <c r="E9" s="158" t="s">
        <v>244</v>
      </c>
      <c r="F9" s="161"/>
      <c r="G9" s="161"/>
      <c r="H9" s="161"/>
      <c r="I9" s="161"/>
      <c r="J9" s="161"/>
      <c r="K9" s="161"/>
      <c r="L9" s="161"/>
      <c r="M9" s="161"/>
      <c r="N9" s="161"/>
      <c r="O9" s="161"/>
      <c r="P9" s="161"/>
      <c r="Q9" s="161"/>
      <c r="R9" s="161"/>
      <c r="S9" s="161"/>
      <c r="T9" s="161"/>
      <c r="U9" s="161"/>
      <c r="V9" s="161"/>
      <c r="W9" s="161"/>
      <c r="X9" s="161"/>
      <c r="Y9" s="161"/>
      <c r="Z9" s="161"/>
      <c r="AA9" s="161"/>
      <c r="AB9" s="161"/>
      <c r="AC9" s="161">
        <f t="shared" si="3"/>
        <v>0</v>
      </c>
      <c r="AD9" s="161">
        <f t="shared" si="4"/>
        <v>-25</v>
      </c>
      <c r="AE9" s="162">
        <f>(RE)</f>
        <v>5</v>
      </c>
      <c r="AF9" s="54">
        <f>HLOOKUP(Yrke,Levelbonus!$B$1:$CR$20,2,FALSE)</f>
        <v>3</v>
      </c>
      <c r="AG9" s="54">
        <f t="shared" si="5"/>
        <v>3</v>
      </c>
      <c r="AH9" s="54" t="str">
        <f>IF(ISNUMBER(VLOOKUP($A9,Rasbonus!$A$61:$AM$295,MATCH(Ras,Rasbonus!$A$1:$AM$1,0),FALSE)),VLOOKUP($A9,Rasbonus!$A$61:$AM$295,MATCH(Ras,Rasbonus!$A$1:$AM$1,0),FALSE),"0")</f>
        <v>0</v>
      </c>
      <c r="AI9" s="54"/>
      <c r="AJ9" s="54"/>
      <c r="AK9" s="163">
        <f t="shared" si="6"/>
        <v>-17</v>
      </c>
      <c r="AL9" s="52">
        <f t="shared" si="7"/>
        <v>0</v>
      </c>
      <c r="AM9" s="52">
        <f t="shared" ref="AM9:BF9" si="14">IF(I9&gt;2,"99",IF(I9&lt;1,0,IF(I9=1,$C9+$C9-$C9,IF(I9=2,$C9+$D9))))</f>
        <v>0</v>
      </c>
      <c r="AN9" s="52">
        <f t="shared" si="14"/>
        <v>0</v>
      </c>
      <c r="AO9" s="52">
        <f t="shared" si="14"/>
        <v>0</v>
      </c>
      <c r="AP9" s="52">
        <f t="shared" si="14"/>
        <v>0</v>
      </c>
      <c r="AQ9" s="52">
        <f t="shared" si="14"/>
        <v>0</v>
      </c>
      <c r="AR9" s="52">
        <f t="shared" si="14"/>
        <v>0</v>
      </c>
      <c r="AS9" s="52">
        <f t="shared" si="14"/>
        <v>0</v>
      </c>
      <c r="AT9" s="52">
        <f t="shared" si="14"/>
        <v>0</v>
      </c>
      <c r="AU9" s="52">
        <f t="shared" si="14"/>
        <v>0</v>
      </c>
      <c r="AV9" s="52">
        <f t="shared" si="14"/>
        <v>0</v>
      </c>
      <c r="AW9" s="52">
        <f t="shared" si="14"/>
        <v>0</v>
      </c>
      <c r="AX9" s="52">
        <f t="shared" si="14"/>
        <v>0</v>
      </c>
      <c r="AY9" s="52">
        <f t="shared" si="14"/>
        <v>0</v>
      </c>
      <c r="AZ9" s="52">
        <f t="shared" si="14"/>
        <v>0</v>
      </c>
      <c r="BA9" s="52">
        <f t="shared" si="14"/>
        <v>0</v>
      </c>
      <c r="BB9" s="52">
        <f t="shared" si="14"/>
        <v>0</v>
      </c>
      <c r="BC9" s="52">
        <f t="shared" si="14"/>
        <v>0</v>
      </c>
      <c r="BD9" s="52">
        <f t="shared" si="14"/>
        <v>0</v>
      </c>
      <c r="BE9" s="52">
        <f t="shared" si="14"/>
        <v>0</v>
      </c>
      <c r="BF9" s="52">
        <f t="shared" si="14"/>
        <v>0</v>
      </c>
      <c r="BG9" s="52"/>
      <c r="BH9" s="52"/>
      <c r="BI9" s="52"/>
      <c r="BJ9" s="52"/>
    </row>
    <row r="10" spans="1:62" ht="12.75" customHeight="1">
      <c r="A10" s="158" t="s">
        <v>253</v>
      </c>
      <c r="B10" s="159" t="str">
        <f>VLOOKUP(A10,AllaSkills!$A$2:$BV$319,'Ny NPC'!$A$2+3,FALSE)</f>
        <v>1/3</v>
      </c>
      <c r="C10" s="161" t="str">
        <f t="shared" si="1"/>
        <v>1</v>
      </c>
      <c r="D10" s="161" t="str">
        <f t="shared" si="2"/>
        <v>3</v>
      </c>
      <c r="E10" s="158" t="s">
        <v>244</v>
      </c>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f t="shared" si="3"/>
        <v>0</v>
      </c>
      <c r="AD10" s="161">
        <f t="shared" si="4"/>
        <v>-25</v>
      </c>
      <c r="AE10" s="162">
        <f>(RE)</f>
        <v>5</v>
      </c>
      <c r="AF10" s="54">
        <f>HLOOKUP(Yrke,Levelbonus!$B$1:$CR$20,2,FALSE)</f>
        <v>3</v>
      </c>
      <c r="AG10" s="54">
        <f t="shared" si="5"/>
        <v>3</v>
      </c>
      <c r="AH10" s="54" t="str">
        <f>IF(ISNUMBER(VLOOKUP($A10,Rasbonus!$A$61:$AM$295,MATCH(Ras,Rasbonus!$A$1:$AM$1,0),FALSE)),VLOOKUP($A10,Rasbonus!$A$61:$AM$295,MATCH(Ras,Rasbonus!$A$1:$AM$1,0),FALSE),"0")</f>
        <v>0</v>
      </c>
      <c r="AI10" s="54"/>
      <c r="AJ10" s="54"/>
      <c r="AK10" s="163">
        <f t="shared" si="6"/>
        <v>-17</v>
      </c>
      <c r="AL10" s="52">
        <f t="shared" si="7"/>
        <v>0</v>
      </c>
      <c r="AM10" s="52">
        <f t="shared" ref="AM10:BF10" si="15">IF(I10&gt;2,"99",IF(I10&lt;1,0,IF(I10=1,$C10+$C10-$C10,IF(I10=2,$C10+$D10))))</f>
        <v>0</v>
      </c>
      <c r="AN10" s="52">
        <f t="shared" si="15"/>
        <v>0</v>
      </c>
      <c r="AO10" s="52">
        <f t="shared" si="15"/>
        <v>0</v>
      </c>
      <c r="AP10" s="52">
        <f t="shared" si="15"/>
        <v>0</v>
      </c>
      <c r="AQ10" s="52">
        <f t="shared" si="15"/>
        <v>0</v>
      </c>
      <c r="AR10" s="52">
        <f t="shared" si="15"/>
        <v>0</v>
      </c>
      <c r="AS10" s="52">
        <f t="shared" si="15"/>
        <v>0</v>
      </c>
      <c r="AT10" s="52">
        <f t="shared" si="15"/>
        <v>0</v>
      </c>
      <c r="AU10" s="52">
        <f t="shared" si="15"/>
        <v>0</v>
      </c>
      <c r="AV10" s="52">
        <f t="shared" si="15"/>
        <v>0</v>
      </c>
      <c r="AW10" s="52">
        <f t="shared" si="15"/>
        <v>0</v>
      </c>
      <c r="AX10" s="52">
        <f t="shared" si="15"/>
        <v>0</v>
      </c>
      <c r="AY10" s="52">
        <f t="shared" si="15"/>
        <v>0</v>
      </c>
      <c r="AZ10" s="52">
        <f t="shared" si="15"/>
        <v>0</v>
      </c>
      <c r="BA10" s="52">
        <f t="shared" si="15"/>
        <v>0</v>
      </c>
      <c r="BB10" s="52">
        <f t="shared" si="15"/>
        <v>0</v>
      </c>
      <c r="BC10" s="52">
        <f t="shared" si="15"/>
        <v>0</v>
      </c>
      <c r="BD10" s="52">
        <f t="shared" si="15"/>
        <v>0</v>
      </c>
      <c r="BE10" s="52">
        <f t="shared" si="15"/>
        <v>0</v>
      </c>
      <c r="BF10" s="52">
        <f t="shared" si="15"/>
        <v>0</v>
      </c>
      <c r="BG10" s="52"/>
      <c r="BH10" s="52"/>
      <c r="BI10" s="52"/>
      <c r="BJ10" s="52"/>
    </row>
    <row r="11" spans="1:62" ht="12.75" customHeight="1">
      <c r="A11" s="158" t="s">
        <v>254</v>
      </c>
      <c r="B11" s="159" t="str">
        <f>VLOOKUP(A11,AllaSkills!$A$2:$BV$319,'Ny NPC'!$A$2+3,FALSE)</f>
        <v>1/3</v>
      </c>
      <c r="C11" s="159" t="str">
        <f t="shared" si="1"/>
        <v>1</v>
      </c>
      <c r="D11" s="159" t="str">
        <f t="shared" si="2"/>
        <v>3</v>
      </c>
      <c r="E11" s="158" t="s">
        <v>244</v>
      </c>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f t="shared" si="3"/>
        <v>0</v>
      </c>
      <c r="AD11" s="161">
        <f t="shared" si="4"/>
        <v>-25</v>
      </c>
      <c r="AE11" s="162">
        <f>(RE)</f>
        <v>5</v>
      </c>
      <c r="AF11" s="54">
        <f>HLOOKUP(Yrke,Levelbonus!$B$1:$CR$20,2,FALSE)</f>
        <v>3</v>
      </c>
      <c r="AG11" s="54">
        <f t="shared" si="5"/>
        <v>3</v>
      </c>
      <c r="AH11" s="54" t="str">
        <f>IF(ISNUMBER(VLOOKUP($A11,Rasbonus!$A$61:$AM$295,MATCH(Ras,Rasbonus!$A$1:$AM$1,0),FALSE)),VLOOKUP($A11,Rasbonus!$A$61:$AM$295,MATCH(Ras,Rasbonus!$A$1:$AM$1,0),FALSE),"0")</f>
        <v>0</v>
      </c>
      <c r="AI11" s="54"/>
      <c r="AJ11" s="54"/>
      <c r="AK11" s="163">
        <f t="shared" si="6"/>
        <v>-17</v>
      </c>
      <c r="AL11" s="52">
        <f t="shared" si="7"/>
        <v>0</v>
      </c>
      <c r="AM11" s="52">
        <f t="shared" ref="AM11:BF11" si="16">IF(I11&gt;2,"99",IF(I11&lt;1,0,IF(I11=1,$C11+$C11-$C11,IF(I11=2,$C11+$D11))))</f>
        <v>0</v>
      </c>
      <c r="AN11" s="52">
        <f t="shared" si="16"/>
        <v>0</v>
      </c>
      <c r="AO11" s="52">
        <f t="shared" si="16"/>
        <v>0</v>
      </c>
      <c r="AP11" s="52">
        <f t="shared" si="16"/>
        <v>0</v>
      </c>
      <c r="AQ11" s="52">
        <f t="shared" si="16"/>
        <v>0</v>
      </c>
      <c r="AR11" s="52">
        <f t="shared" si="16"/>
        <v>0</v>
      </c>
      <c r="AS11" s="52">
        <f t="shared" si="16"/>
        <v>0</v>
      </c>
      <c r="AT11" s="52">
        <f t="shared" si="16"/>
        <v>0</v>
      </c>
      <c r="AU11" s="52">
        <f t="shared" si="16"/>
        <v>0</v>
      </c>
      <c r="AV11" s="52">
        <f t="shared" si="16"/>
        <v>0</v>
      </c>
      <c r="AW11" s="52">
        <f t="shared" si="16"/>
        <v>0</v>
      </c>
      <c r="AX11" s="52">
        <f t="shared" si="16"/>
        <v>0</v>
      </c>
      <c r="AY11" s="52">
        <f t="shared" si="16"/>
        <v>0</v>
      </c>
      <c r="AZ11" s="52">
        <f t="shared" si="16"/>
        <v>0</v>
      </c>
      <c r="BA11" s="52">
        <f t="shared" si="16"/>
        <v>0</v>
      </c>
      <c r="BB11" s="52">
        <f t="shared" si="16"/>
        <v>0</v>
      </c>
      <c r="BC11" s="52">
        <f t="shared" si="16"/>
        <v>0</v>
      </c>
      <c r="BD11" s="52">
        <f t="shared" si="16"/>
        <v>0</v>
      </c>
      <c r="BE11" s="52">
        <f t="shared" si="16"/>
        <v>0</v>
      </c>
      <c r="BF11" s="52">
        <f t="shared" si="16"/>
        <v>0</v>
      </c>
      <c r="BG11" s="52"/>
      <c r="BH11" s="52"/>
      <c r="BI11" s="52"/>
      <c r="BJ11" s="52"/>
    </row>
    <row r="12" spans="1:62" ht="12.75" customHeight="1">
      <c r="A12" s="158" t="s">
        <v>255</v>
      </c>
      <c r="B12" s="159" t="str">
        <f>VLOOKUP(A12,AllaSkills!$A$2:$BV$319,'Ny NPC'!$A$2+3,FALSE)</f>
        <v>1/2</v>
      </c>
      <c r="C12" s="161" t="str">
        <f t="shared" si="1"/>
        <v>1</v>
      </c>
      <c r="D12" s="161" t="str">
        <f t="shared" si="2"/>
        <v>2</v>
      </c>
      <c r="E12" s="158" t="s">
        <v>244</v>
      </c>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f t="shared" si="3"/>
        <v>0</v>
      </c>
      <c r="AD12" s="161">
        <f t="shared" si="4"/>
        <v>-25</v>
      </c>
      <c r="AE12" s="162">
        <f>(IN+RE)/2</f>
        <v>5</v>
      </c>
      <c r="AF12" s="54">
        <f>HLOOKUP(Yrke,Levelbonus!$B$1:$CR$20,2,FALSE)</f>
        <v>3</v>
      </c>
      <c r="AG12" s="54">
        <f t="shared" si="5"/>
        <v>3</v>
      </c>
      <c r="AH12" s="54" t="str">
        <f>IF(ISNUMBER(VLOOKUP($A12,Rasbonus!$A$61:$AM$295,MATCH(Ras,Rasbonus!$A$1:$AM$1,0),FALSE)),VLOOKUP($A12,Rasbonus!$A$61:$AM$295,MATCH(Ras,Rasbonus!$A$1:$AM$1,0),FALSE),"0")</f>
        <v>0</v>
      </c>
      <c r="AI12" s="54"/>
      <c r="AJ12" s="54"/>
      <c r="AK12" s="163">
        <f t="shared" si="6"/>
        <v>-17</v>
      </c>
      <c r="AL12" s="52">
        <f t="shared" si="7"/>
        <v>0</v>
      </c>
      <c r="AM12" s="52">
        <f t="shared" ref="AM12:BF12" si="17">IF(I12&gt;2,"99",IF(I12&lt;1,0,IF(I12=1,$C12+$C12-$C12,IF(I12=2,$C12+$D12))))</f>
        <v>0</v>
      </c>
      <c r="AN12" s="52">
        <f t="shared" si="17"/>
        <v>0</v>
      </c>
      <c r="AO12" s="52">
        <f t="shared" si="17"/>
        <v>0</v>
      </c>
      <c r="AP12" s="52">
        <f t="shared" si="17"/>
        <v>0</v>
      </c>
      <c r="AQ12" s="52">
        <f t="shared" si="17"/>
        <v>0</v>
      </c>
      <c r="AR12" s="52">
        <f t="shared" si="17"/>
        <v>0</v>
      </c>
      <c r="AS12" s="52">
        <f t="shared" si="17"/>
        <v>0</v>
      </c>
      <c r="AT12" s="52">
        <f t="shared" si="17"/>
        <v>0</v>
      </c>
      <c r="AU12" s="52">
        <f t="shared" si="17"/>
        <v>0</v>
      </c>
      <c r="AV12" s="52">
        <f t="shared" si="17"/>
        <v>0</v>
      </c>
      <c r="AW12" s="52">
        <f t="shared" si="17"/>
        <v>0</v>
      </c>
      <c r="AX12" s="52">
        <f t="shared" si="17"/>
        <v>0</v>
      </c>
      <c r="AY12" s="52">
        <f t="shared" si="17"/>
        <v>0</v>
      </c>
      <c r="AZ12" s="52">
        <f t="shared" si="17"/>
        <v>0</v>
      </c>
      <c r="BA12" s="52">
        <f t="shared" si="17"/>
        <v>0</v>
      </c>
      <c r="BB12" s="52">
        <f t="shared" si="17"/>
        <v>0</v>
      </c>
      <c r="BC12" s="52">
        <f t="shared" si="17"/>
        <v>0</v>
      </c>
      <c r="BD12" s="52">
        <f t="shared" si="17"/>
        <v>0</v>
      </c>
      <c r="BE12" s="52">
        <f t="shared" si="17"/>
        <v>0</v>
      </c>
      <c r="BF12" s="52">
        <f t="shared" si="17"/>
        <v>0</v>
      </c>
      <c r="BG12" s="52"/>
      <c r="BH12" s="52"/>
      <c r="BI12" s="52"/>
      <c r="BJ12" s="52"/>
    </row>
    <row r="13" spans="1:62" ht="12.75" customHeight="1">
      <c r="A13" s="158" t="s">
        <v>256</v>
      </c>
      <c r="B13" s="159" t="str">
        <f>VLOOKUP(A13,AllaSkills!$A$2:$BV$319,'Ny NPC'!$A$2+3,FALSE)</f>
        <v>1/3</v>
      </c>
      <c r="C13" s="159" t="str">
        <f t="shared" si="1"/>
        <v>1</v>
      </c>
      <c r="D13" s="159" t="str">
        <f t="shared" si="2"/>
        <v>3</v>
      </c>
      <c r="E13" s="158" t="s">
        <v>244</v>
      </c>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f t="shared" si="3"/>
        <v>0</v>
      </c>
      <c r="AD13" s="161">
        <f t="shared" si="4"/>
        <v>-25</v>
      </c>
      <c r="AE13" s="162">
        <f t="shared" ref="AE13:AE20" si="18">(RE)</f>
        <v>5</v>
      </c>
      <c r="AF13" s="54">
        <f>HLOOKUP(Yrke,Levelbonus!$B$1:$CR$20,2,FALSE)</f>
        <v>3</v>
      </c>
      <c r="AG13" s="54">
        <f t="shared" si="5"/>
        <v>3</v>
      </c>
      <c r="AH13" s="54" t="str">
        <f>IF(ISNUMBER(VLOOKUP($A13,Rasbonus!$A$61:$AM$295,MATCH(Ras,Rasbonus!$A$1:$AM$1,0),FALSE)),VLOOKUP($A13,Rasbonus!$A$61:$AM$295,MATCH(Ras,Rasbonus!$A$1:$AM$1,0),FALSE),"0")</f>
        <v>0</v>
      </c>
      <c r="AI13" s="54"/>
      <c r="AJ13" s="54"/>
      <c r="AK13" s="163">
        <f t="shared" si="6"/>
        <v>-17</v>
      </c>
      <c r="AL13" s="52">
        <f t="shared" si="7"/>
        <v>0</v>
      </c>
      <c r="AM13" s="52">
        <f t="shared" ref="AM13:BF13" si="19">IF(I13&gt;2,"99",IF(I13&lt;1,0,IF(I13=1,$C13+$C13-$C13,IF(I13=2,$C13+$D13))))</f>
        <v>0</v>
      </c>
      <c r="AN13" s="52">
        <f t="shared" si="19"/>
        <v>0</v>
      </c>
      <c r="AO13" s="52">
        <f t="shared" si="19"/>
        <v>0</v>
      </c>
      <c r="AP13" s="52">
        <f t="shared" si="19"/>
        <v>0</v>
      </c>
      <c r="AQ13" s="52">
        <f t="shared" si="19"/>
        <v>0</v>
      </c>
      <c r="AR13" s="52">
        <f t="shared" si="19"/>
        <v>0</v>
      </c>
      <c r="AS13" s="52">
        <f t="shared" si="19"/>
        <v>0</v>
      </c>
      <c r="AT13" s="52">
        <f t="shared" si="19"/>
        <v>0</v>
      </c>
      <c r="AU13" s="52">
        <f t="shared" si="19"/>
        <v>0</v>
      </c>
      <c r="AV13" s="52">
        <f t="shared" si="19"/>
        <v>0</v>
      </c>
      <c r="AW13" s="52">
        <f t="shared" si="19"/>
        <v>0</v>
      </c>
      <c r="AX13" s="52">
        <f t="shared" si="19"/>
        <v>0</v>
      </c>
      <c r="AY13" s="52">
        <f t="shared" si="19"/>
        <v>0</v>
      </c>
      <c r="AZ13" s="52">
        <f t="shared" si="19"/>
        <v>0</v>
      </c>
      <c r="BA13" s="52">
        <f t="shared" si="19"/>
        <v>0</v>
      </c>
      <c r="BB13" s="52">
        <f t="shared" si="19"/>
        <v>0</v>
      </c>
      <c r="BC13" s="52">
        <f t="shared" si="19"/>
        <v>0</v>
      </c>
      <c r="BD13" s="52">
        <f t="shared" si="19"/>
        <v>0</v>
      </c>
      <c r="BE13" s="52">
        <f t="shared" si="19"/>
        <v>0</v>
      </c>
      <c r="BF13" s="52">
        <f t="shared" si="19"/>
        <v>0</v>
      </c>
      <c r="BG13" s="52"/>
      <c r="BH13" s="52"/>
      <c r="BI13" s="52"/>
      <c r="BJ13" s="52"/>
    </row>
    <row r="14" spans="1:62" ht="12.75" customHeight="1">
      <c r="A14" s="158" t="s">
        <v>257</v>
      </c>
      <c r="B14" s="159" t="str">
        <f>VLOOKUP(A14,AllaSkills!$A$2:$BV$319,'Ny NPC'!$A$2+3,FALSE)</f>
        <v>1/4</v>
      </c>
      <c r="C14" s="159" t="str">
        <f t="shared" si="1"/>
        <v>1</v>
      </c>
      <c r="D14" s="159" t="str">
        <f t="shared" si="2"/>
        <v>4</v>
      </c>
      <c r="E14" s="158" t="s">
        <v>244</v>
      </c>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f t="shared" si="3"/>
        <v>0</v>
      </c>
      <c r="AD14" s="161">
        <f t="shared" si="4"/>
        <v>-25</v>
      </c>
      <c r="AE14" s="162">
        <f t="shared" si="18"/>
        <v>5</v>
      </c>
      <c r="AF14" s="54">
        <f>HLOOKUP(Yrke,Levelbonus!$B$1:$CR$20,2,FALSE)</f>
        <v>3</v>
      </c>
      <c r="AG14" s="54">
        <f t="shared" si="5"/>
        <v>3</v>
      </c>
      <c r="AH14" s="54">
        <f>IF(ISNUMBER(VLOOKUP($A14,Rasbonus!$A$61:$AM$295,MATCH(Ras,Rasbonus!$A$1:$AM$1,0),FALSE)),VLOOKUP($A14,Rasbonus!$A$61:$AM$295,MATCH(Ras,Rasbonus!$A$1:$AM$1,0),FALSE),"0")</f>
        <v>20</v>
      </c>
      <c r="AI14" s="54"/>
      <c r="AJ14" s="54"/>
      <c r="AK14" s="163">
        <f t="shared" si="6"/>
        <v>3</v>
      </c>
      <c r="AL14" s="52">
        <f t="shared" si="7"/>
        <v>0</v>
      </c>
      <c r="AM14" s="52">
        <f t="shared" ref="AM14:BF14" si="20">IF(I14&gt;2,"99",IF(I14&lt;1,0,IF(I14=1,$C14+$C14-$C14,IF(I14=2,$C14+$D14))))</f>
        <v>0</v>
      </c>
      <c r="AN14" s="52">
        <f t="shared" si="20"/>
        <v>0</v>
      </c>
      <c r="AO14" s="52">
        <f t="shared" si="20"/>
        <v>0</v>
      </c>
      <c r="AP14" s="52">
        <f t="shared" si="20"/>
        <v>0</v>
      </c>
      <c r="AQ14" s="52">
        <f t="shared" si="20"/>
        <v>0</v>
      </c>
      <c r="AR14" s="52">
        <f t="shared" si="20"/>
        <v>0</v>
      </c>
      <c r="AS14" s="52">
        <f t="shared" si="20"/>
        <v>0</v>
      </c>
      <c r="AT14" s="52">
        <f t="shared" si="20"/>
        <v>0</v>
      </c>
      <c r="AU14" s="52">
        <f t="shared" si="20"/>
        <v>0</v>
      </c>
      <c r="AV14" s="52">
        <f t="shared" si="20"/>
        <v>0</v>
      </c>
      <c r="AW14" s="52">
        <f t="shared" si="20"/>
        <v>0</v>
      </c>
      <c r="AX14" s="52">
        <f t="shared" si="20"/>
        <v>0</v>
      </c>
      <c r="AY14" s="52">
        <f t="shared" si="20"/>
        <v>0</v>
      </c>
      <c r="AZ14" s="52">
        <f t="shared" si="20"/>
        <v>0</v>
      </c>
      <c r="BA14" s="52">
        <f t="shared" si="20"/>
        <v>0</v>
      </c>
      <c r="BB14" s="52">
        <f t="shared" si="20"/>
        <v>0</v>
      </c>
      <c r="BC14" s="52">
        <f t="shared" si="20"/>
        <v>0</v>
      </c>
      <c r="BD14" s="52">
        <f t="shared" si="20"/>
        <v>0</v>
      </c>
      <c r="BE14" s="52">
        <f t="shared" si="20"/>
        <v>0</v>
      </c>
      <c r="BF14" s="52">
        <f t="shared" si="20"/>
        <v>0</v>
      </c>
      <c r="BG14" s="52"/>
      <c r="BH14" s="52"/>
      <c r="BI14" s="52"/>
      <c r="BJ14" s="52"/>
    </row>
    <row r="15" spans="1:62" ht="12.75" customHeight="1">
      <c r="A15" s="158" t="s">
        <v>258</v>
      </c>
      <c r="B15" s="159" t="str">
        <f>VLOOKUP(A15,AllaSkills!$A$2:$BV$319,'Ny NPC'!$A$2+3,FALSE)</f>
        <v>1/4</v>
      </c>
      <c r="C15" s="159" t="str">
        <f t="shared" si="1"/>
        <v>1</v>
      </c>
      <c r="D15" s="159" t="str">
        <f t="shared" si="2"/>
        <v>4</v>
      </c>
      <c r="E15" s="158" t="s">
        <v>244</v>
      </c>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f t="shared" si="3"/>
        <v>0</v>
      </c>
      <c r="AD15" s="161">
        <f t="shared" si="4"/>
        <v>-25</v>
      </c>
      <c r="AE15" s="162">
        <f t="shared" si="18"/>
        <v>5</v>
      </c>
      <c r="AF15" s="54">
        <f>HLOOKUP(Yrke,Levelbonus!$B$1:$CR$20,2,FALSE)</f>
        <v>3</v>
      </c>
      <c r="AG15" s="54">
        <f t="shared" si="5"/>
        <v>3</v>
      </c>
      <c r="AH15" s="54" t="str">
        <f>IF(ISNUMBER(VLOOKUP($A15,Rasbonus!$A$61:$AM$295,MATCH(Ras,Rasbonus!$A$1:$AM$1,0),FALSE)),VLOOKUP($A15,Rasbonus!$A$61:$AM$295,MATCH(Ras,Rasbonus!$A$1:$AM$1,0),FALSE),"0")</f>
        <v>0</v>
      </c>
      <c r="AI15" s="54"/>
      <c r="AJ15" s="54"/>
      <c r="AK15" s="163">
        <f t="shared" si="6"/>
        <v>-17</v>
      </c>
      <c r="AL15" s="52">
        <f t="shared" si="7"/>
        <v>0</v>
      </c>
      <c r="AM15" s="52">
        <f t="shared" ref="AM15:BF15" si="21">IF(I15&gt;2,"99",IF(I15&lt;1,0,IF(I15=1,$C15+$C15-$C15,IF(I15=2,$C15+$D15))))</f>
        <v>0</v>
      </c>
      <c r="AN15" s="52">
        <f t="shared" si="21"/>
        <v>0</v>
      </c>
      <c r="AO15" s="52">
        <f t="shared" si="21"/>
        <v>0</v>
      </c>
      <c r="AP15" s="52">
        <f t="shared" si="21"/>
        <v>0</v>
      </c>
      <c r="AQ15" s="52">
        <f t="shared" si="21"/>
        <v>0</v>
      </c>
      <c r="AR15" s="52">
        <f t="shared" si="21"/>
        <v>0</v>
      </c>
      <c r="AS15" s="52">
        <f t="shared" si="21"/>
        <v>0</v>
      </c>
      <c r="AT15" s="52">
        <f t="shared" si="21"/>
        <v>0</v>
      </c>
      <c r="AU15" s="52">
        <f t="shared" si="21"/>
        <v>0</v>
      </c>
      <c r="AV15" s="52">
        <f t="shared" si="21"/>
        <v>0</v>
      </c>
      <c r="AW15" s="52">
        <f t="shared" si="21"/>
        <v>0</v>
      </c>
      <c r="AX15" s="52">
        <f t="shared" si="21"/>
        <v>0</v>
      </c>
      <c r="AY15" s="52">
        <f t="shared" si="21"/>
        <v>0</v>
      </c>
      <c r="AZ15" s="52">
        <f t="shared" si="21"/>
        <v>0</v>
      </c>
      <c r="BA15" s="52">
        <f t="shared" si="21"/>
        <v>0</v>
      </c>
      <c r="BB15" s="52">
        <f t="shared" si="21"/>
        <v>0</v>
      </c>
      <c r="BC15" s="52">
        <f t="shared" si="21"/>
        <v>0</v>
      </c>
      <c r="BD15" s="52">
        <f t="shared" si="21"/>
        <v>0</v>
      </c>
      <c r="BE15" s="52">
        <f t="shared" si="21"/>
        <v>0</v>
      </c>
      <c r="BF15" s="52">
        <f t="shared" si="21"/>
        <v>0</v>
      </c>
      <c r="BG15" s="52"/>
      <c r="BH15" s="52"/>
      <c r="BI15" s="52"/>
      <c r="BJ15" s="52"/>
    </row>
    <row r="16" spans="1:62" ht="12.75" customHeight="1">
      <c r="A16" s="158" t="s">
        <v>259</v>
      </c>
      <c r="B16" s="159" t="str">
        <f>VLOOKUP(A16,AllaSkills!$A$2:$BV$319,'Ny NPC'!$A$2+3,FALSE)</f>
        <v>3/5</v>
      </c>
      <c r="C16" s="161" t="str">
        <f t="shared" si="1"/>
        <v>3</v>
      </c>
      <c r="D16" s="161" t="str">
        <f t="shared" si="2"/>
        <v>5</v>
      </c>
      <c r="E16" s="158" t="s">
        <v>244</v>
      </c>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f t="shared" si="3"/>
        <v>0</v>
      </c>
      <c r="AD16" s="161">
        <f t="shared" si="4"/>
        <v>-25</v>
      </c>
      <c r="AE16" s="162">
        <f t="shared" si="18"/>
        <v>5</v>
      </c>
      <c r="AF16" s="54">
        <f>HLOOKUP(Yrke,Levelbonus!$B$1:$CR$20,2,FALSE)</f>
        <v>3</v>
      </c>
      <c r="AG16" s="54">
        <f t="shared" si="5"/>
        <v>3</v>
      </c>
      <c r="AH16" s="54" t="str">
        <f>IF(ISNUMBER(VLOOKUP($A16,Rasbonus!$A$61:$AM$295,MATCH(Ras,Rasbonus!$A$1:$AM$1,0),FALSE)),VLOOKUP($A16,Rasbonus!$A$61:$AM$295,MATCH(Ras,Rasbonus!$A$1:$AM$1,0),FALSE),"0")</f>
        <v>0</v>
      </c>
      <c r="AI16" s="54"/>
      <c r="AJ16" s="54"/>
      <c r="AK16" s="163">
        <f t="shared" si="6"/>
        <v>-17</v>
      </c>
      <c r="AL16" s="52">
        <f t="shared" si="7"/>
        <v>0</v>
      </c>
      <c r="AM16" s="52">
        <f t="shared" ref="AM16:BF16" si="22">IF(I16&gt;2,"99",IF(I16&lt;1,0,IF(I16=1,$C16+$C16-$C16,IF(I16=2,$C16+$D16))))</f>
        <v>0</v>
      </c>
      <c r="AN16" s="52">
        <f t="shared" si="22"/>
        <v>0</v>
      </c>
      <c r="AO16" s="52">
        <f t="shared" si="22"/>
        <v>0</v>
      </c>
      <c r="AP16" s="52">
        <f t="shared" si="22"/>
        <v>0</v>
      </c>
      <c r="AQ16" s="52">
        <f t="shared" si="22"/>
        <v>0</v>
      </c>
      <c r="AR16" s="52">
        <f t="shared" si="22"/>
        <v>0</v>
      </c>
      <c r="AS16" s="52">
        <f t="shared" si="22"/>
        <v>0</v>
      </c>
      <c r="AT16" s="52">
        <f t="shared" si="22"/>
        <v>0</v>
      </c>
      <c r="AU16" s="52">
        <f t="shared" si="22"/>
        <v>0</v>
      </c>
      <c r="AV16" s="52">
        <f t="shared" si="22"/>
        <v>0</v>
      </c>
      <c r="AW16" s="52">
        <f t="shared" si="22"/>
        <v>0</v>
      </c>
      <c r="AX16" s="52">
        <f t="shared" si="22"/>
        <v>0</v>
      </c>
      <c r="AY16" s="52">
        <f t="shared" si="22"/>
        <v>0</v>
      </c>
      <c r="AZ16" s="52">
        <f t="shared" si="22"/>
        <v>0</v>
      </c>
      <c r="BA16" s="52">
        <f t="shared" si="22"/>
        <v>0</v>
      </c>
      <c r="BB16" s="52">
        <f t="shared" si="22"/>
        <v>0</v>
      </c>
      <c r="BC16" s="52">
        <f t="shared" si="22"/>
        <v>0</v>
      </c>
      <c r="BD16" s="52">
        <f t="shared" si="22"/>
        <v>0</v>
      </c>
      <c r="BE16" s="52">
        <f t="shared" si="22"/>
        <v>0</v>
      </c>
      <c r="BF16" s="52">
        <f t="shared" si="22"/>
        <v>0</v>
      </c>
      <c r="BG16" s="52"/>
      <c r="BH16" s="52"/>
      <c r="BI16" s="52"/>
      <c r="BJ16" s="52"/>
    </row>
    <row r="17" spans="1:62" ht="12.75" customHeight="1">
      <c r="A17" s="158" t="s">
        <v>260</v>
      </c>
      <c r="B17" s="159" t="str">
        <f>VLOOKUP(A17,AllaSkills!$A$2:$BV$319,'Ny NPC'!$A$2+3,FALSE)</f>
        <v>1/3</v>
      </c>
      <c r="C17" s="161" t="str">
        <f t="shared" si="1"/>
        <v>1</v>
      </c>
      <c r="D17" s="161" t="str">
        <f t="shared" si="2"/>
        <v>3</v>
      </c>
      <c r="E17" s="158" t="s">
        <v>244</v>
      </c>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f t="shared" si="3"/>
        <v>0</v>
      </c>
      <c r="AD17" s="161">
        <f t="shared" si="4"/>
        <v>-25</v>
      </c>
      <c r="AE17" s="162">
        <f t="shared" si="18"/>
        <v>5</v>
      </c>
      <c r="AF17" s="54">
        <f>HLOOKUP(Yrke,Levelbonus!$B$1:$CR$20,2,FALSE)</f>
        <v>3</v>
      </c>
      <c r="AG17" s="54">
        <f t="shared" si="5"/>
        <v>3</v>
      </c>
      <c r="AH17" s="54" t="str">
        <f>IF(ISNUMBER(VLOOKUP($A17,Rasbonus!$A$61:$AM$295,MATCH(Ras,Rasbonus!$A$1:$AM$1,0),FALSE)),VLOOKUP($A17,Rasbonus!$A$61:$AM$295,MATCH(Ras,Rasbonus!$A$1:$AM$1,0),FALSE),"0")</f>
        <v>0</v>
      </c>
      <c r="AI17" s="54"/>
      <c r="AJ17" s="54"/>
      <c r="AK17" s="163">
        <f t="shared" si="6"/>
        <v>-17</v>
      </c>
      <c r="AL17" s="52">
        <f t="shared" si="7"/>
        <v>0</v>
      </c>
      <c r="AM17" s="52">
        <f t="shared" ref="AM17:BF17" si="23">IF(I17&gt;2,"99",IF(I17&lt;1,0,IF(I17=1,$C17+$C17-$C17,IF(I17=2,$C17+$D17))))</f>
        <v>0</v>
      </c>
      <c r="AN17" s="52">
        <f t="shared" si="23"/>
        <v>0</v>
      </c>
      <c r="AO17" s="52">
        <f t="shared" si="23"/>
        <v>0</v>
      </c>
      <c r="AP17" s="52">
        <f t="shared" si="23"/>
        <v>0</v>
      </c>
      <c r="AQ17" s="52">
        <f t="shared" si="23"/>
        <v>0</v>
      </c>
      <c r="AR17" s="52">
        <f t="shared" si="23"/>
        <v>0</v>
      </c>
      <c r="AS17" s="52">
        <f t="shared" si="23"/>
        <v>0</v>
      </c>
      <c r="AT17" s="52">
        <f t="shared" si="23"/>
        <v>0</v>
      </c>
      <c r="AU17" s="52">
        <f t="shared" si="23"/>
        <v>0</v>
      </c>
      <c r="AV17" s="52">
        <f t="shared" si="23"/>
        <v>0</v>
      </c>
      <c r="AW17" s="52">
        <f t="shared" si="23"/>
        <v>0</v>
      </c>
      <c r="AX17" s="52">
        <f t="shared" si="23"/>
        <v>0</v>
      </c>
      <c r="AY17" s="52">
        <f t="shared" si="23"/>
        <v>0</v>
      </c>
      <c r="AZ17" s="52">
        <f t="shared" si="23"/>
        <v>0</v>
      </c>
      <c r="BA17" s="52">
        <f t="shared" si="23"/>
        <v>0</v>
      </c>
      <c r="BB17" s="52">
        <f t="shared" si="23"/>
        <v>0</v>
      </c>
      <c r="BC17" s="52">
        <f t="shared" si="23"/>
        <v>0</v>
      </c>
      <c r="BD17" s="52">
        <f t="shared" si="23"/>
        <v>0</v>
      </c>
      <c r="BE17" s="52">
        <f t="shared" si="23"/>
        <v>0</v>
      </c>
      <c r="BF17" s="52">
        <f t="shared" si="23"/>
        <v>0</v>
      </c>
      <c r="BG17" s="52"/>
      <c r="BH17" s="52"/>
      <c r="BI17" s="52"/>
      <c r="BJ17" s="52"/>
    </row>
    <row r="18" spans="1:62" ht="12.75" customHeight="1">
      <c r="A18" s="158" t="s">
        <v>261</v>
      </c>
      <c r="B18" s="159" t="str">
        <f>VLOOKUP(A18,AllaSkills!$A$2:$BV$319,'Ny NPC'!$A$2+3,FALSE)</f>
        <v>1/3</v>
      </c>
      <c r="C18" s="161" t="str">
        <f t="shared" si="1"/>
        <v>1</v>
      </c>
      <c r="D18" s="161" t="str">
        <f t="shared" si="2"/>
        <v>3</v>
      </c>
      <c r="E18" s="158" t="s">
        <v>244</v>
      </c>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f t="shared" si="3"/>
        <v>0</v>
      </c>
      <c r="AD18" s="161">
        <f t="shared" si="4"/>
        <v>-25</v>
      </c>
      <c r="AE18" s="162">
        <f t="shared" si="18"/>
        <v>5</v>
      </c>
      <c r="AF18" s="54">
        <f>HLOOKUP(Yrke,Levelbonus!$B$1:$CR$20,2,FALSE)</f>
        <v>3</v>
      </c>
      <c r="AG18" s="54">
        <f t="shared" si="5"/>
        <v>3</v>
      </c>
      <c r="AH18" s="54" t="str">
        <f>IF(ISNUMBER(VLOOKUP($A18,Rasbonus!$A$61:$AM$295,MATCH(Ras,Rasbonus!$A$1:$AM$1,0),FALSE)),VLOOKUP($A18,Rasbonus!$A$61:$AM$295,MATCH(Ras,Rasbonus!$A$1:$AM$1,0),FALSE),"0")</f>
        <v>0</v>
      </c>
      <c r="AI18" s="54"/>
      <c r="AJ18" s="54"/>
      <c r="AK18" s="163">
        <f t="shared" si="6"/>
        <v>-17</v>
      </c>
      <c r="AL18" s="52">
        <f t="shared" si="7"/>
        <v>0</v>
      </c>
      <c r="AM18" s="52">
        <f t="shared" ref="AM18:BF18" si="24">IF(I18&gt;2,"99",IF(I18&lt;1,0,IF(I18=1,$C18+$C18-$C18,IF(I18=2,$C18+$D18))))</f>
        <v>0</v>
      </c>
      <c r="AN18" s="52">
        <f t="shared" si="24"/>
        <v>0</v>
      </c>
      <c r="AO18" s="52">
        <f t="shared" si="24"/>
        <v>0</v>
      </c>
      <c r="AP18" s="52">
        <f t="shared" si="24"/>
        <v>0</v>
      </c>
      <c r="AQ18" s="52">
        <f t="shared" si="24"/>
        <v>0</v>
      </c>
      <c r="AR18" s="52">
        <f t="shared" si="24"/>
        <v>0</v>
      </c>
      <c r="AS18" s="52">
        <f t="shared" si="24"/>
        <v>0</v>
      </c>
      <c r="AT18" s="52">
        <f t="shared" si="24"/>
        <v>0</v>
      </c>
      <c r="AU18" s="52">
        <f t="shared" si="24"/>
        <v>0</v>
      </c>
      <c r="AV18" s="52">
        <f t="shared" si="24"/>
        <v>0</v>
      </c>
      <c r="AW18" s="52">
        <f t="shared" si="24"/>
        <v>0</v>
      </c>
      <c r="AX18" s="52">
        <f t="shared" si="24"/>
        <v>0</v>
      </c>
      <c r="AY18" s="52">
        <f t="shared" si="24"/>
        <v>0</v>
      </c>
      <c r="AZ18" s="52">
        <f t="shared" si="24"/>
        <v>0</v>
      </c>
      <c r="BA18" s="52">
        <f t="shared" si="24"/>
        <v>0</v>
      </c>
      <c r="BB18" s="52">
        <f t="shared" si="24"/>
        <v>0</v>
      </c>
      <c r="BC18" s="52">
        <f t="shared" si="24"/>
        <v>0</v>
      </c>
      <c r="BD18" s="52">
        <f t="shared" si="24"/>
        <v>0</v>
      </c>
      <c r="BE18" s="52">
        <f t="shared" si="24"/>
        <v>0</v>
      </c>
      <c r="BF18" s="52">
        <f t="shared" si="24"/>
        <v>0</v>
      </c>
      <c r="BG18" s="52"/>
      <c r="BH18" s="52"/>
      <c r="BI18" s="52"/>
      <c r="BJ18" s="52"/>
    </row>
    <row r="19" spans="1:62" ht="12.75" customHeight="1">
      <c r="A19" s="158" t="s">
        <v>262</v>
      </c>
      <c r="B19" s="159" t="str">
        <f>VLOOKUP(A19,AllaSkills!$A$2:$BV$319,'Ny NPC'!$A$2+3,FALSE)</f>
        <v>2</v>
      </c>
      <c r="C19" s="159" t="str">
        <f t="shared" si="1"/>
        <v>2</v>
      </c>
      <c r="D19" s="159" t="str">
        <f t="shared" si="2"/>
        <v>2</v>
      </c>
      <c r="E19" s="158" t="s">
        <v>244</v>
      </c>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f t="shared" si="3"/>
        <v>0</v>
      </c>
      <c r="AD19" s="161">
        <f t="shared" si="4"/>
        <v>-25</v>
      </c>
      <c r="AE19" s="162">
        <f t="shared" si="18"/>
        <v>5</v>
      </c>
      <c r="AF19" s="54">
        <f>HLOOKUP(Yrke,Levelbonus!$B$1:$CR$20,2,FALSE)</f>
        <v>3</v>
      </c>
      <c r="AG19" s="54">
        <f t="shared" si="5"/>
        <v>3</v>
      </c>
      <c r="AH19" s="54" t="str">
        <f>IF(ISNUMBER(VLOOKUP($A19,Rasbonus!$A$61:$AM$295,MATCH(Ras,Rasbonus!$A$1:$AM$1,0),FALSE)),VLOOKUP($A19,Rasbonus!$A$61:$AM$295,MATCH(Ras,Rasbonus!$A$1:$AM$1,0),FALSE),"0")</f>
        <v>0</v>
      </c>
      <c r="AI19" s="54"/>
      <c r="AJ19" s="54"/>
      <c r="AK19" s="163">
        <f t="shared" si="6"/>
        <v>-17</v>
      </c>
      <c r="AL19" s="52">
        <f t="shared" si="7"/>
        <v>0</v>
      </c>
      <c r="AM19" s="52">
        <f t="shared" ref="AM19:BF19" si="25">IF(I19&gt;2,"99",IF(I19&lt;1,0,IF(I19=1,$C19+$C19-$C19,IF(I19=2,$C19+$D19))))</f>
        <v>0</v>
      </c>
      <c r="AN19" s="52">
        <f t="shared" si="25"/>
        <v>0</v>
      </c>
      <c r="AO19" s="52">
        <f t="shared" si="25"/>
        <v>0</v>
      </c>
      <c r="AP19" s="52">
        <f t="shared" si="25"/>
        <v>0</v>
      </c>
      <c r="AQ19" s="52">
        <f t="shared" si="25"/>
        <v>0</v>
      </c>
      <c r="AR19" s="52">
        <f t="shared" si="25"/>
        <v>0</v>
      </c>
      <c r="AS19" s="52">
        <f t="shared" si="25"/>
        <v>0</v>
      </c>
      <c r="AT19" s="52">
        <f t="shared" si="25"/>
        <v>0</v>
      </c>
      <c r="AU19" s="52">
        <f t="shared" si="25"/>
        <v>0</v>
      </c>
      <c r="AV19" s="52">
        <f t="shared" si="25"/>
        <v>0</v>
      </c>
      <c r="AW19" s="52">
        <f t="shared" si="25"/>
        <v>0</v>
      </c>
      <c r="AX19" s="52">
        <f t="shared" si="25"/>
        <v>0</v>
      </c>
      <c r="AY19" s="52">
        <f t="shared" si="25"/>
        <v>0</v>
      </c>
      <c r="AZ19" s="52">
        <f t="shared" si="25"/>
        <v>0</v>
      </c>
      <c r="BA19" s="52">
        <f t="shared" si="25"/>
        <v>0</v>
      </c>
      <c r="BB19" s="52">
        <f t="shared" si="25"/>
        <v>0</v>
      </c>
      <c r="BC19" s="52">
        <f t="shared" si="25"/>
        <v>0</v>
      </c>
      <c r="BD19" s="52">
        <f t="shared" si="25"/>
        <v>0</v>
      </c>
      <c r="BE19" s="52">
        <f t="shared" si="25"/>
        <v>0</v>
      </c>
      <c r="BF19" s="52">
        <f t="shared" si="25"/>
        <v>0</v>
      </c>
      <c r="BG19" s="52"/>
      <c r="BH19" s="52"/>
      <c r="BI19" s="52"/>
      <c r="BJ19" s="52"/>
    </row>
    <row r="20" spans="1:62" ht="12.75" customHeight="1">
      <c r="A20" s="158" t="s">
        <v>263</v>
      </c>
      <c r="B20" s="159" t="str">
        <f>VLOOKUP(A20,AllaSkills!$A$2:$BV$319,'Ny NPC'!$A$2+3,FALSE)</f>
        <v>1/2</v>
      </c>
      <c r="C20" s="161" t="str">
        <f t="shared" si="1"/>
        <v>1</v>
      </c>
      <c r="D20" s="161" t="str">
        <f t="shared" si="2"/>
        <v>2</v>
      </c>
      <c r="E20" s="158" t="s">
        <v>244</v>
      </c>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f t="shared" si="3"/>
        <v>0</v>
      </c>
      <c r="AD20" s="161">
        <f t="shared" si="4"/>
        <v>-25</v>
      </c>
      <c r="AE20" s="162">
        <f t="shared" si="18"/>
        <v>5</v>
      </c>
      <c r="AF20" s="54">
        <f>HLOOKUP(Yrke,Levelbonus!$B$1:$CR$20,2,FALSE)</f>
        <v>3</v>
      </c>
      <c r="AG20" s="54">
        <f t="shared" si="5"/>
        <v>3</v>
      </c>
      <c r="AH20" s="54" t="str">
        <f>IF(ISNUMBER(VLOOKUP($A20,Rasbonus!$A$61:$AM$295,MATCH(Ras,Rasbonus!$A$1:$AM$1,0),FALSE)),VLOOKUP($A20,Rasbonus!$A$61:$AM$295,MATCH(Ras,Rasbonus!$A$1:$AM$1,0),FALSE),"0")</f>
        <v>0</v>
      </c>
      <c r="AI20" s="54"/>
      <c r="AJ20" s="54"/>
      <c r="AK20" s="163">
        <f t="shared" si="6"/>
        <v>-17</v>
      </c>
      <c r="AL20" s="52">
        <f t="shared" si="7"/>
        <v>0</v>
      </c>
      <c r="AM20" s="52">
        <f t="shared" ref="AM20:BF20" si="26">IF(I20&gt;2,"99",IF(I20&lt;1,0,IF(I20=1,$C20+$C20-$C20,IF(I20=2,$C20+$D20))))</f>
        <v>0</v>
      </c>
      <c r="AN20" s="52">
        <f t="shared" si="26"/>
        <v>0</v>
      </c>
      <c r="AO20" s="52">
        <f t="shared" si="26"/>
        <v>0</v>
      </c>
      <c r="AP20" s="52">
        <f t="shared" si="26"/>
        <v>0</v>
      </c>
      <c r="AQ20" s="52">
        <f t="shared" si="26"/>
        <v>0</v>
      </c>
      <c r="AR20" s="52">
        <f t="shared" si="26"/>
        <v>0</v>
      </c>
      <c r="AS20" s="52">
        <f t="shared" si="26"/>
        <v>0</v>
      </c>
      <c r="AT20" s="52">
        <f t="shared" si="26"/>
        <v>0</v>
      </c>
      <c r="AU20" s="52">
        <f t="shared" si="26"/>
        <v>0</v>
      </c>
      <c r="AV20" s="52">
        <f t="shared" si="26"/>
        <v>0</v>
      </c>
      <c r="AW20" s="52">
        <f t="shared" si="26"/>
        <v>0</v>
      </c>
      <c r="AX20" s="52">
        <f t="shared" si="26"/>
        <v>0</v>
      </c>
      <c r="AY20" s="52">
        <f t="shared" si="26"/>
        <v>0</v>
      </c>
      <c r="AZ20" s="52">
        <f t="shared" si="26"/>
        <v>0</v>
      </c>
      <c r="BA20" s="52">
        <f t="shared" si="26"/>
        <v>0</v>
      </c>
      <c r="BB20" s="52">
        <f t="shared" si="26"/>
        <v>0</v>
      </c>
      <c r="BC20" s="52">
        <f t="shared" si="26"/>
        <v>0</v>
      </c>
      <c r="BD20" s="52">
        <f t="shared" si="26"/>
        <v>0</v>
      </c>
      <c r="BE20" s="52">
        <f t="shared" si="26"/>
        <v>0</v>
      </c>
      <c r="BF20" s="52">
        <f t="shared" si="26"/>
        <v>0</v>
      </c>
      <c r="BG20" s="52"/>
      <c r="BH20" s="52"/>
      <c r="BI20" s="52"/>
      <c r="BJ20" s="52"/>
    </row>
    <row r="21" spans="1:62" ht="12.75" customHeight="1">
      <c r="A21" s="158" t="s">
        <v>264</v>
      </c>
      <c r="B21" s="159" t="str">
        <f>VLOOKUP(A21,AllaSkills!$A$2:$BV$319,'Ny NPC'!$A$2+3,FALSE)</f>
        <v>3/6</v>
      </c>
      <c r="C21" s="161" t="str">
        <f t="shared" si="1"/>
        <v>3</v>
      </c>
      <c r="D21" s="161" t="str">
        <f t="shared" si="2"/>
        <v>6</v>
      </c>
      <c r="E21" s="158" t="s">
        <v>244</v>
      </c>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f t="shared" si="3"/>
        <v>0</v>
      </c>
      <c r="AD21" s="161">
        <f t="shared" si="4"/>
        <v>-25</v>
      </c>
      <c r="AE21" s="162">
        <f>(PR+RE)/2</f>
        <v>7.5</v>
      </c>
      <c r="AF21" s="54">
        <f>HLOOKUP(Yrke,Levelbonus!$B$1:$CR$20,2,FALSE)</f>
        <v>3</v>
      </c>
      <c r="AG21" s="54">
        <f t="shared" si="5"/>
        <v>3</v>
      </c>
      <c r="AH21" s="54" t="str">
        <f>IF(ISNUMBER(VLOOKUP($A21,Rasbonus!$A$61:$AM$295,MATCH(Ras,Rasbonus!$A$1:$AM$1,0),FALSE)),VLOOKUP($A21,Rasbonus!$A$61:$AM$295,MATCH(Ras,Rasbonus!$A$1:$AM$1,0),FALSE),"0")</f>
        <v>0</v>
      </c>
      <c r="AI21" s="54"/>
      <c r="AJ21" s="54"/>
      <c r="AK21" s="163">
        <f t="shared" si="6"/>
        <v>-15</v>
      </c>
      <c r="AL21" s="52">
        <f t="shared" si="7"/>
        <v>0</v>
      </c>
      <c r="AM21" s="52">
        <f t="shared" ref="AM21:BF21" si="27">IF(I21&gt;2,"99",IF(I21&lt;1,0,IF(I21=1,$C21+$C21-$C21,IF(I21=2,$C21+$D21))))</f>
        <v>0</v>
      </c>
      <c r="AN21" s="52">
        <f t="shared" si="27"/>
        <v>0</v>
      </c>
      <c r="AO21" s="52">
        <f t="shared" si="27"/>
        <v>0</v>
      </c>
      <c r="AP21" s="52">
        <f t="shared" si="27"/>
        <v>0</v>
      </c>
      <c r="AQ21" s="52">
        <f t="shared" si="27"/>
        <v>0</v>
      </c>
      <c r="AR21" s="52">
        <f t="shared" si="27"/>
        <v>0</v>
      </c>
      <c r="AS21" s="52">
        <f t="shared" si="27"/>
        <v>0</v>
      </c>
      <c r="AT21" s="52">
        <f t="shared" si="27"/>
        <v>0</v>
      </c>
      <c r="AU21" s="52">
        <f t="shared" si="27"/>
        <v>0</v>
      </c>
      <c r="AV21" s="52">
        <f t="shared" si="27"/>
        <v>0</v>
      </c>
      <c r="AW21" s="52">
        <f t="shared" si="27"/>
        <v>0</v>
      </c>
      <c r="AX21" s="52">
        <f t="shared" si="27"/>
        <v>0</v>
      </c>
      <c r="AY21" s="52">
        <f t="shared" si="27"/>
        <v>0</v>
      </c>
      <c r="AZ21" s="52">
        <f t="shared" si="27"/>
        <v>0</v>
      </c>
      <c r="BA21" s="52">
        <f t="shared" si="27"/>
        <v>0</v>
      </c>
      <c r="BB21" s="52">
        <f t="shared" si="27"/>
        <v>0</v>
      </c>
      <c r="BC21" s="52">
        <f t="shared" si="27"/>
        <v>0</v>
      </c>
      <c r="BD21" s="52">
        <f t="shared" si="27"/>
        <v>0</v>
      </c>
      <c r="BE21" s="52">
        <f t="shared" si="27"/>
        <v>0</v>
      </c>
      <c r="BF21" s="52">
        <f t="shared" si="27"/>
        <v>0</v>
      </c>
      <c r="BG21" s="52"/>
      <c r="BH21" s="52"/>
      <c r="BI21" s="52"/>
      <c r="BJ21" s="52"/>
    </row>
    <row r="22" spans="1:62" ht="12.75" customHeight="1">
      <c r="A22" s="158" t="s">
        <v>265</v>
      </c>
      <c r="B22" s="159" t="str">
        <f>VLOOKUP(A22,AllaSkills!$A$2:$BV$319,'Ny NPC'!$A$2+3,FALSE)</f>
        <v>3</v>
      </c>
      <c r="C22" s="159" t="str">
        <f t="shared" si="1"/>
        <v>3</v>
      </c>
      <c r="D22" s="159" t="str">
        <f t="shared" si="2"/>
        <v>3</v>
      </c>
      <c r="E22" s="158" t="s">
        <v>244</v>
      </c>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f t="shared" si="3"/>
        <v>0</v>
      </c>
      <c r="AD22" s="161">
        <f t="shared" si="4"/>
        <v>-25</v>
      </c>
      <c r="AE22" s="162">
        <f>(RE+IN)/2</f>
        <v>5</v>
      </c>
      <c r="AF22" s="54">
        <f>HLOOKUP(Yrke,Levelbonus!$B$1:$CR$20,2,FALSE)</f>
        <v>3</v>
      </c>
      <c r="AG22" s="54">
        <f t="shared" si="5"/>
        <v>3</v>
      </c>
      <c r="AH22" s="54" t="str">
        <f>IF(ISNUMBER(VLOOKUP($A22,Rasbonus!$A$61:$AM$295,MATCH(Ras,Rasbonus!$A$1:$AM$1,0),FALSE)),VLOOKUP($A22,Rasbonus!$A$61:$AM$295,MATCH(Ras,Rasbonus!$A$1:$AM$1,0),FALSE),"0")</f>
        <v>0</v>
      </c>
      <c r="AI22" s="54"/>
      <c r="AJ22" s="54"/>
      <c r="AK22" s="163">
        <f t="shared" si="6"/>
        <v>-17</v>
      </c>
      <c r="AL22" s="52">
        <f t="shared" si="7"/>
        <v>0</v>
      </c>
      <c r="AM22" s="52">
        <f t="shared" ref="AM22:BF22" si="28">IF(I22&gt;2,"99",IF(I22&lt;1,0,IF(I22=1,$C22+$C22-$C22,IF(I22=2,$C22+$D22))))</f>
        <v>0</v>
      </c>
      <c r="AN22" s="52">
        <f t="shared" si="28"/>
        <v>0</v>
      </c>
      <c r="AO22" s="52">
        <f t="shared" si="28"/>
        <v>0</v>
      </c>
      <c r="AP22" s="52">
        <f t="shared" si="28"/>
        <v>0</v>
      </c>
      <c r="AQ22" s="52">
        <f t="shared" si="28"/>
        <v>0</v>
      </c>
      <c r="AR22" s="52">
        <f t="shared" si="28"/>
        <v>0</v>
      </c>
      <c r="AS22" s="52">
        <f t="shared" si="28"/>
        <v>0</v>
      </c>
      <c r="AT22" s="52">
        <f t="shared" si="28"/>
        <v>0</v>
      </c>
      <c r="AU22" s="52">
        <f t="shared" si="28"/>
        <v>0</v>
      </c>
      <c r="AV22" s="52">
        <f t="shared" si="28"/>
        <v>0</v>
      </c>
      <c r="AW22" s="52">
        <f t="shared" si="28"/>
        <v>0</v>
      </c>
      <c r="AX22" s="52">
        <f t="shared" si="28"/>
        <v>0</v>
      </c>
      <c r="AY22" s="52">
        <f t="shared" si="28"/>
        <v>0</v>
      </c>
      <c r="AZ22" s="52">
        <f t="shared" si="28"/>
        <v>0</v>
      </c>
      <c r="BA22" s="52">
        <f t="shared" si="28"/>
        <v>0</v>
      </c>
      <c r="BB22" s="52">
        <f t="shared" si="28"/>
        <v>0</v>
      </c>
      <c r="BC22" s="52">
        <f t="shared" si="28"/>
        <v>0</v>
      </c>
      <c r="BD22" s="52">
        <f t="shared" si="28"/>
        <v>0</v>
      </c>
      <c r="BE22" s="52">
        <f t="shared" si="28"/>
        <v>0</v>
      </c>
      <c r="BF22" s="52">
        <f t="shared" si="28"/>
        <v>0</v>
      </c>
      <c r="BG22" s="52"/>
      <c r="BH22" s="52"/>
      <c r="BI22" s="52"/>
      <c r="BJ22" s="52"/>
    </row>
    <row r="23" spans="1:62" ht="12.75" customHeight="1">
      <c r="A23" s="158" t="s">
        <v>266</v>
      </c>
      <c r="B23" s="159" t="str">
        <f>VLOOKUP(A23,AllaSkills!$A$2:$BV$319,'Ny NPC'!$A$2+3,FALSE)</f>
        <v>2/6</v>
      </c>
      <c r="C23" s="161" t="str">
        <f t="shared" si="1"/>
        <v>2</v>
      </c>
      <c r="D23" s="161" t="str">
        <f t="shared" si="2"/>
        <v>6</v>
      </c>
      <c r="E23" s="158" t="s">
        <v>244</v>
      </c>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f t="shared" si="3"/>
        <v>0</v>
      </c>
      <c r="AD23" s="161">
        <f t="shared" si="4"/>
        <v>-25</v>
      </c>
      <c r="AE23" s="162">
        <f>(RE+IN)/2</f>
        <v>5</v>
      </c>
      <c r="AF23" s="54">
        <f>HLOOKUP(Yrke,Levelbonus!$B$1:$CR$20,2,FALSE)</f>
        <v>3</v>
      </c>
      <c r="AG23" s="54">
        <f t="shared" si="5"/>
        <v>3</v>
      </c>
      <c r="AH23" s="54" t="str">
        <f>IF(ISNUMBER(VLOOKUP($A23,Rasbonus!$A$61:$AM$295,MATCH(Ras,Rasbonus!$A$1:$AM$1,0),FALSE)),VLOOKUP($A23,Rasbonus!$A$61:$AM$295,MATCH(Ras,Rasbonus!$A$1:$AM$1,0),FALSE),"0")</f>
        <v>0</v>
      </c>
      <c r="AI23" s="54"/>
      <c r="AJ23" s="54"/>
      <c r="AK23" s="163">
        <f t="shared" si="6"/>
        <v>-17</v>
      </c>
      <c r="AL23" s="52">
        <f t="shared" si="7"/>
        <v>0</v>
      </c>
      <c r="AM23" s="52">
        <f t="shared" ref="AM23:BF23" si="29">IF(I23&gt;2,"99",IF(I23&lt;1,0,IF(I23=1,$C23+$C23-$C23,IF(I23=2,$C23+$D23))))</f>
        <v>0</v>
      </c>
      <c r="AN23" s="52">
        <f t="shared" si="29"/>
        <v>0</v>
      </c>
      <c r="AO23" s="52">
        <f t="shared" si="29"/>
        <v>0</v>
      </c>
      <c r="AP23" s="52">
        <f t="shared" si="29"/>
        <v>0</v>
      </c>
      <c r="AQ23" s="52">
        <f t="shared" si="29"/>
        <v>0</v>
      </c>
      <c r="AR23" s="52">
        <f t="shared" si="29"/>
        <v>0</v>
      </c>
      <c r="AS23" s="52">
        <f t="shared" si="29"/>
        <v>0</v>
      </c>
      <c r="AT23" s="52">
        <f t="shared" si="29"/>
        <v>0</v>
      </c>
      <c r="AU23" s="52">
        <f t="shared" si="29"/>
        <v>0</v>
      </c>
      <c r="AV23" s="52">
        <f t="shared" si="29"/>
        <v>0</v>
      </c>
      <c r="AW23" s="52">
        <f t="shared" si="29"/>
        <v>0</v>
      </c>
      <c r="AX23" s="52">
        <f t="shared" si="29"/>
        <v>0</v>
      </c>
      <c r="AY23" s="52">
        <f t="shared" si="29"/>
        <v>0</v>
      </c>
      <c r="AZ23" s="52">
        <f t="shared" si="29"/>
        <v>0</v>
      </c>
      <c r="BA23" s="52">
        <f t="shared" si="29"/>
        <v>0</v>
      </c>
      <c r="BB23" s="52">
        <f t="shared" si="29"/>
        <v>0</v>
      </c>
      <c r="BC23" s="52">
        <f t="shared" si="29"/>
        <v>0</v>
      </c>
      <c r="BD23" s="52">
        <f t="shared" si="29"/>
        <v>0</v>
      </c>
      <c r="BE23" s="52">
        <f t="shared" si="29"/>
        <v>0</v>
      </c>
      <c r="BF23" s="52">
        <f t="shared" si="29"/>
        <v>0</v>
      </c>
      <c r="BG23" s="52"/>
      <c r="BH23" s="52"/>
      <c r="BI23" s="52"/>
      <c r="BJ23" s="52"/>
    </row>
    <row r="24" spans="1:62" ht="12.75" customHeight="1">
      <c r="A24" s="158" t="s">
        <v>267</v>
      </c>
      <c r="B24" s="159" t="str">
        <f>VLOOKUP(A24,AllaSkills!$A$2:$BV$319,'Ny NPC'!$A$2+3,FALSE)</f>
        <v>1/2</v>
      </c>
      <c r="C24" s="159" t="str">
        <f t="shared" si="1"/>
        <v>1</v>
      </c>
      <c r="D24" s="159" t="str">
        <f t="shared" si="2"/>
        <v>2</v>
      </c>
      <c r="E24" s="158" t="s">
        <v>244</v>
      </c>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f t="shared" si="3"/>
        <v>0</v>
      </c>
      <c r="AD24" s="161">
        <f t="shared" si="4"/>
        <v>-25</v>
      </c>
      <c r="AE24" s="162">
        <f>(IN+RE)/2</f>
        <v>5</v>
      </c>
      <c r="AF24" s="54">
        <f>HLOOKUP(Yrke,Levelbonus!$B$1:$CR$20,2,FALSE)</f>
        <v>3</v>
      </c>
      <c r="AG24" s="54">
        <f t="shared" si="5"/>
        <v>3</v>
      </c>
      <c r="AH24" s="54" t="str">
        <f>IF(ISNUMBER(VLOOKUP($A24,Rasbonus!$A$61:$AM$295,MATCH(Ras,Rasbonus!$A$1:$AM$1,0),FALSE)),VLOOKUP($A24,Rasbonus!$A$61:$AM$295,MATCH(Ras,Rasbonus!$A$1:$AM$1,0),FALSE),"0")</f>
        <v>0</v>
      </c>
      <c r="AI24" s="54"/>
      <c r="AJ24" s="54"/>
      <c r="AK24" s="163">
        <f t="shared" si="6"/>
        <v>-17</v>
      </c>
      <c r="AL24" s="52">
        <f t="shared" si="7"/>
        <v>0</v>
      </c>
      <c r="AM24" s="52">
        <f t="shared" ref="AM24:BF24" si="30">IF(I24&gt;2,"99",IF(I24&lt;1,0,IF(I24=1,$C24+$C24-$C24,IF(I24=2,$C24+$D24))))</f>
        <v>0</v>
      </c>
      <c r="AN24" s="52">
        <f t="shared" si="30"/>
        <v>0</v>
      </c>
      <c r="AO24" s="52">
        <f t="shared" si="30"/>
        <v>0</v>
      </c>
      <c r="AP24" s="52">
        <f t="shared" si="30"/>
        <v>0</v>
      </c>
      <c r="AQ24" s="52">
        <f t="shared" si="30"/>
        <v>0</v>
      </c>
      <c r="AR24" s="52">
        <f t="shared" si="30"/>
        <v>0</v>
      </c>
      <c r="AS24" s="52">
        <f t="shared" si="30"/>
        <v>0</v>
      </c>
      <c r="AT24" s="52">
        <f t="shared" si="30"/>
        <v>0</v>
      </c>
      <c r="AU24" s="52">
        <f t="shared" si="30"/>
        <v>0</v>
      </c>
      <c r="AV24" s="52">
        <f t="shared" si="30"/>
        <v>0</v>
      </c>
      <c r="AW24" s="52">
        <f t="shared" si="30"/>
        <v>0</v>
      </c>
      <c r="AX24" s="52">
        <f t="shared" si="30"/>
        <v>0</v>
      </c>
      <c r="AY24" s="52">
        <f t="shared" si="30"/>
        <v>0</v>
      </c>
      <c r="AZ24" s="52">
        <f t="shared" si="30"/>
        <v>0</v>
      </c>
      <c r="BA24" s="52">
        <f t="shared" si="30"/>
        <v>0</v>
      </c>
      <c r="BB24" s="52">
        <f t="shared" si="30"/>
        <v>0</v>
      </c>
      <c r="BC24" s="52">
        <f t="shared" si="30"/>
        <v>0</v>
      </c>
      <c r="BD24" s="52">
        <f t="shared" si="30"/>
        <v>0</v>
      </c>
      <c r="BE24" s="52">
        <f t="shared" si="30"/>
        <v>0</v>
      </c>
      <c r="BF24" s="52">
        <f t="shared" si="30"/>
        <v>0</v>
      </c>
      <c r="BG24" s="52"/>
      <c r="BH24" s="52"/>
      <c r="BI24" s="52"/>
      <c r="BJ24" s="52"/>
    </row>
    <row r="25" spans="1:62" ht="12.75" customHeight="1">
      <c r="A25" s="158" t="s">
        <v>268</v>
      </c>
      <c r="B25" s="159" t="str">
        <f>VLOOKUP(A25,AllaSkills!$A$2:$BV$319,'Ny NPC'!$A$2+3,FALSE)</f>
        <v>1/3</v>
      </c>
      <c r="C25" s="161" t="str">
        <f t="shared" si="1"/>
        <v>1</v>
      </c>
      <c r="D25" s="161" t="str">
        <f t="shared" si="2"/>
        <v>3</v>
      </c>
      <c r="E25" s="158" t="s">
        <v>244</v>
      </c>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f t="shared" si="3"/>
        <v>0</v>
      </c>
      <c r="AD25" s="161">
        <f t="shared" si="4"/>
        <v>-25</v>
      </c>
      <c r="AE25" s="162">
        <f>(RE)</f>
        <v>5</v>
      </c>
      <c r="AF25" s="54">
        <f>HLOOKUP(Yrke,Levelbonus!$B$1:$CR$20,2,FALSE)</f>
        <v>3</v>
      </c>
      <c r="AG25" s="54">
        <f t="shared" si="5"/>
        <v>3</v>
      </c>
      <c r="AH25" s="54" t="str">
        <f>IF(ISNUMBER(VLOOKUP($A25,Rasbonus!$A$61:$AM$295,MATCH(Ras,Rasbonus!$A$1:$AM$1,0),FALSE)),VLOOKUP($A25,Rasbonus!$A$61:$AM$295,MATCH(Ras,Rasbonus!$A$1:$AM$1,0),FALSE),"0")</f>
        <v>0</v>
      </c>
      <c r="AI25" s="54"/>
      <c r="AJ25" s="54"/>
      <c r="AK25" s="163">
        <f t="shared" si="6"/>
        <v>-17</v>
      </c>
      <c r="AL25" s="52">
        <f t="shared" si="7"/>
        <v>0</v>
      </c>
      <c r="AM25" s="52">
        <f t="shared" ref="AM25:BF25" si="31">IF(I25&gt;2,"99",IF(I25&lt;1,0,IF(I25=1,$C25+$C25-$C25,IF(I25=2,$C25+$D25))))</f>
        <v>0</v>
      </c>
      <c r="AN25" s="52">
        <f t="shared" si="31"/>
        <v>0</v>
      </c>
      <c r="AO25" s="52">
        <f t="shared" si="31"/>
        <v>0</v>
      </c>
      <c r="AP25" s="52">
        <f t="shared" si="31"/>
        <v>0</v>
      </c>
      <c r="AQ25" s="52">
        <f t="shared" si="31"/>
        <v>0</v>
      </c>
      <c r="AR25" s="52">
        <f t="shared" si="31"/>
        <v>0</v>
      </c>
      <c r="AS25" s="52">
        <f t="shared" si="31"/>
        <v>0</v>
      </c>
      <c r="AT25" s="52">
        <f t="shared" si="31"/>
        <v>0</v>
      </c>
      <c r="AU25" s="52">
        <f t="shared" si="31"/>
        <v>0</v>
      </c>
      <c r="AV25" s="52">
        <f t="shared" si="31"/>
        <v>0</v>
      </c>
      <c r="AW25" s="52">
        <f t="shared" si="31"/>
        <v>0</v>
      </c>
      <c r="AX25" s="52">
        <f t="shared" si="31"/>
        <v>0</v>
      </c>
      <c r="AY25" s="52">
        <f t="shared" si="31"/>
        <v>0</v>
      </c>
      <c r="AZ25" s="52">
        <f t="shared" si="31"/>
        <v>0</v>
      </c>
      <c r="BA25" s="52">
        <f t="shared" si="31"/>
        <v>0</v>
      </c>
      <c r="BB25" s="52">
        <f t="shared" si="31"/>
        <v>0</v>
      </c>
      <c r="BC25" s="52">
        <f t="shared" si="31"/>
        <v>0</v>
      </c>
      <c r="BD25" s="52">
        <f t="shared" si="31"/>
        <v>0</v>
      </c>
      <c r="BE25" s="52">
        <f t="shared" si="31"/>
        <v>0</v>
      </c>
      <c r="BF25" s="52">
        <f t="shared" si="31"/>
        <v>0</v>
      </c>
      <c r="BG25" s="52"/>
      <c r="BH25" s="52"/>
      <c r="BI25" s="52"/>
      <c r="BJ25" s="52"/>
    </row>
    <row r="26" spans="1:62" ht="12.75" customHeight="1">
      <c r="A26" s="158" t="s">
        <v>269</v>
      </c>
      <c r="B26" s="159" t="str">
        <f>VLOOKUP(A26,AllaSkills!$A$2:$BV$319,'Ny NPC'!$A$2+3,FALSE)</f>
        <v>1/4</v>
      </c>
      <c r="C26" s="159" t="str">
        <f t="shared" si="1"/>
        <v>1</v>
      </c>
      <c r="D26" s="159" t="str">
        <f t="shared" si="2"/>
        <v>4</v>
      </c>
      <c r="E26" s="158" t="s">
        <v>244</v>
      </c>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f t="shared" si="3"/>
        <v>0</v>
      </c>
      <c r="AD26" s="161">
        <f t="shared" si="4"/>
        <v>-25</v>
      </c>
      <c r="AE26" s="162">
        <f>(RE)</f>
        <v>5</v>
      </c>
      <c r="AF26" s="54">
        <f>HLOOKUP(Yrke,Levelbonus!$B$1:$CR$20,2,FALSE)</f>
        <v>3</v>
      </c>
      <c r="AG26" s="54">
        <f t="shared" si="5"/>
        <v>3</v>
      </c>
      <c r="AH26" s="54" t="str">
        <f>IF(ISNUMBER(VLOOKUP($A26,Rasbonus!$A$61:$AM$295,MATCH(Ras,Rasbonus!$A$1:$AM$1,0),FALSE)),VLOOKUP($A26,Rasbonus!$A$61:$AM$295,MATCH(Ras,Rasbonus!$A$1:$AM$1,0),FALSE),"0")</f>
        <v>0</v>
      </c>
      <c r="AI26" s="54"/>
      <c r="AJ26" s="54"/>
      <c r="AK26" s="163">
        <f t="shared" si="6"/>
        <v>-17</v>
      </c>
      <c r="AL26" s="52">
        <f t="shared" si="7"/>
        <v>0</v>
      </c>
      <c r="AM26" s="52">
        <f t="shared" ref="AM26:BF26" si="32">IF(I26&gt;2,"99",IF(I26&lt;1,0,IF(I26=1,$C26+$C26-$C26,IF(I26=2,$C26+$D26))))</f>
        <v>0</v>
      </c>
      <c r="AN26" s="52">
        <f t="shared" si="32"/>
        <v>0</v>
      </c>
      <c r="AO26" s="52">
        <f t="shared" si="32"/>
        <v>0</v>
      </c>
      <c r="AP26" s="52">
        <f t="shared" si="32"/>
        <v>0</v>
      </c>
      <c r="AQ26" s="52">
        <f t="shared" si="32"/>
        <v>0</v>
      </c>
      <c r="AR26" s="52">
        <f t="shared" si="32"/>
        <v>0</v>
      </c>
      <c r="AS26" s="52">
        <f t="shared" si="32"/>
        <v>0</v>
      </c>
      <c r="AT26" s="52">
        <f t="shared" si="32"/>
        <v>0</v>
      </c>
      <c r="AU26" s="52">
        <f t="shared" si="32"/>
        <v>0</v>
      </c>
      <c r="AV26" s="52">
        <f t="shared" si="32"/>
        <v>0</v>
      </c>
      <c r="AW26" s="52">
        <f t="shared" si="32"/>
        <v>0</v>
      </c>
      <c r="AX26" s="52">
        <f t="shared" si="32"/>
        <v>0</v>
      </c>
      <c r="AY26" s="52">
        <f t="shared" si="32"/>
        <v>0</v>
      </c>
      <c r="AZ26" s="52">
        <f t="shared" si="32"/>
        <v>0</v>
      </c>
      <c r="BA26" s="52">
        <f t="shared" si="32"/>
        <v>0</v>
      </c>
      <c r="BB26" s="52">
        <f t="shared" si="32"/>
        <v>0</v>
      </c>
      <c r="BC26" s="52">
        <f t="shared" si="32"/>
        <v>0</v>
      </c>
      <c r="BD26" s="52">
        <f t="shared" si="32"/>
        <v>0</v>
      </c>
      <c r="BE26" s="52">
        <f t="shared" si="32"/>
        <v>0</v>
      </c>
      <c r="BF26" s="52">
        <f t="shared" si="32"/>
        <v>0</v>
      </c>
      <c r="BG26" s="52"/>
      <c r="BH26" s="52"/>
      <c r="BI26" s="52"/>
      <c r="BJ26" s="52"/>
    </row>
    <row r="27" spans="1:62" ht="12.75" customHeight="1">
      <c r="A27" s="158"/>
      <c r="B27" s="161"/>
      <c r="C27" s="161"/>
      <c r="D27" s="161"/>
      <c r="E27" s="158"/>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2"/>
      <c r="AF27" s="54"/>
      <c r="AG27" s="54"/>
      <c r="AH27" s="54"/>
      <c r="AI27" s="54"/>
      <c r="AJ27" s="54"/>
      <c r="AK27" s="163"/>
      <c r="AL27" s="52">
        <f t="shared" si="7"/>
        <v>0</v>
      </c>
      <c r="AM27" s="52">
        <f t="shared" ref="AM27:BF27" si="33">IF(I27&gt;2,"99",IF(I27&lt;1,0,IF(I27=1,$C27+$C27-$C27,IF(I27=2,$C27+$D27))))</f>
        <v>0</v>
      </c>
      <c r="AN27" s="52">
        <f t="shared" si="33"/>
        <v>0</v>
      </c>
      <c r="AO27" s="52">
        <f t="shared" si="33"/>
        <v>0</v>
      </c>
      <c r="AP27" s="52">
        <f t="shared" si="33"/>
        <v>0</v>
      </c>
      <c r="AQ27" s="52">
        <f t="shared" si="33"/>
        <v>0</v>
      </c>
      <c r="AR27" s="52">
        <f t="shared" si="33"/>
        <v>0</v>
      </c>
      <c r="AS27" s="52">
        <f t="shared" si="33"/>
        <v>0</v>
      </c>
      <c r="AT27" s="52">
        <f t="shared" si="33"/>
        <v>0</v>
      </c>
      <c r="AU27" s="52">
        <f t="shared" si="33"/>
        <v>0</v>
      </c>
      <c r="AV27" s="52">
        <f t="shared" si="33"/>
        <v>0</v>
      </c>
      <c r="AW27" s="52">
        <f t="shared" si="33"/>
        <v>0</v>
      </c>
      <c r="AX27" s="52">
        <f t="shared" si="33"/>
        <v>0</v>
      </c>
      <c r="AY27" s="52">
        <f t="shared" si="33"/>
        <v>0</v>
      </c>
      <c r="AZ27" s="52">
        <f t="shared" si="33"/>
        <v>0</v>
      </c>
      <c r="BA27" s="52">
        <f t="shared" si="33"/>
        <v>0</v>
      </c>
      <c r="BB27" s="52">
        <f t="shared" si="33"/>
        <v>0</v>
      </c>
      <c r="BC27" s="52">
        <f t="shared" si="33"/>
        <v>0</v>
      </c>
      <c r="BD27" s="52">
        <f t="shared" si="33"/>
        <v>0</v>
      </c>
      <c r="BE27" s="52">
        <f t="shared" si="33"/>
        <v>0</v>
      </c>
      <c r="BF27" s="52">
        <f t="shared" si="33"/>
        <v>0</v>
      </c>
      <c r="BG27" s="52"/>
      <c r="BH27" s="52"/>
      <c r="BI27" s="52"/>
      <c r="BJ27" s="52"/>
    </row>
    <row r="28" spans="1:62" ht="12.75" customHeight="1">
      <c r="A28" s="158" t="s">
        <v>270</v>
      </c>
      <c r="B28" s="159" t="str">
        <f>VLOOKUP(A28,AllaSkills!$A$2:$BV$319,'Ny NPC'!$A$2+3,FALSE)</f>
        <v>2</v>
      </c>
      <c r="C28" s="159" t="str">
        <f t="shared" ref="C28:C30" si="34">IF(LEN(B28)=3,LEFT(B28,1),IF(LEN(B28)&lt;3,B28,99))</f>
        <v>2</v>
      </c>
      <c r="D28" s="159" t="str">
        <f t="shared" ref="D28:D30" si="35">IF(RIGHT(B28,1)="*",LEFT(B28,1),IF(LEN(B28)=3,RIGHT(B28,1),IF(LEN(B28)&lt;3,B28,RIGHT(B28,2))))</f>
        <v>2</v>
      </c>
      <c r="E28" s="158" t="s">
        <v>244</v>
      </c>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f t="shared" ref="AC28:AC30" si="36">SUM(F28:AB28)</f>
        <v>0</v>
      </c>
      <c r="AD28" s="161">
        <f t="shared" ref="AD28:AD30" si="37">IF(AC28&lt;1,-25,IF(AC28&gt;30,80+((AC28-30)*0.5),IF(AC28&gt;20,70+(AC28-20),IF(AC28&gt;10,50+((AC28-10)*2),AC28*5))))</f>
        <v>-25</v>
      </c>
      <c r="AE28" s="162">
        <f>(EM)</f>
        <v>5</v>
      </c>
      <c r="AF28" s="54">
        <f>HLOOKUP(Yrke,Levelbonus!$B$1:$CR$20,2,FALSE)</f>
        <v>3</v>
      </c>
      <c r="AG28" s="54">
        <f>AF28*Level</f>
        <v>3</v>
      </c>
      <c r="AH28" s="54" t="str">
        <f>IF(ISNUMBER(VLOOKUP($A28,Rasbonus!$A$61:$AM$295,MATCH(Ras,Rasbonus!$A$1:$AM$1,0),FALSE)),VLOOKUP($A28,Rasbonus!$A$61:$AM$295,MATCH(Ras,Rasbonus!$A$1:$AM$1,0),FALSE),"0")</f>
        <v>0</v>
      </c>
      <c r="AI28" s="54"/>
      <c r="AJ28" s="54"/>
      <c r="AK28" s="163">
        <f t="shared" ref="AK28:AK30" si="38">ROUND(AD28+AE28+AG28+AH28+AI28+AJ28,0)</f>
        <v>-17</v>
      </c>
      <c r="AL28" s="52">
        <f t="shared" si="7"/>
        <v>0</v>
      </c>
      <c r="AM28" s="52">
        <f t="shared" ref="AM28:BF28" si="39">IF(I28&gt;2,"99",IF(I28&lt;1,0,IF(I28=1,$C28+$C28-$C28,IF(I28=2,$C28+$D28))))</f>
        <v>0</v>
      </c>
      <c r="AN28" s="52">
        <f t="shared" si="39"/>
        <v>0</v>
      </c>
      <c r="AO28" s="52">
        <f t="shared" si="39"/>
        <v>0</v>
      </c>
      <c r="AP28" s="52">
        <f t="shared" si="39"/>
        <v>0</v>
      </c>
      <c r="AQ28" s="52">
        <f t="shared" si="39"/>
        <v>0</v>
      </c>
      <c r="AR28" s="52">
        <f t="shared" si="39"/>
        <v>0</v>
      </c>
      <c r="AS28" s="52">
        <f t="shared" si="39"/>
        <v>0</v>
      </c>
      <c r="AT28" s="52">
        <f t="shared" si="39"/>
        <v>0</v>
      </c>
      <c r="AU28" s="52">
        <f t="shared" si="39"/>
        <v>0</v>
      </c>
      <c r="AV28" s="52">
        <f t="shared" si="39"/>
        <v>0</v>
      </c>
      <c r="AW28" s="52">
        <f t="shared" si="39"/>
        <v>0</v>
      </c>
      <c r="AX28" s="52">
        <f t="shared" si="39"/>
        <v>0</v>
      </c>
      <c r="AY28" s="52">
        <f t="shared" si="39"/>
        <v>0</v>
      </c>
      <c r="AZ28" s="52">
        <f t="shared" si="39"/>
        <v>0</v>
      </c>
      <c r="BA28" s="52">
        <f t="shared" si="39"/>
        <v>0</v>
      </c>
      <c r="BB28" s="52">
        <f t="shared" si="39"/>
        <v>0</v>
      </c>
      <c r="BC28" s="52">
        <f t="shared" si="39"/>
        <v>0</v>
      </c>
      <c r="BD28" s="52">
        <f t="shared" si="39"/>
        <v>0</v>
      </c>
      <c r="BE28" s="52">
        <f t="shared" si="39"/>
        <v>0</v>
      </c>
      <c r="BF28" s="52">
        <f t="shared" si="39"/>
        <v>0</v>
      </c>
      <c r="BG28" s="52"/>
      <c r="BH28" s="52"/>
      <c r="BI28" s="52"/>
      <c r="BJ28" s="52"/>
    </row>
    <row r="29" spans="1:62" ht="12.75" customHeight="1">
      <c r="A29" s="158" t="s">
        <v>271</v>
      </c>
      <c r="B29" s="159" t="str">
        <f>VLOOKUP(A29,AllaSkills!$A$2:$BV$319,'Ny NPC'!$A$2+3,FALSE)</f>
        <v>2/4</v>
      </c>
      <c r="C29" s="161" t="str">
        <f t="shared" si="34"/>
        <v>2</v>
      </c>
      <c r="D29" s="161" t="str">
        <f t="shared" si="35"/>
        <v>4</v>
      </c>
      <c r="E29" s="158" t="s">
        <v>244</v>
      </c>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f t="shared" si="36"/>
        <v>0</v>
      </c>
      <c r="AD29" s="161">
        <f t="shared" si="37"/>
        <v>-25</v>
      </c>
      <c r="AE29" s="162">
        <f>(RE+IN)/2</f>
        <v>5</v>
      </c>
      <c r="AF29" s="54">
        <f>HLOOKUP(Yrke,Levelbonus!$B$1:$CR$20,2,FALSE)</f>
        <v>3</v>
      </c>
      <c r="AG29" s="54">
        <f>AF29*Level</f>
        <v>3</v>
      </c>
      <c r="AH29" s="54" t="str">
        <f>IF(ISNUMBER(VLOOKUP($A29,Rasbonus!$A$61:$AM$295,MATCH(Ras,Rasbonus!$A$1:$AM$1,0),FALSE)),VLOOKUP($A29,Rasbonus!$A$61:$AM$295,MATCH(Ras,Rasbonus!$A$1:$AM$1,0),FALSE),"0")</f>
        <v>0</v>
      </c>
      <c r="AI29" s="54"/>
      <c r="AJ29" s="54"/>
      <c r="AK29" s="163">
        <f t="shared" si="38"/>
        <v>-17</v>
      </c>
      <c r="AL29" s="52">
        <f t="shared" si="7"/>
        <v>0</v>
      </c>
      <c r="AM29" s="52">
        <f t="shared" ref="AM29:BF29" si="40">IF(I29&gt;2,"99",IF(I29&lt;1,0,IF(I29=1,$C29+$C29-$C29,IF(I29=2,$C29+$D29))))</f>
        <v>0</v>
      </c>
      <c r="AN29" s="52">
        <f t="shared" si="40"/>
        <v>0</v>
      </c>
      <c r="AO29" s="52">
        <f t="shared" si="40"/>
        <v>0</v>
      </c>
      <c r="AP29" s="52">
        <f t="shared" si="40"/>
        <v>0</v>
      </c>
      <c r="AQ29" s="52">
        <f t="shared" si="40"/>
        <v>0</v>
      </c>
      <c r="AR29" s="52">
        <f t="shared" si="40"/>
        <v>0</v>
      </c>
      <c r="AS29" s="52">
        <f t="shared" si="40"/>
        <v>0</v>
      </c>
      <c r="AT29" s="52">
        <f t="shared" si="40"/>
        <v>0</v>
      </c>
      <c r="AU29" s="52">
        <f t="shared" si="40"/>
        <v>0</v>
      </c>
      <c r="AV29" s="52">
        <f t="shared" si="40"/>
        <v>0</v>
      </c>
      <c r="AW29" s="52">
        <f t="shared" si="40"/>
        <v>0</v>
      </c>
      <c r="AX29" s="52">
        <f t="shared" si="40"/>
        <v>0</v>
      </c>
      <c r="AY29" s="52">
        <f t="shared" si="40"/>
        <v>0</v>
      </c>
      <c r="AZ29" s="52">
        <f t="shared" si="40"/>
        <v>0</v>
      </c>
      <c r="BA29" s="52">
        <f t="shared" si="40"/>
        <v>0</v>
      </c>
      <c r="BB29" s="52">
        <f t="shared" si="40"/>
        <v>0</v>
      </c>
      <c r="BC29" s="52">
        <f t="shared" si="40"/>
        <v>0</v>
      </c>
      <c r="BD29" s="52">
        <f t="shared" si="40"/>
        <v>0</v>
      </c>
      <c r="BE29" s="52">
        <f t="shared" si="40"/>
        <v>0</v>
      </c>
      <c r="BF29" s="52">
        <f t="shared" si="40"/>
        <v>0</v>
      </c>
      <c r="BG29" s="52"/>
      <c r="BH29" s="52"/>
      <c r="BI29" s="52"/>
      <c r="BJ29" s="52"/>
    </row>
    <row r="30" spans="1:62" ht="12.75" customHeight="1">
      <c r="A30" s="164" t="s">
        <v>272</v>
      </c>
      <c r="B30" s="159" t="str">
        <f>VLOOKUP(A30,AllaSkills!$A$2:$BV$319,'Ny NPC'!$A$2+3,FALSE)</f>
        <v>1/3</v>
      </c>
      <c r="C30" s="161" t="str">
        <f t="shared" si="34"/>
        <v>1</v>
      </c>
      <c r="D30" s="161" t="str">
        <f t="shared" si="35"/>
        <v>3</v>
      </c>
      <c r="E30" s="164" t="s">
        <v>244</v>
      </c>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f t="shared" si="36"/>
        <v>0</v>
      </c>
      <c r="AD30" s="161">
        <f t="shared" si="37"/>
        <v>-25</v>
      </c>
      <c r="AE30" s="162">
        <f>(RE)</f>
        <v>5</v>
      </c>
      <c r="AF30" s="54">
        <f>HLOOKUP(Yrke,Levelbonus!$B$1:$CR$20,2,FALSE)</f>
        <v>3</v>
      </c>
      <c r="AG30" s="54">
        <f>AF30*Level</f>
        <v>3</v>
      </c>
      <c r="AH30" s="54" t="str">
        <f>IF(ISNUMBER(VLOOKUP($A30,Rasbonus!$A$61:$AM$295,MATCH(Ras,Rasbonus!$A$1:$AM$1,0),FALSE)),VLOOKUP($A30,Rasbonus!$A$61:$AM$295,MATCH(Ras,Rasbonus!$A$1:$AM$1,0),FALSE),"0")</f>
        <v>0</v>
      </c>
      <c r="AI30" s="54"/>
      <c r="AJ30" s="54"/>
      <c r="AK30" s="163">
        <f t="shared" si="38"/>
        <v>-17</v>
      </c>
      <c r="AL30" s="52">
        <f t="shared" si="7"/>
        <v>0</v>
      </c>
      <c r="AM30" s="52">
        <f t="shared" ref="AM30:BF30" si="41">IF(I30&gt;2,"99",IF(I30&lt;1,0,IF(I30=1,$C30+$C30-$C30,IF(I30=2,$C30+$D30))))</f>
        <v>0</v>
      </c>
      <c r="AN30" s="52">
        <f t="shared" si="41"/>
        <v>0</v>
      </c>
      <c r="AO30" s="52">
        <f t="shared" si="41"/>
        <v>0</v>
      </c>
      <c r="AP30" s="52">
        <f t="shared" si="41"/>
        <v>0</v>
      </c>
      <c r="AQ30" s="52">
        <f t="shared" si="41"/>
        <v>0</v>
      </c>
      <c r="AR30" s="52">
        <f t="shared" si="41"/>
        <v>0</v>
      </c>
      <c r="AS30" s="52">
        <f t="shared" si="41"/>
        <v>0</v>
      </c>
      <c r="AT30" s="52">
        <f t="shared" si="41"/>
        <v>0</v>
      </c>
      <c r="AU30" s="52">
        <f t="shared" si="41"/>
        <v>0</v>
      </c>
      <c r="AV30" s="52">
        <f t="shared" si="41"/>
        <v>0</v>
      </c>
      <c r="AW30" s="52">
        <f t="shared" si="41"/>
        <v>0</v>
      </c>
      <c r="AX30" s="52">
        <f t="shared" si="41"/>
        <v>0</v>
      </c>
      <c r="AY30" s="52">
        <f t="shared" si="41"/>
        <v>0</v>
      </c>
      <c r="AZ30" s="52">
        <f t="shared" si="41"/>
        <v>0</v>
      </c>
      <c r="BA30" s="52">
        <f t="shared" si="41"/>
        <v>0</v>
      </c>
      <c r="BB30" s="52">
        <f t="shared" si="41"/>
        <v>0</v>
      </c>
      <c r="BC30" s="52">
        <f t="shared" si="41"/>
        <v>0</v>
      </c>
      <c r="BD30" s="52">
        <f t="shared" si="41"/>
        <v>0</v>
      </c>
      <c r="BE30" s="52">
        <f t="shared" si="41"/>
        <v>0</v>
      </c>
      <c r="BF30" s="52">
        <f t="shared" si="41"/>
        <v>0</v>
      </c>
      <c r="BG30" s="52"/>
      <c r="BH30" s="52"/>
      <c r="BI30" s="52"/>
      <c r="BJ30" s="52"/>
    </row>
    <row r="31" spans="1:62" ht="12.75" customHeight="1">
      <c r="A31" s="164"/>
      <c r="B31" s="161"/>
      <c r="C31" s="161"/>
      <c r="D31" s="161"/>
      <c r="E31" s="164"/>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2"/>
      <c r="AF31" s="54"/>
      <c r="AG31" s="54"/>
      <c r="AH31" s="54"/>
      <c r="AI31" s="54"/>
      <c r="AJ31" s="54"/>
      <c r="AK31" s="163"/>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row>
    <row r="32" spans="1:62" ht="12.75" customHeight="1">
      <c r="A32" s="164"/>
      <c r="B32" s="161"/>
      <c r="C32" s="161"/>
      <c r="D32" s="161"/>
      <c r="E32" s="164"/>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2"/>
      <c r="AF32" s="54"/>
      <c r="AG32" s="54"/>
      <c r="AH32" s="54"/>
      <c r="AI32" s="54"/>
      <c r="AJ32" s="54"/>
      <c r="AK32" s="163"/>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row>
    <row r="33" spans="1:62" ht="12.75" customHeight="1">
      <c r="A33" s="158" t="s">
        <v>273</v>
      </c>
      <c r="B33" s="159" t="str">
        <f>VLOOKUP(A33,AllaSkills!$A$2:$BV$319,'Ny NPC'!$A$2+3,FALSE)</f>
        <v>1/2</v>
      </c>
      <c r="C33" s="161" t="str">
        <f t="shared" ref="C33:C36" si="42">IF(LEN(B33)=3,LEFT(B33,1),IF(LEN(B33)&lt;3,B33,99))</f>
        <v>1</v>
      </c>
      <c r="D33" s="161" t="str">
        <f t="shared" ref="D33:D36" si="43">IF(RIGHT(B33,1)="*",LEFT(B33,1),IF(LEN(B33)=3,RIGHT(B33,1),IF(LEN(B33)&lt;3,B33,RIGHT(B33,2))))</f>
        <v>2</v>
      </c>
      <c r="E33" s="158" t="s">
        <v>244</v>
      </c>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f t="shared" ref="AC33:AC36" si="44">SUM(F33:AB33)</f>
        <v>0</v>
      </c>
      <c r="AD33" s="161">
        <f t="shared" ref="AD33:AD36" si="45">IF(AC33&lt;1,-25,IF(AC33&gt;30,80+((AC33-30)*0.5),IF(AC33&gt;20,70+(AC33-20),IF(AC33&gt;10,50+((AC33-10)*2),AC33*5))))</f>
        <v>-25</v>
      </c>
      <c r="AE33" s="162">
        <f>(RE)</f>
        <v>5</v>
      </c>
      <c r="AF33" s="54">
        <f>HLOOKUP(Yrke,Levelbonus!$B$1:$CR$20,2,FALSE)</f>
        <v>3</v>
      </c>
      <c r="AG33" s="54">
        <f>AF33*Level</f>
        <v>3</v>
      </c>
      <c r="AH33" s="54" t="str">
        <f>IF(ISNUMBER(VLOOKUP($A33,Rasbonus!$A$61:$AM$295,MATCH(Ras,Rasbonus!$A$1:$AM$1,0),FALSE)),VLOOKUP($A33,Rasbonus!$A$61:$AM$295,MATCH(Ras,Rasbonus!$A$1:$AM$1,0),FALSE),"0")</f>
        <v>0</v>
      </c>
      <c r="AI33" s="54"/>
      <c r="AJ33" s="54"/>
      <c r="AK33" s="163">
        <f t="shared" ref="AK33:AK36" si="46">ROUND(AD33+AE33+AG33+AH33+AI33+AJ33,0)</f>
        <v>-17</v>
      </c>
      <c r="AL33" s="52">
        <f t="shared" ref="AL33:AL36" si="47">IF(F33&gt;2,"99",IF(F33&lt;1,0,IF(F33=1,$C33+$C33-$C33,IF(F33=2,$C33+$D33))))</f>
        <v>0</v>
      </c>
      <c r="AM33" s="52">
        <f t="shared" ref="AM33:BF33" si="48">IF(I33&gt;2,"99",IF(I33&lt;1,0,IF(I33=1,$C33+$C33-$C33,IF(I33=2,$C33+$D33))))</f>
        <v>0</v>
      </c>
      <c r="AN33" s="52">
        <f t="shared" si="48"/>
        <v>0</v>
      </c>
      <c r="AO33" s="52">
        <f t="shared" si="48"/>
        <v>0</v>
      </c>
      <c r="AP33" s="52">
        <f t="shared" si="48"/>
        <v>0</v>
      </c>
      <c r="AQ33" s="52">
        <f t="shared" si="48"/>
        <v>0</v>
      </c>
      <c r="AR33" s="52">
        <f t="shared" si="48"/>
        <v>0</v>
      </c>
      <c r="AS33" s="52">
        <f t="shared" si="48"/>
        <v>0</v>
      </c>
      <c r="AT33" s="52">
        <f t="shared" si="48"/>
        <v>0</v>
      </c>
      <c r="AU33" s="52">
        <f t="shared" si="48"/>
        <v>0</v>
      </c>
      <c r="AV33" s="52">
        <f t="shared" si="48"/>
        <v>0</v>
      </c>
      <c r="AW33" s="52">
        <f t="shared" si="48"/>
        <v>0</v>
      </c>
      <c r="AX33" s="52">
        <f t="shared" si="48"/>
        <v>0</v>
      </c>
      <c r="AY33" s="52">
        <f t="shared" si="48"/>
        <v>0</v>
      </c>
      <c r="AZ33" s="52">
        <f t="shared" si="48"/>
        <v>0</v>
      </c>
      <c r="BA33" s="52">
        <f t="shared" si="48"/>
        <v>0</v>
      </c>
      <c r="BB33" s="52">
        <f t="shared" si="48"/>
        <v>0</v>
      </c>
      <c r="BC33" s="52">
        <f t="shared" si="48"/>
        <v>0</v>
      </c>
      <c r="BD33" s="52">
        <f t="shared" si="48"/>
        <v>0</v>
      </c>
      <c r="BE33" s="52">
        <f t="shared" si="48"/>
        <v>0</v>
      </c>
      <c r="BF33" s="52">
        <f t="shared" si="48"/>
        <v>0</v>
      </c>
      <c r="BG33" s="52"/>
      <c r="BH33" s="52"/>
      <c r="BI33" s="52"/>
      <c r="BJ33" s="52"/>
    </row>
    <row r="34" spans="1:62" ht="12.75" customHeight="1">
      <c r="A34" s="158" t="s">
        <v>274</v>
      </c>
      <c r="B34" s="159" t="str">
        <f>VLOOKUP(A34,AllaSkills!$A$2:$BV$319,'Ny NPC'!$A$2+3,FALSE)</f>
        <v>2/4</v>
      </c>
      <c r="C34" s="161" t="str">
        <f t="shared" si="42"/>
        <v>2</v>
      </c>
      <c r="D34" s="161" t="str">
        <f t="shared" si="43"/>
        <v>4</v>
      </c>
      <c r="E34" s="158" t="s">
        <v>244</v>
      </c>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f t="shared" si="44"/>
        <v>0</v>
      </c>
      <c r="AD34" s="161">
        <f t="shared" si="45"/>
        <v>-25</v>
      </c>
      <c r="AE34" s="162">
        <f>(IN+RE)/2</f>
        <v>5</v>
      </c>
      <c r="AF34" s="54">
        <f>HLOOKUP(Yrke,Levelbonus!$B$1:$CR$20,2,FALSE)</f>
        <v>3</v>
      </c>
      <c r="AG34" s="54">
        <f>AF34*Level</f>
        <v>3</v>
      </c>
      <c r="AH34" s="54" t="str">
        <f>IF(ISNUMBER(VLOOKUP($A34,Rasbonus!$A$61:$AM$295,MATCH(Ras,Rasbonus!$A$1:$AM$1,0),FALSE)),VLOOKUP($A34,Rasbonus!$A$61:$AM$295,MATCH(Ras,Rasbonus!$A$1:$AM$1,0),FALSE),"0")</f>
        <v>0</v>
      </c>
      <c r="AI34" s="54"/>
      <c r="AJ34" s="54"/>
      <c r="AK34" s="163">
        <f t="shared" si="46"/>
        <v>-17</v>
      </c>
      <c r="AL34" s="52">
        <f t="shared" si="47"/>
        <v>0</v>
      </c>
      <c r="AM34" s="52">
        <f t="shared" ref="AM34:BF34" si="49">IF(I34&gt;2,"99",IF(I34&lt;1,0,IF(I34=1,$C34+$C34-$C34,IF(I34=2,$C34+$D34))))</f>
        <v>0</v>
      </c>
      <c r="AN34" s="52">
        <f t="shared" si="49"/>
        <v>0</v>
      </c>
      <c r="AO34" s="52">
        <f t="shared" si="49"/>
        <v>0</v>
      </c>
      <c r="AP34" s="52">
        <f t="shared" si="49"/>
        <v>0</v>
      </c>
      <c r="AQ34" s="52">
        <f t="shared" si="49"/>
        <v>0</v>
      </c>
      <c r="AR34" s="52">
        <f t="shared" si="49"/>
        <v>0</v>
      </c>
      <c r="AS34" s="52">
        <f t="shared" si="49"/>
        <v>0</v>
      </c>
      <c r="AT34" s="52">
        <f t="shared" si="49"/>
        <v>0</v>
      </c>
      <c r="AU34" s="52">
        <f t="shared" si="49"/>
        <v>0</v>
      </c>
      <c r="AV34" s="52">
        <f t="shared" si="49"/>
        <v>0</v>
      </c>
      <c r="AW34" s="52">
        <f t="shared" si="49"/>
        <v>0</v>
      </c>
      <c r="AX34" s="52">
        <f t="shared" si="49"/>
        <v>0</v>
      </c>
      <c r="AY34" s="52">
        <f t="shared" si="49"/>
        <v>0</v>
      </c>
      <c r="AZ34" s="52">
        <f t="shared" si="49"/>
        <v>0</v>
      </c>
      <c r="BA34" s="52">
        <f t="shared" si="49"/>
        <v>0</v>
      </c>
      <c r="BB34" s="52">
        <f t="shared" si="49"/>
        <v>0</v>
      </c>
      <c r="BC34" s="52">
        <f t="shared" si="49"/>
        <v>0</v>
      </c>
      <c r="BD34" s="52">
        <f t="shared" si="49"/>
        <v>0</v>
      </c>
      <c r="BE34" s="52">
        <f t="shared" si="49"/>
        <v>0</v>
      </c>
      <c r="BF34" s="52">
        <f t="shared" si="49"/>
        <v>0</v>
      </c>
      <c r="BG34" s="52"/>
      <c r="BH34" s="52"/>
      <c r="BI34" s="52"/>
      <c r="BJ34" s="52"/>
    </row>
    <row r="35" spans="1:62" ht="12.75" customHeight="1">
      <c r="A35" s="158" t="s">
        <v>275</v>
      </c>
      <c r="B35" s="159" t="str">
        <f>VLOOKUP(A35,AllaSkills!$A$2:$BV$319,'Ny NPC'!$A$2+3,FALSE)</f>
        <v>2/6</v>
      </c>
      <c r="C35" s="161" t="str">
        <f t="shared" si="42"/>
        <v>2</v>
      </c>
      <c r="D35" s="161" t="str">
        <f t="shared" si="43"/>
        <v>6</v>
      </c>
      <c r="E35" s="158" t="s">
        <v>244</v>
      </c>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f t="shared" si="44"/>
        <v>0</v>
      </c>
      <c r="AD35" s="161">
        <f t="shared" si="45"/>
        <v>-25</v>
      </c>
      <c r="AE35" s="162">
        <f>(RE)</f>
        <v>5</v>
      </c>
      <c r="AF35" s="54">
        <f>HLOOKUP(Yrke,Levelbonus!$B$1:$CR$20,2,FALSE)</f>
        <v>3</v>
      </c>
      <c r="AG35" s="54">
        <f>AF35*Level</f>
        <v>3</v>
      </c>
      <c r="AH35" s="54" t="str">
        <f>IF(ISNUMBER(VLOOKUP($A35,Rasbonus!$A$61:$AM$295,MATCH(Ras,Rasbonus!$A$1:$AM$1,0),FALSE)),VLOOKUP($A35,Rasbonus!$A$61:$AM$295,MATCH(Ras,Rasbonus!$A$1:$AM$1,0),FALSE),"0")</f>
        <v>0</v>
      </c>
      <c r="AI35" s="54"/>
      <c r="AJ35" s="54"/>
      <c r="AK35" s="163">
        <f t="shared" si="46"/>
        <v>-17</v>
      </c>
      <c r="AL35" s="52">
        <f t="shared" si="47"/>
        <v>0</v>
      </c>
      <c r="AM35" s="52">
        <f t="shared" ref="AM35:BF35" si="50">IF(I35&gt;2,"99",IF(I35&lt;1,0,IF(I35=1,$C35+$C35-$C35,IF(I35=2,$C35+$D35))))</f>
        <v>0</v>
      </c>
      <c r="AN35" s="52">
        <f t="shared" si="50"/>
        <v>0</v>
      </c>
      <c r="AO35" s="52">
        <f t="shared" si="50"/>
        <v>0</v>
      </c>
      <c r="AP35" s="52">
        <f t="shared" si="50"/>
        <v>0</v>
      </c>
      <c r="AQ35" s="52">
        <f t="shared" si="50"/>
        <v>0</v>
      </c>
      <c r="AR35" s="52">
        <f t="shared" si="50"/>
        <v>0</v>
      </c>
      <c r="AS35" s="52">
        <f t="shared" si="50"/>
        <v>0</v>
      </c>
      <c r="AT35" s="52">
        <f t="shared" si="50"/>
        <v>0</v>
      </c>
      <c r="AU35" s="52">
        <f t="shared" si="50"/>
        <v>0</v>
      </c>
      <c r="AV35" s="52">
        <f t="shared" si="50"/>
        <v>0</v>
      </c>
      <c r="AW35" s="52">
        <f t="shared" si="50"/>
        <v>0</v>
      </c>
      <c r="AX35" s="52">
        <f t="shared" si="50"/>
        <v>0</v>
      </c>
      <c r="AY35" s="52">
        <f t="shared" si="50"/>
        <v>0</v>
      </c>
      <c r="AZ35" s="52">
        <f t="shared" si="50"/>
        <v>0</v>
      </c>
      <c r="BA35" s="52">
        <f t="shared" si="50"/>
        <v>0</v>
      </c>
      <c r="BB35" s="52">
        <f t="shared" si="50"/>
        <v>0</v>
      </c>
      <c r="BC35" s="52">
        <f t="shared" si="50"/>
        <v>0</v>
      </c>
      <c r="BD35" s="52">
        <f t="shared" si="50"/>
        <v>0</v>
      </c>
      <c r="BE35" s="52">
        <f t="shared" si="50"/>
        <v>0</v>
      </c>
      <c r="BF35" s="52">
        <f t="shared" si="50"/>
        <v>0</v>
      </c>
      <c r="BG35" s="52"/>
      <c r="BH35" s="52"/>
      <c r="BI35" s="52"/>
      <c r="BJ35" s="52"/>
    </row>
    <row r="36" spans="1:62" ht="12.75" customHeight="1">
      <c r="A36" s="158" t="s">
        <v>276</v>
      </c>
      <c r="B36" s="159" t="str">
        <f>VLOOKUP(A36,AllaSkills!$A$2:$BV$319,'Ny NPC'!$A$2+3,FALSE)</f>
        <v>1/4</v>
      </c>
      <c r="C36" s="161" t="str">
        <f t="shared" si="42"/>
        <v>1</v>
      </c>
      <c r="D36" s="161" t="str">
        <f t="shared" si="43"/>
        <v>4</v>
      </c>
      <c r="E36" s="158" t="s">
        <v>244</v>
      </c>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f t="shared" si="44"/>
        <v>0</v>
      </c>
      <c r="AD36" s="161">
        <f t="shared" si="45"/>
        <v>-25</v>
      </c>
      <c r="AE36" s="162">
        <f>(IN+EM)/2</f>
        <v>5</v>
      </c>
      <c r="AF36" s="54">
        <f>HLOOKUP(Yrke,Levelbonus!$B$1:$CR$20,2,FALSE)</f>
        <v>3</v>
      </c>
      <c r="AG36" s="54">
        <f>AF36*Level</f>
        <v>3</v>
      </c>
      <c r="AH36" s="54">
        <f>IF(ISNUMBER(VLOOKUP($A36,Rasbonus!$A$61:$AM$295,MATCH(Ras,Rasbonus!$A$1:$AM$1,0),FALSE)),VLOOKUP($A36,Rasbonus!$A$61:$AM$295,MATCH(Ras,Rasbonus!$A$1:$AM$1,0),FALSE),"0")</f>
        <v>10</v>
      </c>
      <c r="AI36" s="54"/>
      <c r="AJ36" s="54"/>
      <c r="AK36" s="163">
        <f t="shared" si="46"/>
        <v>-7</v>
      </c>
      <c r="AL36" s="52">
        <f t="shared" si="47"/>
        <v>0</v>
      </c>
      <c r="AM36" s="52">
        <f t="shared" ref="AM36:BF36" si="51">IF(I36&gt;2,"99",IF(I36&lt;1,0,IF(I36=1,$C36+$C36-$C36,IF(I36=2,$C36+$D36))))</f>
        <v>0</v>
      </c>
      <c r="AN36" s="52">
        <f t="shared" si="51"/>
        <v>0</v>
      </c>
      <c r="AO36" s="52">
        <f t="shared" si="51"/>
        <v>0</v>
      </c>
      <c r="AP36" s="52">
        <f t="shared" si="51"/>
        <v>0</v>
      </c>
      <c r="AQ36" s="52">
        <f t="shared" si="51"/>
        <v>0</v>
      </c>
      <c r="AR36" s="52">
        <f t="shared" si="51"/>
        <v>0</v>
      </c>
      <c r="AS36" s="52">
        <f t="shared" si="51"/>
        <v>0</v>
      </c>
      <c r="AT36" s="52">
        <f t="shared" si="51"/>
        <v>0</v>
      </c>
      <c r="AU36" s="52">
        <f t="shared" si="51"/>
        <v>0</v>
      </c>
      <c r="AV36" s="52">
        <f t="shared" si="51"/>
        <v>0</v>
      </c>
      <c r="AW36" s="52">
        <f t="shared" si="51"/>
        <v>0</v>
      </c>
      <c r="AX36" s="52">
        <f t="shared" si="51"/>
        <v>0</v>
      </c>
      <c r="AY36" s="52">
        <f t="shared" si="51"/>
        <v>0</v>
      </c>
      <c r="AZ36" s="52">
        <f t="shared" si="51"/>
        <v>0</v>
      </c>
      <c r="BA36" s="52">
        <f t="shared" si="51"/>
        <v>0</v>
      </c>
      <c r="BB36" s="52">
        <f t="shared" si="51"/>
        <v>0</v>
      </c>
      <c r="BC36" s="52">
        <f t="shared" si="51"/>
        <v>0</v>
      </c>
      <c r="BD36" s="52">
        <f t="shared" si="51"/>
        <v>0</v>
      </c>
      <c r="BE36" s="52">
        <f t="shared" si="51"/>
        <v>0</v>
      </c>
      <c r="BF36" s="52">
        <f t="shared" si="51"/>
        <v>0</v>
      </c>
      <c r="BG36" s="52"/>
      <c r="BH36" s="52"/>
      <c r="BI36" s="52"/>
      <c r="BJ36" s="52"/>
    </row>
    <row r="37" spans="1:62" ht="12.75" customHeight="1">
      <c r="A37" s="158"/>
      <c r="B37" s="161"/>
      <c r="C37" s="161"/>
      <c r="D37" s="161"/>
      <c r="E37" s="158"/>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2"/>
      <c r="AF37" s="54"/>
      <c r="AG37" s="54"/>
      <c r="AH37" s="54"/>
      <c r="AI37" s="54"/>
      <c r="AJ37" s="54"/>
      <c r="AK37" s="163"/>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row>
    <row r="38" spans="1:62" ht="19.5" customHeight="1">
      <c r="A38" s="147" t="s">
        <v>277</v>
      </c>
      <c r="B38" s="148">
        <f>HLOOKUP(Yrke,'2nd'!$B$1:$CR$15,3,FALSE)</f>
        <v>0</v>
      </c>
      <c r="C38" s="165"/>
      <c r="D38" s="165"/>
      <c r="E38" s="166"/>
      <c r="F38" s="148">
        <f>SUM(AL39:AL50)</f>
        <v>0</v>
      </c>
      <c r="G38" s="148"/>
      <c r="H38" s="148"/>
      <c r="I38" s="148">
        <f t="shared" ref="I38:AB38" si="52">SUM(AM39:AM50)</f>
        <v>0</v>
      </c>
      <c r="J38" s="148">
        <f t="shared" si="52"/>
        <v>0</v>
      </c>
      <c r="K38" s="148">
        <f t="shared" si="52"/>
        <v>0</v>
      </c>
      <c r="L38" s="148">
        <f t="shared" si="52"/>
        <v>0</v>
      </c>
      <c r="M38" s="148">
        <f t="shared" si="52"/>
        <v>0</v>
      </c>
      <c r="N38" s="148">
        <f t="shared" si="52"/>
        <v>0</v>
      </c>
      <c r="O38" s="148">
        <f t="shared" si="52"/>
        <v>0</v>
      </c>
      <c r="P38" s="148">
        <f t="shared" si="52"/>
        <v>0</v>
      </c>
      <c r="Q38" s="148">
        <f t="shared" si="52"/>
        <v>0</v>
      </c>
      <c r="R38" s="148">
        <f t="shared" si="52"/>
        <v>0</v>
      </c>
      <c r="S38" s="148">
        <f t="shared" si="52"/>
        <v>0</v>
      </c>
      <c r="T38" s="148">
        <f t="shared" si="52"/>
        <v>0</v>
      </c>
      <c r="U38" s="148">
        <f t="shared" si="52"/>
        <v>0</v>
      </c>
      <c r="V38" s="148">
        <f t="shared" si="52"/>
        <v>0</v>
      </c>
      <c r="W38" s="148">
        <f t="shared" si="52"/>
        <v>0</v>
      </c>
      <c r="X38" s="148">
        <f t="shared" si="52"/>
        <v>0</v>
      </c>
      <c r="Y38" s="148">
        <f t="shared" si="52"/>
        <v>0</v>
      </c>
      <c r="Z38" s="148">
        <f t="shared" si="52"/>
        <v>0</v>
      </c>
      <c r="AA38" s="148">
        <f t="shared" si="52"/>
        <v>0</v>
      </c>
      <c r="AB38" s="148">
        <f t="shared" si="52"/>
        <v>0</v>
      </c>
      <c r="AC38" s="153" t="s">
        <v>14</v>
      </c>
      <c r="AD38" s="153" t="s">
        <v>17</v>
      </c>
      <c r="AE38" s="154" t="s">
        <v>18</v>
      </c>
      <c r="AF38" s="153"/>
      <c r="AG38" s="153" t="s">
        <v>19</v>
      </c>
      <c r="AH38" s="153" t="s">
        <v>245</v>
      </c>
      <c r="AI38" s="153" t="s">
        <v>21</v>
      </c>
      <c r="AJ38" s="153" t="s">
        <v>23</v>
      </c>
      <c r="AK38" s="155" t="s">
        <v>24</v>
      </c>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row>
    <row r="39" spans="1:62" ht="12.75" customHeight="1">
      <c r="A39" s="158" t="s">
        <v>278</v>
      </c>
      <c r="B39" s="159" t="str">
        <f>VLOOKUP(A39,AllaSkills!$A$3:$BV$319,'Ny NPC'!$A$2+3,FALSE)</f>
        <v>2/5</v>
      </c>
      <c r="C39" s="161" t="str">
        <f t="shared" ref="C39:C44" si="53">IF(LEN(B39)=3,LEFT(B39,1),IF(LEN(B39)&lt;3,B39,99))</f>
        <v>2</v>
      </c>
      <c r="D39" s="161" t="str">
        <f t="shared" ref="D39:D44" si="54">IF(RIGHT(B39,1)="*",LEFT(B39,1),IF(LEN(B39)=3,RIGHT(B39,1),IF(LEN(B39)&lt;3,B39,RIGHT(B39,2))))</f>
        <v>5</v>
      </c>
      <c r="E39" s="158" t="s">
        <v>279</v>
      </c>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f t="shared" ref="AC39:AC44" si="55">SUM(F39:AB39)</f>
        <v>0</v>
      </c>
      <c r="AD39" s="161">
        <f t="shared" ref="AD39:AD44" si="56">IF(AC39&lt;1,-25,IF(AC39&gt;30,80+((AC39-30)*0.5),IF(AC39&gt;20,70+(AC39-20),IF(AC39&gt;10,50+((AC39-10)*2),AC39*5))))</f>
        <v>-25</v>
      </c>
      <c r="AE39" s="162">
        <f>(EM+PR+AP)/3</f>
        <v>6.666666666666667</v>
      </c>
      <c r="AF39" s="54">
        <f>HLOOKUP(Yrke,Levelbonus!$B$1:$CR$20,3,FALSE)</f>
        <v>0</v>
      </c>
      <c r="AG39" s="54">
        <f t="shared" ref="AG39:AG44" si="57">AF39*Level</f>
        <v>0</v>
      </c>
      <c r="AH39" s="54">
        <f>IF(ISNUMBER(VLOOKUP($A39,Rasbonus!$A$61:$AM$295,MATCH(Ras,Rasbonus!$A$1:$AM$1,0),FALSE)),VLOOKUP($A39,Rasbonus!$A$61:$AM$295,MATCH(Ras,Rasbonus!$A$1:$AM$1,0),FALSE),"0")</f>
        <v>15</v>
      </c>
      <c r="AI39" s="54"/>
      <c r="AJ39" s="54"/>
      <c r="AK39" s="163">
        <f t="shared" ref="AK39:AK44" si="58">ROUND(AD39+AE39+AG39+AH39+AI39+AJ39,0)</f>
        <v>-3</v>
      </c>
      <c r="AL39" s="52">
        <f t="shared" ref="AL39:AL44" si="59">IF(F39&gt;2,"99",IF(F39&lt;1,0,IF(F39=1,$C39+$C39-$C39,IF(F39=2,$C39+$D39))))</f>
        <v>0</v>
      </c>
      <c r="AM39" s="52">
        <f t="shared" ref="AM39:BF39" si="60">IF(I39&gt;2,"99",IF(I39&lt;1,0,IF(I39=1,$C39+$C39-$C39,IF(I39=2,$C39+$D39))))</f>
        <v>0</v>
      </c>
      <c r="AN39" s="52">
        <f t="shared" si="60"/>
        <v>0</v>
      </c>
      <c r="AO39" s="52">
        <f t="shared" si="60"/>
        <v>0</v>
      </c>
      <c r="AP39" s="52">
        <f t="shared" si="60"/>
        <v>0</v>
      </c>
      <c r="AQ39" s="52">
        <f t="shared" si="60"/>
        <v>0</v>
      </c>
      <c r="AR39" s="52">
        <f t="shared" si="60"/>
        <v>0</v>
      </c>
      <c r="AS39" s="52">
        <f t="shared" si="60"/>
        <v>0</v>
      </c>
      <c r="AT39" s="52">
        <f t="shared" si="60"/>
        <v>0</v>
      </c>
      <c r="AU39" s="52">
        <f t="shared" si="60"/>
        <v>0</v>
      </c>
      <c r="AV39" s="52">
        <f t="shared" si="60"/>
        <v>0</v>
      </c>
      <c r="AW39" s="52">
        <f t="shared" si="60"/>
        <v>0</v>
      </c>
      <c r="AX39" s="52">
        <f t="shared" si="60"/>
        <v>0</v>
      </c>
      <c r="AY39" s="52">
        <f t="shared" si="60"/>
        <v>0</v>
      </c>
      <c r="AZ39" s="52">
        <f t="shared" si="60"/>
        <v>0</v>
      </c>
      <c r="BA39" s="52">
        <f t="shared" si="60"/>
        <v>0</v>
      </c>
      <c r="BB39" s="52">
        <f t="shared" si="60"/>
        <v>0</v>
      </c>
      <c r="BC39" s="52">
        <f t="shared" si="60"/>
        <v>0</v>
      </c>
      <c r="BD39" s="52">
        <f t="shared" si="60"/>
        <v>0</v>
      </c>
      <c r="BE39" s="52">
        <f t="shared" si="60"/>
        <v>0</v>
      </c>
      <c r="BF39" s="52">
        <f t="shared" si="60"/>
        <v>0</v>
      </c>
      <c r="BG39" s="52"/>
      <c r="BH39" s="52"/>
      <c r="BI39" s="52"/>
      <c r="BJ39" s="52"/>
    </row>
    <row r="40" spans="1:62" ht="12.75" customHeight="1">
      <c r="A40" s="158" t="s">
        <v>280</v>
      </c>
      <c r="B40" s="159" t="str">
        <f>VLOOKUP(A40,AllaSkills!$A$3:$BV$319,'Ny NPC'!$A$2+3,FALSE)</f>
        <v>4</v>
      </c>
      <c r="C40" s="159" t="str">
        <f t="shared" si="53"/>
        <v>4</v>
      </c>
      <c r="D40" s="159" t="str">
        <f t="shared" si="54"/>
        <v>4</v>
      </c>
      <c r="E40" s="158" t="s">
        <v>279</v>
      </c>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f t="shared" si="55"/>
        <v>0</v>
      </c>
      <c r="AD40" s="161">
        <f t="shared" si="56"/>
        <v>-25</v>
      </c>
      <c r="AE40" s="162">
        <f>(EM+PR+AP)/3</f>
        <v>6.666666666666667</v>
      </c>
      <c r="AF40" s="54">
        <f>HLOOKUP(Yrke,Levelbonus!$B$1:$CR$20,3,FALSE)</f>
        <v>0</v>
      </c>
      <c r="AG40" s="54">
        <f t="shared" si="57"/>
        <v>0</v>
      </c>
      <c r="AH40" s="54">
        <f>IF(ISNUMBER(VLOOKUP($A40,Rasbonus!$A$61:$AM$295,MATCH(Ras,Rasbonus!$A$1:$AM$1,0),FALSE)),VLOOKUP($A40,Rasbonus!$A$61:$AM$295,MATCH(Ras,Rasbonus!$A$1:$AM$1,0),FALSE),"0")</f>
        <v>15</v>
      </c>
      <c r="AI40" s="54"/>
      <c r="AJ40" s="54"/>
      <c r="AK40" s="163">
        <f t="shared" si="58"/>
        <v>-3</v>
      </c>
      <c r="AL40" s="52">
        <f t="shared" si="59"/>
        <v>0</v>
      </c>
      <c r="AM40" s="52">
        <f t="shared" ref="AM40:BF40" si="61">IF(I40&gt;2,"99",IF(I40&lt;1,0,IF(I40=1,$C40+$C40-$C40,IF(I40=2,$C40+$D40))))</f>
        <v>0</v>
      </c>
      <c r="AN40" s="52">
        <f t="shared" si="61"/>
        <v>0</v>
      </c>
      <c r="AO40" s="52">
        <f t="shared" si="61"/>
        <v>0</v>
      </c>
      <c r="AP40" s="52">
        <f t="shared" si="61"/>
        <v>0</v>
      </c>
      <c r="AQ40" s="52">
        <f t="shared" si="61"/>
        <v>0</v>
      </c>
      <c r="AR40" s="52">
        <f t="shared" si="61"/>
        <v>0</v>
      </c>
      <c r="AS40" s="52">
        <f t="shared" si="61"/>
        <v>0</v>
      </c>
      <c r="AT40" s="52">
        <f t="shared" si="61"/>
        <v>0</v>
      </c>
      <c r="AU40" s="52">
        <f t="shared" si="61"/>
        <v>0</v>
      </c>
      <c r="AV40" s="52">
        <f t="shared" si="61"/>
        <v>0</v>
      </c>
      <c r="AW40" s="52">
        <f t="shared" si="61"/>
        <v>0</v>
      </c>
      <c r="AX40" s="52">
        <f t="shared" si="61"/>
        <v>0</v>
      </c>
      <c r="AY40" s="52">
        <f t="shared" si="61"/>
        <v>0</v>
      </c>
      <c r="AZ40" s="52">
        <f t="shared" si="61"/>
        <v>0</v>
      </c>
      <c r="BA40" s="52">
        <f t="shared" si="61"/>
        <v>0</v>
      </c>
      <c r="BB40" s="52">
        <f t="shared" si="61"/>
        <v>0</v>
      </c>
      <c r="BC40" s="52">
        <f t="shared" si="61"/>
        <v>0</v>
      </c>
      <c r="BD40" s="52">
        <f t="shared" si="61"/>
        <v>0</v>
      </c>
      <c r="BE40" s="52">
        <f t="shared" si="61"/>
        <v>0</v>
      </c>
      <c r="BF40" s="52">
        <f t="shared" si="61"/>
        <v>0</v>
      </c>
      <c r="BG40" s="52"/>
      <c r="BH40" s="52"/>
      <c r="BI40" s="52"/>
      <c r="BJ40" s="52"/>
    </row>
    <row r="41" spans="1:62" ht="12.75" customHeight="1">
      <c r="A41" s="158" t="s">
        <v>281</v>
      </c>
      <c r="B41" s="159" t="str">
        <f>VLOOKUP(A41,AllaSkills!$A$3:$BV$319,'Ny NPC'!$A$2+3,FALSE)</f>
        <v>5</v>
      </c>
      <c r="C41" s="159" t="str">
        <f t="shared" si="53"/>
        <v>5</v>
      </c>
      <c r="D41" s="159" t="str">
        <f t="shared" si="54"/>
        <v>5</v>
      </c>
      <c r="E41" s="158" t="s">
        <v>279</v>
      </c>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f t="shared" si="55"/>
        <v>0</v>
      </c>
      <c r="AD41" s="161">
        <f t="shared" si="56"/>
        <v>-25</v>
      </c>
      <c r="AE41" s="162">
        <f>(EM+PR)/2</f>
        <v>7.5</v>
      </c>
      <c r="AF41" s="54">
        <f>HLOOKUP(Yrke,Levelbonus!$B$1:$CR$20,3,FALSE)</f>
        <v>0</v>
      </c>
      <c r="AG41" s="54">
        <f t="shared" si="57"/>
        <v>0</v>
      </c>
      <c r="AH41" s="54">
        <f>IF(ISNUMBER(VLOOKUP($A41,Rasbonus!$A$61:$AM$295,MATCH(Ras,Rasbonus!$A$1:$AM$1,0),FALSE)),VLOOKUP($A41,Rasbonus!$A$61:$AM$295,MATCH(Ras,Rasbonus!$A$1:$AM$1,0),FALSE),"0")</f>
        <v>25</v>
      </c>
      <c r="AI41" s="54"/>
      <c r="AJ41" s="54"/>
      <c r="AK41" s="163">
        <f t="shared" si="58"/>
        <v>8</v>
      </c>
      <c r="AL41" s="52">
        <f t="shared" si="59"/>
        <v>0</v>
      </c>
      <c r="AM41" s="52">
        <f t="shared" ref="AM41:BF41" si="62">IF(I41&gt;2,"99",IF(I41&lt;1,0,IF(I41=1,$C41+$C41-$C41,IF(I41=2,$C41+$D41))))</f>
        <v>0</v>
      </c>
      <c r="AN41" s="52">
        <f t="shared" si="62"/>
        <v>0</v>
      </c>
      <c r="AO41" s="52">
        <f t="shared" si="62"/>
        <v>0</v>
      </c>
      <c r="AP41" s="52">
        <f t="shared" si="62"/>
        <v>0</v>
      </c>
      <c r="AQ41" s="52">
        <f t="shared" si="62"/>
        <v>0</v>
      </c>
      <c r="AR41" s="52">
        <f t="shared" si="62"/>
        <v>0</v>
      </c>
      <c r="AS41" s="52">
        <f t="shared" si="62"/>
        <v>0</v>
      </c>
      <c r="AT41" s="52">
        <f t="shared" si="62"/>
        <v>0</v>
      </c>
      <c r="AU41" s="52">
        <f t="shared" si="62"/>
        <v>0</v>
      </c>
      <c r="AV41" s="52">
        <f t="shared" si="62"/>
        <v>0</v>
      </c>
      <c r="AW41" s="52">
        <f t="shared" si="62"/>
        <v>0</v>
      </c>
      <c r="AX41" s="52">
        <f t="shared" si="62"/>
        <v>0</v>
      </c>
      <c r="AY41" s="52">
        <f t="shared" si="62"/>
        <v>0</v>
      </c>
      <c r="AZ41" s="52">
        <f t="shared" si="62"/>
        <v>0</v>
      </c>
      <c r="BA41" s="52">
        <f t="shared" si="62"/>
        <v>0</v>
      </c>
      <c r="BB41" s="52">
        <f t="shared" si="62"/>
        <v>0</v>
      </c>
      <c r="BC41" s="52">
        <f t="shared" si="62"/>
        <v>0</v>
      </c>
      <c r="BD41" s="52">
        <f t="shared" si="62"/>
        <v>0</v>
      </c>
      <c r="BE41" s="52">
        <f t="shared" si="62"/>
        <v>0</v>
      </c>
      <c r="BF41" s="52">
        <f t="shared" si="62"/>
        <v>0</v>
      </c>
      <c r="BG41" s="52"/>
      <c r="BH41" s="52"/>
      <c r="BI41" s="52"/>
      <c r="BJ41" s="52"/>
    </row>
    <row r="42" spans="1:62" ht="12.75" customHeight="1">
      <c r="A42" s="158" t="s">
        <v>282</v>
      </c>
      <c r="B42" s="159" t="str">
        <f>VLOOKUP(A42,AllaSkills!$A$3:$BV$319,'Ny NPC'!$A$2+3,FALSE)</f>
        <v>3</v>
      </c>
      <c r="C42" s="159" t="str">
        <f t="shared" si="53"/>
        <v>3</v>
      </c>
      <c r="D42" s="159" t="str">
        <f t="shared" si="54"/>
        <v>3</v>
      </c>
      <c r="E42" s="158" t="s">
        <v>279</v>
      </c>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f t="shared" si="55"/>
        <v>0</v>
      </c>
      <c r="AD42" s="161">
        <f t="shared" si="56"/>
        <v>-25</v>
      </c>
      <c r="AE42" s="162">
        <f>(AG+QU)/2</f>
        <v>2.5</v>
      </c>
      <c r="AF42" s="54">
        <f>HLOOKUP(Yrke,Levelbonus!$B$1:$CR$20,3,FALSE)</f>
        <v>0</v>
      </c>
      <c r="AG42" s="54">
        <f t="shared" si="57"/>
        <v>0</v>
      </c>
      <c r="AH42" s="54" t="str">
        <f>IF(ISNUMBER(VLOOKUP($A42,Rasbonus!$A$61:$AM$295,MATCH(Ras,Rasbonus!$A$1:$AM$1,0),FALSE)),VLOOKUP($A42,Rasbonus!$A$61:$AM$295,MATCH(Ras,Rasbonus!$A$1:$AM$1,0),FALSE),"0")</f>
        <v>0</v>
      </c>
      <c r="AI42" s="54"/>
      <c r="AJ42" s="54"/>
      <c r="AK42" s="163">
        <f t="shared" si="58"/>
        <v>-23</v>
      </c>
      <c r="AL42" s="52">
        <f t="shared" si="59"/>
        <v>0</v>
      </c>
      <c r="AM42" s="52">
        <f t="shared" ref="AM42:BF42" si="63">IF(I42&gt;2,"99",IF(I42&lt;1,0,IF(I42=1,$C42+$C42-$C42,IF(I42=2,$C42+$D42))))</f>
        <v>0</v>
      </c>
      <c r="AN42" s="52">
        <f t="shared" si="63"/>
        <v>0</v>
      </c>
      <c r="AO42" s="52">
        <f t="shared" si="63"/>
        <v>0</v>
      </c>
      <c r="AP42" s="52">
        <f t="shared" si="63"/>
        <v>0</v>
      </c>
      <c r="AQ42" s="52">
        <f t="shared" si="63"/>
        <v>0</v>
      </c>
      <c r="AR42" s="52">
        <f t="shared" si="63"/>
        <v>0</v>
      </c>
      <c r="AS42" s="52">
        <f t="shared" si="63"/>
        <v>0</v>
      </c>
      <c r="AT42" s="52">
        <f t="shared" si="63"/>
        <v>0</v>
      </c>
      <c r="AU42" s="52">
        <f t="shared" si="63"/>
        <v>0</v>
      </c>
      <c r="AV42" s="52">
        <f t="shared" si="63"/>
        <v>0</v>
      </c>
      <c r="AW42" s="52">
        <f t="shared" si="63"/>
        <v>0</v>
      </c>
      <c r="AX42" s="52">
        <f t="shared" si="63"/>
        <v>0</v>
      </c>
      <c r="AY42" s="52">
        <f t="shared" si="63"/>
        <v>0</v>
      </c>
      <c r="AZ42" s="52">
        <f t="shared" si="63"/>
        <v>0</v>
      </c>
      <c r="BA42" s="52">
        <f t="shared" si="63"/>
        <v>0</v>
      </c>
      <c r="BB42" s="52">
        <f t="shared" si="63"/>
        <v>0</v>
      </c>
      <c r="BC42" s="52">
        <f t="shared" si="63"/>
        <v>0</v>
      </c>
      <c r="BD42" s="52">
        <f t="shared" si="63"/>
        <v>0</v>
      </c>
      <c r="BE42" s="52">
        <f t="shared" si="63"/>
        <v>0</v>
      </c>
      <c r="BF42" s="52">
        <f t="shared" si="63"/>
        <v>0</v>
      </c>
      <c r="BG42" s="52"/>
      <c r="BH42" s="52"/>
      <c r="BI42" s="52"/>
      <c r="BJ42" s="52"/>
    </row>
    <row r="43" spans="1:62" ht="12.75" customHeight="1">
      <c r="A43" s="158" t="s">
        <v>283</v>
      </c>
      <c r="B43" s="159" t="str">
        <f>VLOOKUP(A43,AllaSkills!$A$3:$BV$319,'Ny NPC'!$A$2+3,FALSE)</f>
        <v>2/6</v>
      </c>
      <c r="C43" s="161" t="str">
        <f t="shared" si="53"/>
        <v>2</v>
      </c>
      <c r="D43" s="161" t="str">
        <f t="shared" si="54"/>
        <v>6</v>
      </c>
      <c r="E43" s="158" t="s">
        <v>279</v>
      </c>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f t="shared" si="55"/>
        <v>0</v>
      </c>
      <c r="AD43" s="161">
        <f t="shared" si="56"/>
        <v>-25</v>
      </c>
      <c r="AE43" s="162">
        <f>(EM+PR)/2</f>
        <v>7.5</v>
      </c>
      <c r="AF43" s="54">
        <f>HLOOKUP(Yrke,Levelbonus!$B$1:$CR$20,3,FALSE)</f>
        <v>0</v>
      </c>
      <c r="AG43" s="54">
        <f t="shared" si="57"/>
        <v>0</v>
      </c>
      <c r="AH43" s="54">
        <f>IF(ISNUMBER(VLOOKUP($A43,Rasbonus!$A$61:$AM$295,MATCH(Ras,Rasbonus!$A$1:$AM$1,0),FALSE)),VLOOKUP($A43,Rasbonus!$A$61:$AM$295,MATCH(Ras,Rasbonus!$A$1:$AM$1,0),FALSE),"0")</f>
        <v>10</v>
      </c>
      <c r="AI43" s="54"/>
      <c r="AJ43" s="54"/>
      <c r="AK43" s="163">
        <f t="shared" si="58"/>
        <v>-8</v>
      </c>
      <c r="AL43" s="52">
        <f t="shared" si="59"/>
        <v>0</v>
      </c>
      <c r="AM43" s="52">
        <f t="shared" ref="AM43:BF43" si="64">IF(I43&gt;2,"99",IF(I43&lt;1,0,IF(I43=1,$C43+$C43-$C43,IF(I43=2,$C43+$D43))))</f>
        <v>0</v>
      </c>
      <c r="AN43" s="52">
        <f t="shared" si="64"/>
        <v>0</v>
      </c>
      <c r="AO43" s="52">
        <f t="shared" si="64"/>
        <v>0</v>
      </c>
      <c r="AP43" s="52">
        <f t="shared" si="64"/>
        <v>0</v>
      </c>
      <c r="AQ43" s="52">
        <f t="shared" si="64"/>
        <v>0</v>
      </c>
      <c r="AR43" s="52">
        <f t="shared" si="64"/>
        <v>0</v>
      </c>
      <c r="AS43" s="52">
        <f t="shared" si="64"/>
        <v>0</v>
      </c>
      <c r="AT43" s="52">
        <f t="shared" si="64"/>
        <v>0</v>
      </c>
      <c r="AU43" s="52">
        <f t="shared" si="64"/>
        <v>0</v>
      </c>
      <c r="AV43" s="52">
        <f t="shared" si="64"/>
        <v>0</v>
      </c>
      <c r="AW43" s="52">
        <f t="shared" si="64"/>
        <v>0</v>
      </c>
      <c r="AX43" s="52">
        <f t="shared" si="64"/>
        <v>0</v>
      </c>
      <c r="AY43" s="52">
        <f t="shared" si="64"/>
        <v>0</v>
      </c>
      <c r="AZ43" s="52">
        <f t="shared" si="64"/>
        <v>0</v>
      </c>
      <c r="BA43" s="52">
        <f t="shared" si="64"/>
        <v>0</v>
      </c>
      <c r="BB43" s="52">
        <f t="shared" si="64"/>
        <v>0</v>
      </c>
      <c r="BC43" s="52">
        <f t="shared" si="64"/>
        <v>0</v>
      </c>
      <c r="BD43" s="52">
        <f t="shared" si="64"/>
        <v>0</v>
      </c>
      <c r="BE43" s="52">
        <f t="shared" si="64"/>
        <v>0</v>
      </c>
      <c r="BF43" s="52">
        <f t="shared" si="64"/>
        <v>0</v>
      </c>
      <c r="BG43" s="52"/>
      <c r="BH43" s="52"/>
      <c r="BI43" s="52"/>
      <c r="BJ43" s="52"/>
    </row>
    <row r="44" spans="1:62" ht="12.75" customHeight="1">
      <c r="A44" s="158" t="s">
        <v>284</v>
      </c>
      <c r="B44" s="159" t="str">
        <f>VLOOKUP(A44,AllaSkills!$A$3:$BV$319,'Ny NPC'!$A$2+3,FALSE)</f>
        <v>3</v>
      </c>
      <c r="C44" s="159" t="str">
        <f t="shared" si="53"/>
        <v>3</v>
      </c>
      <c r="D44" s="159" t="str">
        <f t="shared" si="54"/>
        <v>3</v>
      </c>
      <c r="E44" s="158" t="s">
        <v>279</v>
      </c>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f t="shared" si="55"/>
        <v>0</v>
      </c>
      <c r="AD44" s="161">
        <f t="shared" si="56"/>
        <v>-25</v>
      </c>
      <c r="AE44" s="162">
        <f>(EM+RE)/2</f>
        <v>5</v>
      </c>
      <c r="AF44" s="54">
        <f>HLOOKUP(Yrke,Levelbonus!$B$1:$CR$20,3,FALSE)</f>
        <v>0</v>
      </c>
      <c r="AG44" s="54">
        <f t="shared" si="57"/>
        <v>0</v>
      </c>
      <c r="AH44" s="54" t="str">
        <f>IF(ISNUMBER(VLOOKUP($A44,Rasbonus!$A$61:$AM$295,MATCH(Ras,Rasbonus!$A$1:$AM$1,0),FALSE)),VLOOKUP($A44,Rasbonus!$A$61:$AM$295,MATCH(Ras,Rasbonus!$A$1:$AM$1,0),FALSE),"0")</f>
        <v>0</v>
      </c>
      <c r="AI44" s="54"/>
      <c r="AJ44" s="54"/>
      <c r="AK44" s="163">
        <f t="shared" si="58"/>
        <v>-20</v>
      </c>
      <c r="AL44" s="52">
        <f t="shared" si="59"/>
        <v>0</v>
      </c>
      <c r="AM44" s="52">
        <f t="shared" ref="AM44:BF44" si="65">IF(I44&gt;2,"99",IF(I44&lt;1,0,IF(I44=1,$C44+$C44-$C44,IF(I44=2,$C44+$D44))))</f>
        <v>0</v>
      </c>
      <c r="AN44" s="52">
        <f t="shared" si="65"/>
        <v>0</v>
      </c>
      <c r="AO44" s="52">
        <f t="shared" si="65"/>
        <v>0</v>
      </c>
      <c r="AP44" s="52">
        <f t="shared" si="65"/>
        <v>0</v>
      </c>
      <c r="AQ44" s="52">
        <f t="shared" si="65"/>
        <v>0</v>
      </c>
      <c r="AR44" s="52">
        <f t="shared" si="65"/>
        <v>0</v>
      </c>
      <c r="AS44" s="52">
        <f t="shared" si="65"/>
        <v>0</v>
      </c>
      <c r="AT44" s="52">
        <f t="shared" si="65"/>
        <v>0</v>
      </c>
      <c r="AU44" s="52">
        <f t="shared" si="65"/>
        <v>0</v>
      </c>
      <c r="AV44" s="52">
        <f t="shared" si="65"/>
        <v>0</v>
      </c>
      <c r="AW44" s="52">
        <f t="shared" si="65"/>
        <v>0</v>
      </c>
      <c r="AX44" s="52">
        <f t="shared" si="65"/>
        <v>0</v>
      </c>
      <c r="AY44" s="52">
        <f t="shared" si="65"/>
        <v>0</v>
      </c>
      <c r="AZ44" s="52">
        <f t="shared" si="65"/>
        <v>0</v>
      </c>
      <c r="BA44" s="52">
        <f t="shared" si="65"/>
        <v>0</v>
      </c>
      <c r="BB44" s="52">
        <f t="shared" si="65"/>
        <v>0</v>
      </c>
      <c r="BC44" s="52">
        <f t="shared" si="65"/>
        <v>0</v>
      </c>
      <c r="BD44" s="52">
        <f t="shared" si="65"/>
        <v>0</v>
      </c>
      <c r="BE44" s="52">
        <f t="shared" si="65"/>
        <v>0</v>
      </c>
      <c r="BF44" s="52">
        <f t="shared" si="65"/>
        <v>0</v>
      </c>
      <c r="BG44" s="52"/>
      <c r="BH44" s="52"/>
      <c r="BI44" s="52"/>
      <c r="BJ44" s="52"/>
    </row>
    <row r="45" spans="1:62" ht="12.75" customHeight="1">
      <c r="A45" s="158"/>
      <c r="B45" s="161"/>
      <c r="C45" s="161"/>
      <c r="D45" s="161"/>
      <c r="E45" s="158"/>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2"/>
      <c r="AF45" s="54"/>
      <c r="AG45" s="54"/>
      <c r="AH45" s="54"/>
      <c r="AI45" s="54"/>
      <c r="AJ45" s="54"/>
      <c r="AK45" s="163"/>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row>
    <row r="46" spans="1:62" ht="12.75" customHeight="1">
      <c r="A46" s="158" t="s">
        <v>285</v>
      </c>
      <c r="B46" s="159" t="str">
        <f>VLOOKUP(A46,AllaSkills!$A$3:$BV$319,'Ny NPC'!$A$2+3,FALSE)</f>
        <v>3</v>
      </c>
      <c r="C46" s="159" t="str">
        <f t="shared" ref="C46:C50" si="66">IF(LEN(B46)=3,LEFT(B46,1),IF(LEN(B46)&lt;3,B46,99))</f>
        <v>3</v>
      </c>
      <c r="D46" s="159" t="str">
        <f t="shared" ref="D46:D50" si="67">IF(RIGHT(B46,1)="*",LEFT(B46,1),IF(LEN(B46)=3,RIGHT(B46,1),IF(LEN(B46)&lt;3,B46,RIGHT(B46,2))))</f>
        <v>3</v>
      </c>
      <c r="E46" s="158" t="s">
        <v>286</v>
      </c>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f t="shared" ref="AC46:AC50" si="68">SUM(F46:AB46)</f>
        <v>0</v>
      </c>
      <c r="AD46" s="161">
        <f t="shared" ref="AD46:AD50" si="69">IF(AC46&lt;1,-25,IF(AC46&gt;30,80+((AC46-30)*0.5),IF(AC46&gt;20,70+(AC46-20),IF(AC46&gt;10,50+((AC46-10)*2),AC46*5))))</f>
        <v>-25</v>
      </c>
      <c r="AE46" s="162">
        <f>(SD+RE)/2</f>
        <v>5</v>
      </c>
      <c r="AF46" s="54">
        <f>HLOOKUP(Yrke,Levelbonus!$B$1:$CR$20,20,FALSE)</f>
        <v>0</v>
      </c>
      <c r="AG46" s="54">
        <f>AF46*Level</f>
        <v>0</v>
      </c>
      <c r="AH46" s="54" t="str">
        <f>IF(ISNUMBER(VLOOKUP($A46,Rasbonus!$A$61:$AM$295,MATCH(Ras,Rasbonus!$A$1:$AM$1,0),FALSE)),VLOOKUP($A46,Rasbonus!$A$61:$AM$295,MATCH(Ras,Rasbonus!$A$1:$AM$1,0),FALSE),"0")</f>
        <v>0</v>
      </c>
      <c r="AI46" s="54"/>
      <c r="AJ46" s="54"/>
      <c r="AK46" s="163">
        <f t="shared" ref="AK46:AK50" si="70">ROUND(AD46+AE46+AG46+AH46+AI46+AJ46,0)</f>
        <v>-20</v>
      </c>
      <c r="AL46" s="52">
        <f t="shared" ref="AL46:AL50" si="71">IF(F46&gt;2,"99",IF(F46&lt;1,0,IF(F46=1,$C46+$C46-$C46,IF(F46=2,$C46+$D46))))</f>
        <v>0</v>
      </c>
      <c r="AM46" s="52">
        <f t="shared" ref="AM46:BF46" si="72">IF(I46&gt;2,"99",IF(I46&lt;1,0,IF(I46=1,$C46+$C46-$C46,IF(I46=2,$C46+$D46))))</f>
        <v>0</v>
      </c>
      <c r="AN46" s="52">
        <f t="shared" si="72"/>
        <v>0</v>
      </c>
      <c r="AO46" s="52">
        <f t="shared" si="72"/>
        <v>0</v>
      </c>
      <c r="AP46" s="52">
        <f t="shared" si="72"/>
        <v>0</v>
      </c>
      <c r="AQ46" s="52">
        <f t="shared" si="72"/>
        <v>0</v>
      </c>
      <c r="AR46" s="52">
        <f t="shared" si="72"/>
        <v>0</v>
      </c>
      <c r="AS46" s="52">
        <f t="shared" si="72"/>
        <v>0</v>
      </c>
      <c r="AT46" s="52">
        <f t="shared" si="72"/>
        <v>0</v>
      </c>
      <c r="AU46" s="52">
        <f t="shared" si="72"/>
        <v>0</v>
      </c>
      <c r="AV46" s="52">
        <f t="shared" si="72"/>
        <v>0</v>
      </c>
      <c r="AW46" s="52">
        <f t="shared" si="72"/>
        <v>0</v>
      </c>
      <c r="AX46" s="52">
        <f t="shared" si="72"/>
        <v>0</v>
      </c>
      <c r="AY46" s="52">
        <f t="shared" si="72"/>
        <v>0</v>
      </c>
      <c r="AZ46" s="52">
        <f t="shared" si="72"/>
        <v>0</v>
      </c>
      <c r="BA46" s="52">
        <f t="shared" si="72"/>
        <v>0</v>
      </c>
      <c r="BB46" s="52">
        <f t="shared" si="72"/>
        <v>0</v>
      </c>
      <c r="BC46" s="52">
        <f t="shared" si="72"/>
        <v>0</v>
      </c>
      <c r="BD46" s="52">
        <f t="shared" si="72"/>
        <v>0</v>
      </c>
      <c r="BE46" s="52">
        <f t="shared" si="72"/>
        <v>0</v>
      </c>
      <c r="BF46" s="52">
        <f t="shared" si="72"/>
        <v>0</v>
      </c>
      <c r="BG46" s="52"/>
      <c r="BH46" s="52"/>
      <c r="BI46" s="52"/>
      <c r="BJ46" s="52"/>
    </row>
    <row r="47" spans="1:62" ht="12.75" customHeight="1">
      <c r="A47" s="158" t="s">
        <v>287</v>
      </c>
      <c r="B47" s="159" t="str">
        <f>VLOOKUP(A47,AllaSkills!$A$3:$BV$319,'Ny NPC'!$A$2+3,FALSE)</f>
        <v>2/5</v>
      </c>
      <c r="C47" s="161" t="str">
        <f t="shared" si="66"/>
        <v>2</v>
      </c>
      <c r="D47" s="161" t="str">
        <f t="shared" si="67"/>
        <v>5</v>
      </c>
      <c r="E47" s="158" t="s">
        <v>286</v>
      </c>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f t="shared" si="68"/>
        <v>0</v>
      </c>
      <c r="AD47" s="161">
        <f t="shared" si="69"/>
        <v>-25</v>
      </c>
      <c r="AE47" s="162">
        <f>(IN+RE)/2</f>
        <v>5</v>
      </c>
      <c r="AF47" s="54">
        <f>HLOOKUP(Yrke,Levelbonus!$B$1:$CR$20,20,FALSE)</f>
        <v>0</v>
      </c>
      <c r="AG47" s="54">
        <f>AF47*Level</f>
        <v>0</v>
      </c>
      <c r="AH47" s="54" t="str">
        <f>IF(ISNUMBER(VLOOKUP($A47,Rasbonus!$A$61:$AM$295,MATCH(Ras,Rasbonus!$A$1:$AM$1,0),FALSE)),VLOOKUP($A47,Rasbonus!$A$61:$AM$295,MATCH(Ras,Rasbonus!$A$1:$AM$1,0),FALSE),"0")</f>
        <v>0</v>
      </c>
      <c r="AI47" s="54"/>
      <c r="AJ47" s="54"/>
      <c r="AK47" s="163">
        <f t="shared" si="70"/>
        <v>-20</v>
      </c>
      <c r="AL47" s="52">
        <f t="shared" si="71"/>
        <v>0</v>
      </c>
      <c r="AM47" s="52">
        <f t="shared" ref="AM47:BF47" si="73">IF(I47&gt;2,"99",IF(I47&lt;1,0,IF(I47=1,$C47+$C47-$C47,IF(I47=2,$C47+$D47))))</f>
        <v>0</v>
      </c>
      <c r="AN47" s="52">
        <f t="shared" si="73"/>
        <v>0</v>
      </c>
      <c r="AO47" s="52">
        <f t="shared" si="73"/>
        <v>0</v>
      </c>
      <c r="AP47" s="52">
        <f t="shared" si="73"/>
        <v>0</v>
      </c>
      <c r="AQ47" s="52">
        <f t="shared" si="73"/>
        <v>0</v>
      </c>
      <c r="AR47" s="52">
        <f t="shared" si="73"/>
        <v>0</v>
      </c>
      <c r="AS47" s="52">
        <f t="shared" si="73"/>
        <v>0</v>
      </c>
      <c r="AT47" s="52">
        <f t="shared" si="73"/>
        <v>0</v>
      </c>
      <c r="AU47" s="52">
        <f t="shared" si="73"/>
        <v>0</v>
      </c>
      <c r="AV47" s="52">
        <f t="shared" si="73"/>
        <v>0</v>
      </c>
      <c r="AW47" s="52">
        <f t="shared" si="73"/>
        <v>0</v>
      </c>
      <c r="AX47" s="52">
        <f t="shared" si="73"/>
        <v>0</v>
      </c>
      <c r="AY47" s="52">
        <f t="shared" si="73"/>
        <v>0</v>
      </c>
      <c r="AZ47" s="52">
        <f t="shared" si="73"/>
        <v>0</v>
      </c>
      <c r="BA47" s="52">
        <f t="shared" si="73"/>
        <v>0</v>
      </c>
      <c r="BB47" s="52">
        <f t="shared" si="73"/>
        <v>0</v>
      </c>
      <c r="BC47" s="52">
        <f t="shared" si="73"/>
        <v>0</v>
      </c>
      <c r="BD47" s="52">
        <f t="shared" si="73"/>
        <v>0</v>
      </c>
      <c r="BE47" s="52">
        <f t="shared" si="73"/>
        <v>0</v>
      </c>
      <c r="BF47" s="52">
        <f t="shared" si="73"/>
        <v>0</v>
      </c>
      <c r="BG47" s="52"/>
      <c r="BH47" s="52"/>
      <c r="BI47" s="52"/>
      <c r="BJ47" s="52"/>
    </row>
    <row r="48" spans="1:62" ht="12.75" customHeight="1">
      <c r="A48" s="158" t="s">
        <v>288</v>
      </c>
      <c r="B48" s="159" t="str">
        <f>VLOOKUP(A48,AllaSkills!$A$3:$BV$319,'Ny NPC'!$A$2+3,FALSE)</f>
        <v>3</v>
      </c>
      <c r="C48" s="159" t="str">
        <f t="shared" si="66"/>
        <v>3</v>
      </c>
      <c r="D48" s="159" t="str">
        <f t="shared" si="67"/>
        <v>3</v>
      </c>
      <c r="E48" s="158" t="s">
        <v>286</v>
      </c>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f t="shared" si="68"/>
        <v>0</v>
      </c>
      <c r="AD48" s="161">
        <f t="shared" si="69"/>
        <v>-25</v>
      </c>
      <c r="AE48" s="162">
        <f>(AG+SD)/2</f>
        <v>5</v>
      </c>
      <c r="AF48" s="54">
        <f>HLOOKUP(Yrke,Levelbonus!$B$1:$CR$20,20,FALSE)</f>
        <v>0</v>
      </c>
      <c r="AG48" s="54">
        <f>AF48*Level</f>
        <v>0</v>
      </c>
      <c r="AH48" s="54" t="str">
        <f>IF(ISNUMBER(VLOOKUP($A48,Rasbonus!$A$61:$AM$295,MATCH(Ras,Rasbonus!$A$1:$AM$1,0),FALSE)),VLOOKUP($A48,Rasbonus!$A$61:$AM$295,MATCH(Ras,Rasbonus!$A$1:$AM$1,0),FALSE),"0")</f>
        <v>0</v>
      </c>
      <c r="AI48" s="54"/>
      <c r="AJ48" s="54"/>
      <c r="AK48" s="163">
        <f t="shared" si="70"/>
        <v>-20</v>
      </c>
      <c r="AL48" s="52">
        <f t="shared" si="71"/>
        <v>0</v>
      </c>
      <c r="AM48" s="52">
        <f t="shared" ref="AM48:BF48" si="74">IF(I48&gt;2,"99",IF(I48&lt;1,0,IF(I48=1,$C48+$C48-$C48,IF(I48=2,$C48+$D48))))</f>
        <v>0</v>
      </c>
      <c r="AN48" s="52">
        <f t="shared" si="74"/>
        <v>0</v>
      </c>
      <c r="AO48" s="52">
        <f t="shared" si="74"/>
        <v>0</v>
      </c>
      <c r="AP48" s="52">
        <f t="shared" si="74"/>
        <v>0</v>
      </c>
      <c r="AQ48" s="52">
        <f t="shared" si="74"/>
        <v>0</v>
      </c>
      <c r="AR48" s="52">
        <f t="shared" si="74"/>
        <v>0</v>
      </c>
      <c r="AS48" s="52">
        <f t="shared" si="74"/>
        <v>0</v>
      </c>
      <c r="AT48" s="52">
        <f t="shared" si="74"/>
        <v>0</v>
      </c>
      <c r="AU48" s="52">
        <f t="shared" si="74"/>
        <v>0</v>
      </c>
      <c r="AV48" s="52">
        <f t="shared" si="74"/>
        <v>0</v>
      </c>
      <c r="AW48" s="52">
        <f t="shared" si="74"/>
        <v>0</v>
      </c>
      <c r="AX48" s="52">
        <f t="shared" si="74"/>
        <v>0</v>
      </c>
      <c r="AY48" s="52">
        <f t="shared" si="74"/>
        <v>0</v>
      </c>
      <c r="AZ48" s="52">
        <f t="shared" si="74"/>
        <v>0</v>
      </c>
      <c r="BA48" s="52">
        <f t="shared" si="74"/>
        <v>0</v>
      </c>
      <c r="BB48" s="52">
        <f t="shared" si="74"/>
        <v>0</v>
      </c>
      <c r="BC48" s="52">
        <f t="shared" si="74"/>
        <v>0</v>
      </c>
      <c r="BD48" s="52">
        <f t="shared" si="74"/>
        <v>0</v>
      </c>
      <c r="BE48" s="52">
        <f t="shared" si="74"/>
        <v>0</v>
      </c>
      <c r="BF48" s="52">
        <f t="shared" si="74"/>
        <v>0</v>
      </c>
      <c r="BG48" s="52"/>
      <c r="BH48" s="52"/>
      <c r="BI48" s="52"/>
      <c r="BJ48" s="52"/>
    </row>
    <row r="49" spans="1:62" ht="12.75" customHeight="1">
      <c r="A49" s="158" t="s">
        <v>289</v>
      </c>
      <c r="B49" s="159" t="str">
        <f>VLOOKUP(A49,AllaSkills!$A$3:$BV$319,'Ny NPC'!$A$2+3,FALSE)</f>
        <v>2/5</v>
      </c>
      <c r="C49" s="161" t="str">
        <f t="shared" si="66"/>
        <v>2</v>
      </c>
      <c r="D49" s="161" t="str">
        <f t="shared" si="67"/>
        <v>5</v>
      </c>
      <c r="E49" s="158" t="s">
        <v>286</v>
      </c>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f t="shared" si="68"/>
        <v>0</v>
      </c>
      <c r="AD49" s="161">
        <f t="shared" si="69"/>
        <v>-25</v>
      </c>
      <c r="AE49" s="162">
        <f>(RE)</f>
        <v>5</v>
      </c>
      <c r="AF49" s="54">
        <f>HLOOKUP(Yrke,Levelbonus!$B$1:$CR$20,20,FALSE)</f>
        <v>0</v>
      </c>
      <c r="AG49" s="54">
        <f>AF49*Level</f>
        <v>0</v>
      </c>
      <c r="AH49" s="54" t="str">
        <f>IF(ISNUMBER(VLOOKUP($A49,Rasbonus!$A$61:$AM$295,MATCH(Ras,Rasbonus!$A$1:$AM$1,0),FALSE)),VLOOKUP($A49,Rasbonus!$A$61:$AM$295,MATCH(Ras,Rasbonus!$A$1:$AM$1,0),FALSE),"0")</f>
        <v>0</v>
      </c>
      <c r="AI49" s="54"/>
      <c r="AJ49" s="54"/>
      <c r="AK49" s="163">
        <f t="shared" si="70"/>
        <v>-20</v>
      </c>
      <c r="AL49" s="52">
        <f t="shared" si="71"/>
        <v>0</v>
      </c>
      <c r="AM49" s="52">
        <f t="shared" ref="AM49:BF49" si="75">IF(I49&gt;2,"99",IF(I49&lt;1,0,IF(I49=1,$C49+$C49-$C49,IF(I49=2,$C49+$D49))))</f>
        <v>0</v>
      </c>
      <c r="AN49" s="52">
        <f t="shared" si="75"/>
        <v>0</v>
      </c>
      <c r="AO49" s="52">
        <f t="shared" si="75"/>
        <v>0</v>
      </c>
      <c r="AP49" s="52">
        <f t="shared" si="75"/>
        <v>0</v>
      </c>
      <c r="AQ49" s="52">
        <f t="shared" si="75"/>
        <v>0</v>
      </c>
      <c r="AR49" s="52">
        <f t="shared" si="75"/>
        <v>0</v>
      </c>
      <c r="AS49" s="52">
        <f t="shared" si="75"/>
        <v>0</v>
      </c>
      <c r="AT49" s="52">
        <f t="shared" si="75"/>
        <v>0</v>
      </c>
      <c r="AU49" s="52">
        <f t="shared" si="75"/>
        <v>0</v>
      </c>
      <c r="AV49" s="52">
        <f t="shared" si="75"/>
        <v>0</v>
      </c>
      <c r="AW49" s="52">
        <f t="shared" si="75"/>
        <v>0</v>
      </c>
      <c r="AX49" s="52">
        <f t="shared" si="75"/>
        <v>0</v>
      </c>
      <c r="AY49" s="52">
        <f t="shared" si="75"/>
        <v>0</v>
      </c>
      <c r="AZ49" s="52">
        <f t="shared" si="75"/>
        <v>0</v>
      </c>
      <c r="BA49" s="52">
        <f t="shared" si="75"/>
        <v>0</v>
      </c>
      <c r="BB49" s="52">
        <f t="shared" si="75"/>
        <v>0</v>
      </c>
      <c r="BC49" s="52">
        <f t="shared" si="75"/>
        <v>0</v>
      </c>
      <c r="BD49" s="52">
        <f t="shared" si="75"/>
        <v>0</v>
      </c>
      <c r="BE49" s="52">
        <f t="shared" si="75"/>
        <v>0</v>
      </c>
      <c r="BF49" s="52">
        <f t="shared" si="75"/>
        <v>0</v>
      </c>
      <c r="BG49" s="52"/>
      <c r="BH49" s="52"/>
      <c r="BI49" s="52"/>
      <c r="BJ49" s="52"/>
    </row>
    <row r="50" spans="1:62" ht="12.75" customHeight="1">
      <c r="A50" s="158" t="s">
        <v>290</v>
      </c>
      <c r="B50" s="159" t="str">
        <f>VLOOKUP(A50,AllaSkills!$A$3:$BV$319,'Ny NPC'!$A$2+3,FALSE)</f>
        <v>2/7</v>
      </c>
      <c r="C50" s="161" t="str">
        <f t="shared" si="66"/>
        <v>2</v>
      </c>
      <c r="D50" s="161" t="str">
        <f t="shared" si="67"/>
        <v>7</v>
      </c>
      <c r="E50" s="158" t="s">
        <v>286</v>
      </c>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f t="shared" si="68"/>
        <v>0</v>
      </c>
      <c r="AD50" s="161">
        <f t="shared" si="69"/>
        <v>-25</v>
      </c>
      <c r="AE50" s="162">
        <f>(PR+IN)/2</f>
        <v>7.5</v>
      </c>
      <c r="AF50" s="54">
        <f>HLOOKUP(Yrke,Levelbonus!$B$1:$CR$20,20,FALSE)</f>
        <v>0</v>
      </c>
      <c r="AG50" s="54">
        <f>AF50*Level</f>
        <v>0</v>
      </c>
      <c r="AH50" s="54" t="str">
        <f>IF(ISNUMBER(VLOOKUP($A50,Rasbonus!$A$61:$AM$295,MATCH(Ras,Rasbonus!$A$1:$AM$1,0),FALSE)),VLOOKUP($A50,Rasbonus!$A$61:$AM$295,MATCH(Ras,Rasbonus!$A$1:$AM$1,0),FALSE),"0")</f>
        <v>0</v>
      </c>
      <c r="AI50" s="54"/>
      <c r="AJ50" s="54"/>
      <c r="AK50" s="163">
        <f t="shared" si="70"/>
        <v>-18</v>
      </c>
      <c r="AL50" s="52">
        <f t="shared" si="71"/>
        <v>0</v>
      </c>
      <c r="AM50" s="52">
        <f t="shared" ref="AM50:BF50" si="76">IF(I50&gt;2,"99",IF(I50&lt;1,0,IF(I50=1,$C50+$C50-$C50,IF(I50=2,$C50+$D50))))</f>
        <v>0</v>
      </c>
      <c r="AN50" s="52">
        <f t="shared" si="76"/>
        <v>0</v>
      </c>
      <c r="AO50" s="52">
        <f t="shared" si="76"/>
        <v>0</v>
      </c>
      <c r="AP50" s="52">
        <f t="shared" si="76"/>
        <v>0</v>
      </c>
      <c r="AQ50" s="52">
        <f t="shared" si="76"/>
        <v>0</v>
      </c>
      <c r="AR50" s="52">
        <f t="shared" si="76"/>
        <v>0</v>
      </c>
      <c r="AS50" s="52">
        <f t="shared" si="76"/>
        <v>0</v>
      </c>
      <c r="AT50" s="52">
        <f t="shared" si="76"/>
        <v>0</v>
      </c>
      <c r="AU50" s="52">
        <f t="shared" si="76"/>
        <v>0</v>
      </c>
      <c r="AV50" s="52">
        <f t="shared" si="76"/>
        <v>0</v>
      </c>
      <c r="AW50" s="52">
        <f t="shared" si="76"/>
        <v>0</v>
      </c>
      <c r="AX50" s="52">
        <f t="shared" si="76"/>
        <v>0</v>
      </c>
      <c r="AY50" s="52">
        <f t="shared" si="76"/>
        <v>0</v>
      </c>
      <c r="AZ50" s="52">
        <f t="shared" si="76"/>
        <v>0</v>
      </c>
      <c r="BA50" s="52">
        <f t="shared" si="76"/>
        <v>0</v>
      </c>
      <c r="BB50" s="52">
        <f t="shared" si="76"/>
        <v>0</v>
      </c>
      <c r="BC50" s="52">
        <f t="shared" si="76"/>
        <v>0</v>
      </c>
      <c r="BD50" s="52">
        <f t="shared" si="76"/>
        <v>0</v>
      </c>
      <c r="BE50" s="52">
        <f t="shared" si="76"/>
        <v>0</v>
      </c>
      <c r="BF50" s="52">
        <f t="shared" si="76"/>
        <v>0</v>
      </c>
      <c r="BG50" s="52"/>
      <c r="BH50" s="52"/>
      <c r="BI50" s="52"/>
      <c r="BJ50" s="52"/>
    </row>
    <row r="51" spans="1:62" ht="12.75" customHeight="1">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row>
    <row r="52" spans="1:62" ht="19.5" customHeight="1">
      <c r="A52" s="167" t="s">
        <v>291</v>
      </c>
      <c r="B52" s="148">
        <f>HLOOKUP(Yrke,'2nd'!$B$1:$CR$15,4,FALSE)</f>
        <v>0</v>
      </c>
      <c r="C52" s="165"/>
      <c r="D52" s="165"/>
      <c r="E52" s="166"/>
      <c r="F52" s="148">
        <f>SUM(AL53:AL73)</f>
        <v>0</v>
      </c>
      <c r="G52" s="148"/>
      <c r="H52" s="148"/>
      <c r="I52" s="148">
        <f t="shared" ref="I52:AB52" si="77">SUM(AM53:AM73)</f>
        <v>0</v>
      </c>
      <c r="J52" s="148">
        <f t="shared" si="77"/>
        <v>0</v>
      </c>
      <c r="K52" s="148">
        <f t="shared" si="77"/>
        <v>0</v>
      </c>
      <c r="L52" s="148">
        <f t="shared" si="77"/>
        <v>0</v>
      </c>
      <c r="M52" s="148">
        <f t="shared" si="77"/>
        <v>0</v>
      </c>
      <c r="N52" s="148">
        <f t="shared" si="77"/>
        <v>0</v>
      </c>
      <c r="O52" s="148">
        <f t="shared" si="77"/>
        <v>0</v>
      </c>
      <c r="P52" s="148">
        <f t="shared" si="77"/>
        <v>0</v>
      </c>
      <c r="Q52" s="148">
        <f t="shared" si="77"/>
        <v>0</v>
      </c>
      <c r="R52" s="148">
        <f t="shared" si="77"/>
        <v>0</v>
      </c>
      <c r="S52" s="148">
        <f t="shared" si="77"/>
        <v>0</v>
      </c>
      <c r="T52" s="148">
        <f t="shared" si="77"/>
        <v>0</v>
      </c>
      <c r="U52" s="148">
        <f t="shared" si="77"/>
        <v>0</v>
      </c>
      <c r="V52" s="148">
        <f t="shared" si="77"/>
        <v>0</v>
      </c>
      <c r="W52" s="148">
        <f t="shared" si="77"/>
        <v>0</v>
      </c>
      <c r="X52" s="148">
        <f t="shared" si="77"/>
        <v>0</v>
      </c>
      <c r="Y52" s="148">
        <f t="shared" si="77"/>
        <v>0</v>
      </c>
      <c r="Z52" s="148">
        <f t="shared" si="77"/>
        <v>0</v>
      </c>
      <c r="AA52" s="148">
        <f t="shared" si="77"/>
        <v>0</v>
      </c>
      <c r="AB52" s="148">
        <f t="shared" si="77"/>
        <v>0</v>
      </c>
      <c r="AC52" s="153" t="s">
        <v>14</v>
      </c>
      <c r="AD52" s="153" t="s">
        <v>17</v>
      </c>
      <c r="AE52" s="154" t="s">
        <v>18</v>
      </c>
      <c r="AF52" s="153"/>
      <c r="AG52" s="153" t="s">
        <v>19</v>
      </c>
      <c r="AH52" s="153" t="s">
        <v>245</v>
      </c>
      <c r="AI52" s="153" t="s">
        <v>21</v>
      </c>
      <c r="AJ52" s="153" t="s">
        <v>23</v>
      </c>
      <c r="AK52" s="155" t="s">
        <v>24</v>
      </c>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row>
    <row r="53" spans="1:62" ht="12.75" customHeight="1">
      <c r="A53" s="158" t="s">
        <v>292</v>
      </c>
      <c r="B53" s="159" t="str">
        <f>VLOOKUP(A53,AllaSkills!$A$3:$BV$319,'Ny NPC'!$A$2+3,FALSE)</f>
        <v>7</v>
      </c>
      <c r="C53" s="159" t="str">
        <f t="shared" ref="C53:C65" si="78">IF(LEN(B53)=3,LEFT(B53,1),IF(LEN(B53)&lt;3,B53,99))</f>
        <v>7</v>
      </c>
      <c r="D53" s="159" t="str">
        <f t="shared" ref="D53:D65" si="79">IF(RIGHT(B53,1)="*",LEFT(B53,1),IF(LEN(B53)=3,RIGHT(B53,1),IF(LEN(B53)&lt;3,B53,RIGHT(B53,2))))</f>
        <v>7</v>
      </c>
      <c r="E53" s="158" t="s">
        <v>293</v>
      </c>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f t="shared" ref="AC53:AC65" si="80">SUM(F53:AB53)</f>
        <v>0</v>
      </c>
      <c r="AD53" s="161">
        <f t="shared" ref="AD53:AD65" si="81">IF(AC53&lt;1,-25,IF(AC53&gt;30,80+((AC53-30)*0.5),IF(AC53&gt;20,70+(AC53-20),IF(AC53&gt;10,50+((AC53-10)*2),AC53*5))))</f>
        <v>-25</v>
      </c>
      <c r="AE53" s="162">
        <f>(ST+AG+QU)/3</f>
        <v>8.3333333333333339</v>
      </c>
      <c r="AF53" s="54">
        <f>HLOOKUP(Yrke,Levelbonus!$B$1:$CR$20,4,FALSE)</f>
        <v>0</v>
      </c>
      <c r="AG53" s="54">
        <f t="shared" ref="AG53:AG65" si="82">AF53*Level</f>
        <v>0</v>
      </c>
      <c r="AH53" s="54" t="str">
        <f>IF(ISNUMBER(VLOOKUP($A53,Rasbonus!$A$61:$AM$295,MATCH(Ras,Rasbonus!$A$1:$AM$1,0),FALSE)),VLOOKUP($A53,Rasbonus!$A$61:$AM$295,MATCH(Ras,Rasbonus!$A$1:$AM$1,0),FALSE),"0")</f>
        <v>0</v>
      </c>
      <c r="AI53" s="162" t="str">
        <f>'Ny NPC'!$N$3</f>
        <v>0</v>
      </c>
      <c r="AJ53" s="54"/>
      <c r="AK53" s="163">
        <f t="shared" ref="AK53:AK65" si="83">ROUND(AD53+AE53+AG53+AH53+AI53+AJ53,0)</f>
        <v>-17</v>
      </c>
      <c r="AL53" s="52">
        <f t="shared" ref="AL53:AL65" si="84">IF(F53&gt;2,"99",IF(F53&lt;1,0,IF(F53=1,$C53+$C53-$C53,IF(F53=2,$C53+$D53))))</f>
        <v>0</v>
      </c>
      <c r="AM53" s="52">
        <f t="shared" ref="AM53:BF53" si="85">IF(I53&gt;2,"99",IF(I53&lt;1,0,IF(I53=1,$C53+$C53-$C53,IF(I53=2,$C53+$D53))))</f>
        <v>0</v>
      </c>
      <c r="AN53" s="52">
        <f t="shared" si="85"/>
        <v>0</v>
      </c>
      <c r="AO53" s="52">
        <f t="shared" si="85"/>
        <v>0</v>
      </c>
      <c r="AP53" s="52">
        <f t="shared" si="85"/>
        <v>0</v>
      </c>
      <c r="AQ53" s="52">
        <f t="shared" si="85"/>
        <v>0</v>
      </c>
      <c r="AR53" s="52">
        <f t="shared" si="85"/>
        <v>0</v>
      </c>
      <c r="AS53" s="52">
        <f t="shared" si="85"/>
        <v>0</v>
      </c>
      <c r="AT53" s="52">
        <f t="shared" si="85"/>
        <v>0</v>
      </c>
      <c r="AU53" s="52">
        <f t="shared" si="85"/>
        <v>0</v>
      </c>
      <c r="AV53" s="52">
        <f t="shared" si="85"/>
        <v>0</v>
      </c>
      <c r="AW53" s="52">
        <f t="shared" si="85"/>
        <v>0</v>
      </c>
      <c r="AX53" s="52">
        <f t="shared" si="85"/>
        <v>0</v>
      </c>
      <c r="AY53" s="52">
        <f t="shared" si="85"/>
        <v>0</v>
      </c>
      <c r="AZ53" s="52">
        <f t="shared" si="85"/>
        <v>0</v>
      </c>
      <c r="BA53" s="52">
        <f t="shared" si="85"/>
        <v>0</v>
      </c>
      <c r="BB53" s="52">
        <f t="shared" si="85"/>
        <v>0</v>
      </c>
      <c r="BC53" s="52">
        <f t="shared" si="85"/>
        <v>0</v>
      </c>
      <c r="BD53" s="52">
        <f t="shared" si="85"/>
        <v>0</v>
      </c>
      <c r="BE53" s="52">
        <f t="shared" si="85"/>
        <v>0</v>
      </c>
      <c r="BF53" s="52">
        <f t="shared" si="85"/>
        <v>0</v>
      </c>
      <c r="BG53" s="52"/>
      <c r="BH53" s="52"/>
      <c r="BI53" s="52"/>
      <c r="BJ53" s="52"/>
    </row>
    <row r="54" spans="1:62" ht="12.75" customHeight="1">
      <c r="A54" s="158" t="s">
        <v>294</v>
      </c>
      <c r="B54" s="159" t="str">
        <f>VLOOKUP(A54,AllaSkills!$A$3:$BV$319,'Ny NPC'!$A$2+3,FALSE)</f>
        <v>2/6</v>
      </c>
      <c r="C54" s="161" t="str">
        <f t="shared" si="78"/>
        <v>2</v>
      </c>
      <c r="D54" s="161" t="str">
        <f t="shared" si="79"/>
        <v>6</v>
      </c>
      <c r="E54" s="158" t="s">
        <v>293</v>
      </c>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f t="shared" si="80"/>
        <v>0</v>
      </c>
      <c r="AD54" s="161">
        <f t="shared" si="81"/>
        <v>-25</v>
      </c>
      <c r="AE54" s="162">
        <f>(AG+IN)/2</f>
        <v>5</v>
      </c>
      <c r="AF54" s="54">
        <f>HLOOKUP(Yrke,Levelbonus!$B$1:$CR$20,4,FALSE)</f>
        <v>0</v>
      </c>
      <c r="AG54" s="54">
        <f t="shared" si="82"/>
        <v>0</v>
      </c>
      <c r="AH54" s="54" t="str">
        <f>IF(ISNUMBER(VLOOKUP($A54,Rasbonus!$A$61:$AM$295,MATCH(Ras,Rasbonus!$A$1:$AM$1,0),FALSE)),VLOOKUP($A54,Rasbonus!$A$61:$AM$295,MATCH(Ras,Rasbonus!$A$1:$AM$1,0),FALSE),"0")</f>
        <v>0</v>
      </c>
      <c r="AI54" s="162" t="str">
        <f>'Ny NPC'!$N$3</f>
        <v>0</v>
      </c>
      <c r="AJ54" s="54"/>
      <c r="AK54" s="163">
        <f t="shared" si="83"/>
        <v>-20</v>
      </c>
      <c r="AL54" s="52">
        <f t="shared" si="84"/>
        <v>0</v>
      </c>
      <c r="AM54" s="52">
        <f t="shared" ref="AM54:BF54" si="86">IF(I54&gt;2,"99",IF(I54&lt;1,0,IF(I54=1,$C54+$C54-$C54,IF(I54=2,$C54+$D54))))</f>
        <v>0</v>
      </c>
      <c r="AN54" s="52">
        <f t="shared" si="86"/>
        <v>0</v>
      </c>
      <c r="AO54" s="52">
        <f t="shared" si="86"/>
        <v>0</v>
      </c>
      <c r="AP54" s="52">
        <f t="shared" si="86"/>
        <v>0</v>
      </c>
      <c r="AQ54" s="52">
        <f t="shared" si="86"/>
        <v>0</v>
      </c>
      <c r="AR54" s="52">
        <f t="shared" si="86"/>
        <v>0</v>
      </c>
      <c r="AS54" s="52">
        <f t="shared" si="86"/>
        <v>0</v>
      </c>
      <c r="AT54" s="52">
        <f t="shared" si="86"/>
        <v>0</v>
      </c>
      <c r="AU54" s="52">
        <f t="shared" si="86"/>
        <v>0</v>
      </c>
      <c r="AV54" s="52">
        <f t="shared" si="86"/>
        <v>0</v>
      </c>
      <c r="AW54" s="52">
        <f t="shared" si="86"/>
        <v>0</v>
      </c>
      <c r="AX54" s="52">
        <f t="shared" si="86"/>
        <v>0</v>
      </c>
      <c r="AY54" s="52">
        <f t="shared" si="86"/>
        <v>0</v>
      </c>
      <c r="AZ54" s="52">
        <f t="shared" si="86"/>
        <v>0</v>
      </c>
      <c r="BA54" s="52">
        <f t="shared" si="86"/>
        <v>0</v>
      </c>
      <c r="BB54" s="52">
        <f t="shared" si="86"/>
        <v>0</v>
      </c>
      <c r="BC54" s="52">
        <f t="shared" si="86"/>
        <v>0</v>
      </c>
      <c r="BD54" s="52">
        <f t="shared" si="86"/>
        <v>0</v>
      </c>
      <c r="BE54" s="52">
        <f t="shared" si="86"/>
        <v>0</v>
      </c>
      <c r="BF54" s="52">
        <f t="shared" si="86"/>
        <v>0</v>
      </c>
      <c r="BG54" s="52"/>
      <c r="BH54" s="52"/>
      <c r="BI54" s="52"/>
      <c r="BJ54" s="52"/>
    </row>
    <row r="55" spans="1:62" ht="12.75" customHeight="1">
      <c r="A55" s="158" t="s">
        <v>295</v>
      </c>
      <c r="B55" s="159" t="str">
        <f>VLOOKUP(A55,AllaSkills!$A$3:$BV$319,'Ny NPC'!$A$2+3,FALSE)</f>
        <v>3</v>
      </c>
      <c r="C55" s="159" t="str">
        <f t="shared" si="78"/>
        <v>3</v>
      </c>
      <c r="D55" s="159" t="str">
        <f t="shared" si="79"/>
        <v>3</v>
      </c>
      <c r="E55" s="158" t="s">
        <v>293</v>
      </c>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f t="shared" si="80"/>
        <v>0</v>
      </c>
      <c r="AD55" s="161">
        <f t="shared" si="81"/>
        <v>-25</v>
      </c>
      <c r="AE55" s="162">
        <f>CO</f>
        <v>20</v>
      </c>
      <c r="AF55" s="54">
        <f>HLOOKUP(Yrke,Levelbonus!$B$1:$CR$20,4,FALSE)</f>
        <v>0</v>
      </c>
      <c r="AG55" s="54">
        <f t="shared" si="82"/>
        <v>0</v>
      </c>
      <c r="AH55" s="54">
        <f>IF(ISNUMBER(VLOOKUP($A55,Rasbonus!$A$61:$AM$295,MATCH(Ras,Rasbonus!$A$1:$AM$1,0),FALSE)),VLOOKUP($A55,Rasbonus!$A$61:$AM$295,MATCH(Ras,Rasbonus!$A$1:$AM$1,0),FALSE),"0")</f>
        <v>15</v>
      </c>
      <c r="AI55" s="162" t="str">
        <f>'Ny NPC'!$N$3</f>
        <v>0</v>
      </c>
      <c r="AJ55" s="54"/>
      <c r="AK55" s="163">
        <f t="shared" si="83"/>
        <v>10</v>
      </c>
      <c r="AL55" s="52">
        <f t="shared" si="84"/>
        <v>0</v>
      </c>
      <c r="AM55" s="52">
        <f t="shared" ref="AM55:BF55" si="87">IF(I55&gt;2,"99",IF(I55&lt;1,0,IF(I55=1,$C55+$C55-$C55,IF(I55=2,$C55+$D55))))</f>
        <v>0</v>
      </c>
      <c r="AN55" s="52">
        <f t="shared" si="87"/>
        <v>0</v>
      </c>
      <c r="AO55" s="52">
        <f t="shared" si="87"/>
        <v>0</v>
      </c>
      <c r="AP55" s="52">
        <f t="shared" si="87"/>
        <v>0</v>
      </c>
      <c r="AQ55" s="52">
        <f t="shared" si="87"/>
        <v>0</v>
      </c>
      <c r="AR55" s="52">
        <f t="shared" si="87"/>
        <v>0</v>
      </c>
      <c r="AS55" s="52">
        <f t="shared" si="87"/>
        <v>0</v>
      </c>
      <c r="AT55" s="52">
        <f t="shared" si="87"/>
        <v>0</v>
      </c>
      <c r="AU55" s="52">
        <f t="shared" si="87"/>
        <v>0</v>
      </c>
      <c r="AV55" s="52">
        <f t="shared" si="87"/>
        <v>0</v>
      </c>
      <c r="AW55" s="52">
        <f t="shared" si="87"/>
        <v>0</v>
      </c>
      <c r="AX55" s="52">
        <f t="shared" si="87"/>
        <v>0</v>
      </c>
      <c r="AY55" s="52">
        <f t="shared" si="87"/>
        <v>0</v>
      </c>
      <c r="AZ55" s="52">
        <f t="shared" si="87"/>
        <v>0</v>
      </c>
      <c r="BA55" s="52">
        <f t="shared" si="87"/>
        <v>0</v>
      </c>
      <c r="BB55" s="52">
        <f t="shared" si="87"/>
        <v>0</v>
      </c>
      <c r="BC55" s="52">
        <f t="shared" si="87"/>
        <v>0</v>
      </c>
      <c r="BD55" s="52">
        <f t="shared" si="87"/>
        <v>0</v>
      </c>
      <c r="BE55" s="52">
        <f t="shared" si="87"/>
        <v>0</v>
      </c>
      <c r="BF55" s="52">
        <f t="shared" si="87"/>
        <v>0</v>
      </c>
      <c r="BG55" s="52"/>
      <c r="BH55" s="52"/>
      <c r="BI55" s="52"/>
      <c r="BJ55" s="52"/>
    </row>
    <row r="56" spans="1:62" ht="12.75" customHeight="1">
      <c r="A56" s="158" t="s">
        <v>296</v>
      </c>
      <c r="B56" s="159" t="str">
        <f>VLOOKUP(A56,AllaSkills!$A$3:$BV$319,'Ny NPC'!$A$2+3,FALSE)</f>
        <v>3</v>
      </c>
      <c r="C56" s="159" t="str">
        <f t="shared" si="78"/>
        <v>3</v>
      </c>
      <c r="D56" s="159" t="str">
        <f t="shared" si="79"/>
        <v>3</v>
      </c>
      <c r="E56" s="158" t="s">
        <v>293</v>
      </c>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f t="shared" si="80"/>
        <v>0</v>
      </c>
      <c r="AD56" s="161">
        <f t="shared" si="81"/>
        <v>-25</v>
      </c>
      <c r="AE56" s="162">
        <f>(SD+AG)/2</f>
        <v>5</v>
      </c>
      <c r="AF56" s="54">
        <f>HLOOKUP(Yrke,Levelbonus!$B$1:$CR$20,4,FALSE)</f>
        <v>0</v>
      </c>
      <c r="AG56" s="54">
        <f t="shared" si="82"/>
        <v>0</v>
      </c>
      <c r="AH56" s="54" t="str">
        <f>IF(ISNUMBER(VLOOKUP($A56,Rasbonus!$A$61:$AM$295,MATCH(Ras,Rasbonus!$A$1:$AM$1,0),FALSE)),VLOOKUP($A56,Rasbonus!$A$61:$AM$295,MATCH(Ras,Rasbonus!$A$1:$AM$1,0),FALSE),"0")</f>
        <v>0</v>
      </c>
      <c r="AI56" s="162" t="str">
        <f>'Ny NPC'!$N$3</f>
        <v>0</v>
      </c>
      <c r="AJ56" s="54"/>
      <c r="AK56" s="163">
        <f t="shared" si="83"/>
        <v>-20</v>
      </c>
      <c r="AL56" s="52">
        <f t="shared" si="84"/>
        <v>0</v>
      </c>
      <c r="AM56" s="52">
        <f t="shared" ref="AM56:BF56" si="88">IF(I56&gt;2,"99",IF(I56&lt;1,0,IF(I56=1,$C56+$C56-$C56,IF(I56=2,$C56+$D56))))</f>
        <v>0</v>
      </c>
      <c r="AN56" s="52">
        <f t="shared" si="88"/>
        <v>0</v>
      </c>
      <c r="AO56" s="52">
        <f t="shared" si="88"/>
        <v>0</v>
      </c>
      <c r="AP56" s="52">
        <f t="shared" si="88"/>
        <v>0</v>
      </c>
      <c r="AQ56" s="52">
        <f t="shared" si="88"/>
        <v>0</v>
      </c>
      <c r="AR56" s="52">
        <f t="shared" si="88"/>
        <v>0</v>
      </c>
      <c r="AS56" s="52">
        <f t="shared" si="88"/>
        <v>0</v>
      </c>
      <c r="AT56" s="52">
        <f t="shared" si="88"/>
        <v>0</v>
      </c>
      <c r="AU56" s="52">
        <f t="shared" si="88"/>
        <v>0</v>
      </c>
      <c r="AV56" s="52">
        <f t="shared" si="88"/>
        <v>0</v>
      </c>
      <c r="AW56" s="52">
        <f t="shared" si="88"/>
        <v>0</v>
      </c>
      <c r="AX56" s="52">
        <f t="shared" si="88"/>
        <v>0</v>
      </c>
      <c r="AY56" s="52">
        <f t="shared" si="88"/>
        <v>0</v>
      </c>
      <c r="AZ56" s="52">
        <f t="shared" si="88"/>
        <v>0</v>
      </c>
      <c r="BA56" s="52">
        <f t="shared" si="88"/>
        <v>0</v>
      </c>
      <c r="BB56" s="52">
        <f t="shared" si="88"/>
        <v>0</v>
      </c>
      <c r="BC56" s="52">
        <f t="shared" si="88"/>
        <v>0</v>
      </c>
      <c r="BD56" s="52">
        <f t="shared" si="88"/>
        <v>0</v>
      </c>
      <c r="BE56" s="52">
        <f t="shared" si="88"/>
        <v>0</v>
      </c>
      <c r="BF56" s="52">
        <f t="shared" si="88"/>
        <v>0</v>
      </c>
      <c r="BG56" s="52"/>
      <c r="BH56" s="52"/>
      <c r="BI56" s="52"/>
      <c r="BJ56" s="52"/>
    </row>
    <row r="57" spans="1:62" ht="12.75" customHeight="1">
      <c r="A57" s="158" t="s">
        <v>297</v>
      </c>
      <c r="B57" s="159" t="str">
        <f>VLOOKUP(A57,AllaSkills!$A$3:$BV$319,'Ny NPC'!$A$2+3,FALSE)</f>
        <v>3</v>
      </c>
      <c r="C57" s="159" t="str">
        <f t="shared" si="78"/>
        <v>3</v>
      </c>
      <c r="D57" s="159" t="str">
        <f t="shared" si="79"/>
        <v>3</v>
      </c>
      <c r="E57" s="158" t="s">
        <v>293</v>
      </c>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f t="shared" si="80"/>
        <v>0</v>
      </c>
      <c r="AD57" s="161">
        <f t="shared" si="81"/>
        <v>-25</v>
      </c>
      <c r="AE57" s="162">
        <f>AG</f>
        <v>5</v>
      </c>
      <c r="AF57" s="54">
        <f>HLOOKUP(Yrke,Levelbonus!$B$1:$CR$20,4,FALSE)</f>
        <v>0</v>
      </c>
      <c r="AG57" s="54">
        <f t="shared" si="82"/>
        <v>0</v>
      </c>
      <c r="AH57" s="54" t="str">
        <f>IF(ISNUMBER(VLOOKUP($A57,Rasbonus!$A$61:$AM$295,MATCH(Ras,Rasbonus!$A$1:$AM$1,0),FALSE)),VLOOKUP($A57,Rasbonus!$A$61:$AM$295,MATCH(Ras,Rasbonus!$A$1:$AM$1,0),FALSE),"0")</f>
        <v>0</v>
      </c>
      <c r="AI57" s="162" t="str">
        <f>'Ny NPC'!$N$3</f>
        <v>0</v>
      </c>
      <c r="AJ57" s="54"/>
      <c r="AK57" s="163">
        <f t="shared" si="83"/>
        <v>-20</v>
      </c>
      <c r="AL57" s="52">
        <f t="shared" si="84"/>
        <v>0</v>
      </c>
      <c r="AM57" s="52">
        <f t="shared" ref="AM57:BF57" si="89">IF(I57&gt;2,"99",IF(I57&lt;1,0,IF(I57=1,$C57+$C57-$C57,IF(I57=2,$C57+$D57))))</f>
        <v>0</v>
      </c>
      <c r="AN57" s="52">
        <f t="shared" si="89"/>
        <v>0</v>
      </c>
      <c r="AO57" s="52">
        <f t="shared" si="89"/>
        <v>0</v>
      </c>
      <c r="AP57" s="52">
        <f t="shared" si="89"/>
        <v>0</v>
      </c>
      <c r="AQ57" s="52">
        <f t="shared" si="89"/>
        <v>0</v>
      </c>
      <c r="AR57" s="52">
        <f t="shared" si="89"/>
        <v>0</v>
      </c>
      <c r="AS57" s="52">
        <f t="shared" si="89"/>
        <v>0</v>
      </c>
      <c r="AT57" s="52">
        <f t="shared" si="89"/>
        <v>0</v>
      </c>
      <c r="AU57" s="52">
        <f t="shared" si="89"/>
        <v>0</v>
      </c>
      <c r="AV57" s="52">
        <f t="shared" si="89"/>
        <v>0</v>
      </c>
      <c r="AW57" s="52">
        <f t="shared" si="89"/>
        <v>0</v>
      </c>
      <c r="AX57" s="52">
        <f t="shared" si="89"/>
        <v>0</v>
      </c>
      <c r="AY57" s="52">
        <f t="shared" si="89"/>
        <v>0</v>
      </c>
      <c r="AZ57" s="52">
        <f t="shared" si="89"/>
        <v>0</v>
      </c>
      <c r="BA57" s="52">
        <f t="shared" si="89"/>
        <v>0</v>
      </c>
      <c r="BB57" s="52">
        <f t="shared" si="89"/>
        <v>0</v>
      </c>
      <c r="BC57" s="52">
        <f t="shared" si="89"/>
        <v>0</v>
      </c>
      <c r="BD57" s="52">
        <f t="shared" si="89"/>
        <v>0</v>
      </c>
      <c r="BE57" s="52">
        <f t="shared" si="89"/>
        <v>0</v>
      </c>
      <c r="BF57" s="52">
        <f t="shared" si="89"/>
        <v>0</v>
      </c>
      <c r="BG57" s="52"/>
      <c r="BH57" s="52"/>
      <c r="BI57" s="52"/>
      <c r="BJ57" s="52"/>
    </row>
    <row r="58" spans="1:62" ht="12.75" customHeight="1">
      <c r="A58" s="164" t="s">
        <v>298</v>
      </c>
      <c r="B58" s="159" t="str">
        <f>VLOOKUP(A58,AllaSkills!$A$3:$BV$319,'Ny NPC'!$A$2+3,FALSE)</f>
        <v>6</v>
      </c>
      <c r="C58" s="159" t="str">
        <f t="shared" si="78"/>
        <v>6</v>
      </c>
      <c r="D58" s="159" t="str">
        <f t="shared" si="79"/>
        <v>6</v>
      </c>
      <c r="E58" s="164" t="s">
        <v>293</v>
      </c>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f t="shared" si="80"/>
        <v>0</v>
      </c>
      <c r="AD58" s="161">
        <f t="shared" si="81"/>
        <v>-25</v>
      </c>
      <c r="AE58" s="162">
        <f>(CO+SD)/2</f>
        <v>12.5</v>
      </c>
      <c r="AF58" s="54">
        <f>HLOOKUP(Yrke,Levelbonus!$B$1:$CR$20,4,FALSE)</f>
        <v>0</v>
      </c>
      <c r="AG58" s="54">
        <f t="shared" si="82"/>
        <v>0</v>
      </c>
      <c r="AH58" s="54" t="str">
        <f>IF(ISNUMBER(VLOOKUP($A58,Rasbonus!$A$61:$AM$295,MATCH(Ras,Rasbonus!$A$1:$AM$1,0),FALSE)),VLOOKUP($A58,Rasbonus!$A$61:$AM$295,MATCH(Ras,Rasbonus!$A$1:$AM$1,0),FALSE),"0")</f>
        <v>0</v>
      </c>
      <c r="AI58" s="54"/>
      <c r="AJ58" s="54"/>
      <c r="AK58" s="163">
        <f t="shared" si="83"/>
        <v>-13</v>
      </c>
      <c r="AL58" s="52">
        <f t="shared" si="84"/>
        <v>0</v>
      </c>
      <c r="AM58" s="52">
        <f t="shared" ref="AM58:BF58" si="90">IF(I58&gt;2,"99",IF(I58&lt;1,0,IF(I58=1,$C58+$C58-$C58,IF(I58=2,$C58+$D58))))</f>
        <v>0</v>
      </c>
      <c r="AN58" s="52">
        <f t="shared" si="90"/>
        <v>0</v>
      </c>
      <c r="AO58" s="52">
        <f t="shared" si="90"/>
        <v>0</v>
      </c>
      <c r="AP58" s="52">
        <f t="shared" si="90"/>
        <v>0</v>
      </c>
      <c r="AQ58" s="52">
        <f t="shared" si="90"/>
        <v>0</v>
      </c>
      <c r="AR58" s="52">
        <f t="shared" si="90"/>
        <v>0</v>
      </c>
      <c r="AS58" s="52">
        <f t="shared" si="90"/>
        <v>0</v>
      </c>
      <c r="AT58" s="52">
        <f t="shared" si="90"/>
        <v>0</v>
      </c>
      <c r="AU58" s="52">
        <f t="shared" si="90"/>
        <v>0</v>
      </c>
      <c r="AV58" s="52">
        <f t="shared" si="90"/>
        <v>0</v>
      </c>
      <c r="AW58" s="52">
        <f t="shared" si="90"/>
        <v>0</v>
      </c>
      <c r="AX58" s="52">
        <f t="shared" si="90"/>
        <v>0</v>
      </c>
      <c r="AY58" s="52">
        <f t="shared" si="90"/>
        <v>0</v>
      </c>
      <c r="AZ58" s="52">
        <f t="shared" si="90"/>
        <v>0</v>
      </c>
      <c r="BA58" s="52">
        <f t="shared" si="90"/>
        <v>0</v>
      </c>
      <c r="BB58" s="52">
        <f t="shared" si="90"/>
        <v>0</v>
      </c>
      <c r="BC58" s="52">
        <f t="shared" si="90"/>
        <v>0</v>
      </c>
      <c r="BD58" s="52">
        <f t="shared" si="90"/>
        <v>0</v>
      </c>
      <c r="BE58" s="52">
        <f t="shared" si="90"/>
        <v>0</v>
      </c>
      <c r="BF58" s="52">
        <f t="shared" si="90"/>
        <v>0</v>
      </c>
      <c r="BG58" s="52"/>
      <c r="BH58" s="52"/>
      <c r="BI58" s="52"/>
      <c r="BJ58" s="52"/>
    </row>
    <row r="59" spans="1:62" ht="12.75" customHeight="1">
      <c r="A59" s="164" t="s">
        <v>299</v>
      </c>
      <c r="B59" s="159" t="str">
        <f>VLOOKUP(A59,AllaSkills!$A$3:$BV$319,'Ny NPC'!$A$2+3,FALSE)</f>
        <v>2/4</v>
      </c>
      <c r="C59" s="161" t="str">
        <f t="shared" si="78"/>
        <v>2</v>
      </c>
      <c r="D59" s="161" t="str">
        <f t="shared" si="79"/>
        <v>4</v>
      </c>
      <c r="E59" s="164" t="s">
        <v>293</v>
      </c>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f t="shared" si="80"/>
        <v>0</v>
      </c>
      <c r="AD59" s="161">
        <f t="shared" si="81"/>
        <v>-25</v>
      </c>
      <c r="AE59" s="162"/>
      <c r="AF59" s="54">
        <f>HLOOKUP(Yrke,Levelbonus!$B$1:$CR$20,4,FALSE)</f>
        <v>0</v>
      </c>
      <c r="AG59" s="54">
        <f t="shared" si="82"/>
        <v>0</v>
      </c>
      <c r="AH59" s="54">
        <f>IF(ISNUMBER(VLOOKUP($A59,Rasbonus!$A$61:$AM$295,MATCH(Ras,Rasbonus!$A$1:$AM$1,0),FALSE)),VLOOKUP($A59,Rasbonus!$A$61:$AM$295,MATCH(Ras,Rasbonus!$A$1:$AM$1,0),FALSE),"0")</f>
        <v>10</v>
      </c>
      <c r="AI59" s="162" t="str">
        <f>'Ny NPC'!$N$3</f>
        <v>0</v>
      </c>
      <c r="AJ59" s="54"/>
      <c r="AK59" s="163">
        <f t="shared" si="83"/>
        <v>-15</v>
      </c>
      <c r="AL59" s="52">
        <f t="shared" si="84"/>
        <v>0</v>
      </c>
      <c r="AM59" s="52">
        <f t="shared" ref="AM59:BF59" si="91">IF(I59&gt;2,"99",IF(I59&lt;1,0,IF(I59=1,$C59+$C59-$C59,IF(I59=2,$C59+$D59))))</f>
        <v>0</v>
      </c>
      <c r="AN59" s="52">
        <f t="shared" si="91"/>
        <v>0</v>
      </c>
      <c r="AO59" s="52">
        <f t="shared" si="91"/>
        <v>0</v>
      </c>
      <c r="AP59" s="52">
        <f t="shared" si="91"/>
        <v>0</v>
      </c>
      <c r="AQ59" s="52">
        <f t="shared" si="91"/>
        <v>0</v>
      </c>
      <c r="AR59" s="52">
        <f t="shared" si="91"/>
        <v>0</v>
      </c>
      <c r="AS59" s="52">
        <f t="shared" si="91"/>
        <v>0</v>
      </c>
      <c r="AT59" s="52">
        <f t="shared" si="91"/>
        <v>0</v>
      </c>
      <c r="AU59" s="52">
        <f t="shared" si="91"/>
        <v>0</v>
      </c>
      <c r="AV59" s="52">
        <f t="shared" si="91"/>
        <v>0</v>
      </c>
      <c r="AW59" s="52">
        <f t="shared" si="91"/>
        <v>0</v>
      </c>
      <c r="AX59" s="52">
        <f t="shared" si="91"/>
        <v>0</v>
      </c>
      <c r="AY59" s="52">
        <f t="shared" si="91"/>
        <v>0</v>
      </c>
      <c r="AZ59" s="52">
        <f t="shared" si="91"/>
        <v>0</v>
      </c>
      <c r="BA59" s="52">
        <f t="shared" si="91"/>
        <v>0</v>
      </c>
      <c r="BB59" s="52">
        <f t="shared" si="91"/>
        <v>0</v>
      </c>
      <c r="BC59" s="52">
        <f t="shared" si="91"/>
        <v>0</v>
      </c>
      <c r="BD59" s="52">
        <f t="shared" si="91"/>
        <v>0</v>
      </c>
      <c r="BE59" s="52">
        <f t="shared" si="91"/>
        <v>0</v>
      </c>
      <c r="BF59" s="52">
        <f t="shared" si="91"/>
        <v>0</v>
      </c>
      <c r="BG59" s="52"/>
      <c r="BH59" s="52"/>
      <c r="BI59" s="52"/>
      <c r="BJ59" s="52"/>
    </row>
    <row r="60" spans="1:62" ht="12.75" customHeight="1">
      <c r="A60" s="158" t="s">
        <v>300</v>
      </c>
      <c r="B60" s="159" t="str">
        <f>VLOOKUP(A60,AllaSkills!$A$3:$BV$319,'Ny NPC'!$A$2+3,FALSE)</f>
        <v>7</v>
      </c>
      <c r="C60" s="159" t="str">
        <f t="shared" si="78"/>
        <v>7</v>
      </c>
      <c r="D60" s="159" t="str">
        <f t="shared" si="79"/>
        <v>7</v>
      </c>
      <c r="E60" s="158" t="s">
        <v>293</v>
      </c>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f t="shared" si="80"/>
        <v>0</v>
      </c>
      <c r="AD60" s="161">
        <f t="shared" si="81"/>
        <v>-25</v>
      </c>
      <c r="AE60" s="162">
        <f>AG</f>
        <v>5</v>
      </c>
      <c r="AF60" s="54">
        <f>HLOOKUP(Yrke,Levelbonus!$B$1:$CR$20,4,FALSE)</f>
        <v>0</v>
      </c>
      <c r="AG60" s="54">
        <f t="shared" si="82"/>
        <v>0</v>
      </c>
      <c r="AH60" s="54" t="str">
        <f>IF(ISNUMBER(VLOOKUP($A60,Rasbonus!$A$61:$AM$295,MATCH(Ras,Rasbonus!$A$1:$AM$1,0),FALSE)),VLOOKUP($A60,Rasbonus!$A$61:$AM$295,MATCH(Ras,Rasbonus!$A$1:$AM$1,0),FALSE),"0")</f>
        <v>0</v>
      </c>
      <c r="AI60" s="162" t="str">
        <f>'Ny NPC'!$N$3</f>
        <v>0</v>
      </c>
      <c r="AJ60" s="54"/>
      <c r="AK60" s="163">
        <f t="shared" si="83"/>
        <v>-20</v>
      </c>
      <c r="AL60" s="52">
        <f t="shared" si="84"/>
        <v>0</v>
      </c>
      <c r="AM60" s="52">
        <f t="shared" ref="AM60:BF60" si="92">IF(I60&gt;2,"99",IF(I60&lt;1,0,IF(I60=1,$C60+$C60-$C60,IF(I60=2,$C60+$D60))))</f>
        <v>0</v>
      </c>
      <c r="AN60" s="52">
        <f t="shared" si="92"/>
        <v>0</v>
      </c>
      <c r="AO60" s="52">
        <f t="shared" si="92"/>
        <v>0</v>
      </c>
      <c r="AP60" s="52">
        <f t="shared" si="92"/>
        <v>0</v>
      </c>
      <c r="AQ60" s="52">
        <f t="shared" si="92"/>
        <v>0</v>
      </c>
      <c r="AR60" s="52">
        <f t="shared" si="92"/>
        <v>0</v>
      </c>
      <c r="AS60" s="52">
        <f t="shared" si="92"/>
        <v>0</v>
      </c>
      <c r="AT60" s="52">
        <f t="shared" si="92"/>
        <v>0</v>
      </c>
      <c r="AU60" s="52">
        <f t="shared" si="92"/>
        <v>0</v>
      </c>
      <c r="AV60" s="52">
        <f t="shared" si="92"/>
        <v>0</v>
      </c>
      <c r="AW60" s="52">
        <f t="shared" si="92"/>
        <v>0</v>
      </c>
      <c r="AX60" s="52">
        <f t="shared" si="92"/>
        <v>0</v>
      </c>
      <c r="AY60" s="52">
        <f t="shared" si="92"/>
        <v>0</v>
      </c>
      <c r="AZ60" s="52">
        <f t="shared" si="92"/>
        <v>0</v>
      </c>
      <c r="BA60" s="52">
        <f t="shared" si="92"/>
        <v>0</v>
      </c>
      <c r="BB60" s="52">
        <f t="shared" si="92"/>
        <v>0</v>
      </c>
      <c r="BC60" s="52">
        <f t="shared" si="92"/>
        <v>0</v>
      </c>
      <c r="BD60" s="52">
        <f t="shared" si="92"/>
        <v>0</v>
      </c>
      <c r="BE60" s="52">
        <f t="shared" si="92"/>
        <v>0</v>
      </c>
      <c r="BF60" s="52">
        <f t="shared" si="92"/>
        <v>0</v>
      </c>
      <c r="BG60" s="52"/>
      <c r="BH60" s="52"/>
      <c r="BI60" s="52"/>
      <c r="BJ60" s="52"/>
    </row>
    <row r="61" spans="1:62" ht="12.75" customHeight="1">
      <c r="A61" s="158" t="s">
        <v>301</v>
      </c>
      <c r="B61" s="159" t="str">
        <f>VLOOKUP(A61,AllaSkills!$A$3:$BV$319,'Ny NPC'!$A$2+3,FALSE)</f>
        <v>3</v>
      </c>
      <c r="C61" s="159" t="str">
        <f t="shared" si="78"/>
        <v>3</v>
      </c>
      <c r="D61" s="159" t="str">
        <f t="shared" si="79"/>
        <v>3</v>
      </c>
      <c r="E61" s="158" t="s">
        <v>293</v>
      </c>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f t="shared" si="80"/>
        <v>0</v>
      </c>
      <c r="AD61" s="161">
        <f t="shared" si="81"/>
        <v>-25</v>
      </c>
      <c r="AE61" s="162">
        <f>(ST+SD)/2</f>
        <v>12.5</v>
      </c>
      <c r="AF61" s="54">
        <f>HLOOKUP(Yrke,Levelbonus!$B$1:$CR$20,4,FALSE)</f>
        <v>0</v>
      </c>
      <c r="AG61" s="54">
        <f t="shared" si="82"/>
        <v>0</v>
      </c>
      <c r="AH61" s="54" t="str">
        <f>IF(ISNUMBER(VLOOKUP($A61,Rasbonus!$A$61:$AM$295,MATCH(Ras,Rasbonus!$A$1:$AM$1,0),FALSE)),VLOOKUP($A61,Rasbonus!$A$61:$AM$295,MATCH(Ras,Rasbonus!$A$1:$AM$1,0),FALSE),"0")</f>
        <v>0</v>
      </c>
      <c r="AI61" s="162" t="str">
        <f>'Ny NPC'!$N$3</f>
        <v>0</v>
      </c>
      <c r="AJ61" s="54"/>
      <c r="AK61" s="163">
        <f t="shared" si="83"/>
        <v>-13</v>
      </c>
      <c r="AL61" s="52">
        <f t="shared" si="84"/>
        <v>0</v>
      </c>
      <c r="AM61" s="52">
        <f t="shared" ref="AM61:BF61" si="93">IF(I61&gt;2,"99",IF(I61&lt;1,0,IF(I61=1,$C61+$C61-$C61,IF(I61=2,$C61+$D61))))</f>
        <v>0</v>
      </c>
      <c r="AN61" s="52">
        <f t="shared" si="93"/>
        <v>0</v>
      </c>
      <c r="AO61" s="52">
        <f t="shared" si="93"/>
        <v>0</v>
      </c>
      <c r="AP61" s="52">
        <f t="shared" si="93"/>
        <v>0</v>
      </c>
      <c r="AQ61" s="52">
        <f t="shared" si="93"/>
        <v>0</v>
      </c>
      <c r="AR61" s="52">
        <f t="shared" si="93"/>
        <v>0</v>
      </c>
      <c r="AS61" s="52">
        <f t="shared" si="93"/>
        <v>0</v>
      </c>
      <c r="AT61" s="52">
        <f t="shared" si="93"/>
        <v>0</v>
      </c>
      <c r="AU61" s="52">
        <f t="shared" si="93"/>
        <v>0</v>
      </c>
      <c r="AV61" s="52">
        <f t="shared" si="93"/>
        <v>0</v>
      </c>
      <c r="AW61" s="52">
        <f t="shared" si="93"/>
        <v>0</v>
      </c>
      <c r="AX61" s="52">
        <f t="shared" si="93"/>
        <v>0</v>
      </c>
      <c r="AY61" s="52">
        <f t="shared" si="93"/>
        <v>0</v>
      </c>
      <c r="AZ61" s="52">
        <f t="shared" si="93"/>
        <v>0</v>
      </c>
      <c r="BA61" s="52">
        <f t="shared" si="93"/>
        <v>0</v>
      </c>
      <c r="BB61" s="52">
        <f t="shared" si="93"/>
        <v>0</v>
      </c>
      <c r="BC61" s="52">
        <f t="shared" si="93"/>
        <v>0</v>
      </c>
      <c r="BD61" s="52">
        <f t="shared" si="93"/>
        <v>0</v>
      </c>
      <c r="BE61" s="52">
        <f t="shared" si="93"/>
        <v>0</v>
      </c>
      <c r="BF61" s="52">
        <f t="shared" si="93"/>
        <v>0</v>
      </c>
      <c r="BG61" s="52"/>
      <c r="BH61" s="52"/>
      <c r="BI61" s="52"/>
      <c r="BJ61" s="52"/>
    </row>
    <row r="62" spans="1:62" ht="12.75" customHeight="1">
      <c r="A62" s="158" t="s">
        <v>302</v>
      </c>
      <c r="B62" s="159" t="str">
        <f>VLOOKUP(A62,AllaSkills!$A$3:$BV$319,'Ny NPC'!$A$2+3,FALSE)</f>
        <v>3</v>
      </c>
      <c r="C62" s="159" t="str">
        <f t="shared" si="78"/>
        <v>3</v>
      </c>
      <c r="D62" s="159" t="str">
        <f t="shared" si="79"/>
        <v>3</v>
      </c>
      <c r="E62" s="158" t="s">
        <v>293</v>
      </c>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f t="shared" si="80"/>
        <v>0</v>
      </c>
      <c r="AD62" s="161">
        <f t="shared" si="81"/>
        <v>-25</v>
      </c>
      <c r="AE62" s="162">
        <f>(EM+IN)/2</f>
        <v>5</v>
      </c>
      <c r="AF62" s="54">
        <f>HLOOKUP(Yrke,Levelbonus!$B$1:$CR$20,4,FALSE)</f>
        <v>0</v>
      </c>
      <c r="AG62" s="54">
        <f t="shared" si="82"/>
        <v>0</v>
      </c>
      <c r="AH62" s="54" t="str">
        <f>IF(ISNUMBER(VLOOKUP($A62,Rasbonus!$A$61:$AM$295,MATCH(Ras,Rasbonus!$A$1:$AM$1,0),FALSE)),VLOOKUP($A62,Rasbonus!$A$61:$AM$295,MATCH(Ras,Rasbonus!$A$1:$AM$1,0),FALSE),"0")</f>
        <v>0</v>
      </c>
      <c r="AI62" s="162" t="str">
        <f>'Ny NPC'!$N$3</f>
        <v>0</v>
      </c>
      <c r="AJ62" s="54"/>
      <c r="AK62" s="163">
        <f t="shared" si="83"/>
        <v>-20</v>
      </c>
      <c r="AL62" s="52">
        <f t="shared" si="84"/>
        <v>0</v>
      </c>
      <c r="AM62" s="52">
        <f t="shared" ref="AM62:BF62" si="94">IF(I62&gt;2,"99",IF(I62&lt;1,0,IF(I62=1,$C62+$C62-$C62,IF(I62=2,$C62+$D62))))</f>
        <v>0</v>
      </c>
      <c r="AN62" s="52">
        <f t="shared" si="94"/>
        <v>0</v>
      </c>
      <c r="AO62" s="52">
        <f t="shared" si="94"/>
        <v>0</v>
      </c>
      <c r="AP62" s="52">
        <f t="shared" si="94"/>
        <v>0</v>
      </c>
      <c r="AQ62" s="52">
        <f t="shared" si="94"/>
        <v>0</v>
      </c>
      <c r="AR62" s="52">
        <f t="shared" si="94"/>
        <v>0</v>
      </c>
      <c r="AS62" s="52">
        <f t="shared" si="94"/>
        <v>0</v>
      </c>
      <c r="AT62" s="52">
        <f t="shared" si="94"/>
        <v>0</v>
      </c>
      <c r="AU62" s="52">
        <f t="shared" si="94"/>
        <v>0</v>
      </c>
      <c r="AV62" s="52">
        <f t="shared" si="94"/>
        <v>0</v>
      </c>
      <c r="AW62" s="52">
        <f t="shared" si="94"/>
        <v>0</v>
      </c>
      <c r="AX62" s="52">
        <f t="shared" si="94"/>
        <v>0</v>
      </c>
      <c r="AY62" s="52">
        <f t="shared" si="94"/>
        <v>0</v>
      </c>
      <c r="AZ62" s="52">
        <f t="shared" si="94"/>
        <v>0</v>
      </c>
      <c r="BA62" s="52">
        <f t="shared" si="94"/>
        <v>0</v>
      </c>
      <c r="BB62" s="52">
        <f t="shared" si="94"/>
        <v>0</v>
      </c>
      <c r="BC62" s="52">
        <f t="shared" si="94"/>
        <v>0</v>
      </c>
      <c r="BD62" s="52">
        <f t="shared" si="94"/>
        <v>0</v>
      </c>
      <c r="BE62" s="52">
        <f t="shared" si="94"/>
        <v>0</v>
      </c>
      <c r="BF62" s="52">
        <f t="shared" si="94"/>
        <v>0</v>
      </c>
      <c r="BG62" s="52"/>
      <c r="BH62" s="52"/>
      <c r="BI62" s="52"/>
      <c r="BJ62" s="52"/>
    </row>
    <row r="63" spans="1:62" ht="12.75" customHeight="1">
      <c r="A63" s="158" t="s">
        <v>303</v>
      </c>
      <c r="B63" s="159" t="str">
        <f>VLOOKUP(A63,AllaSkills!$A$3:$BV$319,'Ny NPC'!$A$2+3,FALSE)</f>
        <v>3</v>
      </c>
      <c r="C63" s="159" t="str">
        <f t="shared" si="78"/>
        <v>3</v>
      </c>
      <c r="D63" s="159" t="str">
        <f t="shared" si="79"/>
        <v>3</v>
      </c>
      <c r="E63" s="158" t="s">
        <v>293</v>
      </c>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f t="shared" si="80"/>
        <v>0</v>
      </c>
      <c r="AD63" s="161">
        <f t="shared" si="81"/>
        <v>-25</v>
      </c>
      <c r="AE63" s="162">
        <f>(AG+SD)/2</f>
        <v>5</v>
      </c>
      <c r="AF63" s="54">
        <f>HLOOKUP(Yrke,Levelbonus!$B$1:$CR$20,4,FALSE)</f>
        <v>0</v>
      </c>
      <c r="AG63" s="54">
        <f t="shared" si="82"/>
        <v>0</v>
      </c>
      <c r="AH63" s="54" t="str">
        <f>IF(ISNUMBER(VLOOKUP($A63,Rasbonus!$A$61:$AM$295,MATCH(Ras,Rasbonus!$A$1:$AM$1,0),FALSE)),VLOOKUP($A63,Rasbonus!$A$61:$AM$295,MATCH(Ras,Rasbonus!$A$1:$AM$1,0),FALSE),"0")</f>
        <v>0</v>
      </c>
      <c r="AI63" s="162" t="str">
        <f>'Ny NPC'!$N$3</f>
        <v>0</v>
      </c>
      <c r="AJ63" s="54"/>
      <c r="AK63" s="163">
        <f t="shared" si="83"/>
        <v>-20</v>
      </c>
      <c r="AL63" s="52">
        <f t="shared" si="84"/>
        <v>0</v>
      </c>
      <c r="AM63" s="52">
        <f t="shared" ref="AM63:BF63" si="95">IF(I63&gt;2,"99",IF(I63&lt;1,0,IF(I63=1,$C63+$C63-$C63,IF(I63=2,$C63+$D63))))</f>
        <v>0</v>
      </c>
      <c r="AN63" s="52">
        <f t="shared" si="95"/>
        <v>0</v>
      </c>
      <c r="AO63" s="52">
        <f t="shared" si="95"/>
        <v>0</v>
      </c>
      <c r="AP63" s="52">
        <f t="shared" si="95"/>
        <v>0</v>
      </c>
      <c r="AQ63" s="52">
        <f t="shared" si="95"/>
        <v>0</v>
      </c>
      <c r="AR63" s="52">
        <f t="shared" si="95"/>
        <v>0</v>
      </c>
      <c r="AS63" s="52">
        <f t="shared" si="95"/>
        <v>0</v>
      </c>
      <c r="AT63" s="52">
        <f t="shared" si="95"/>
        <v>0</v>
      </c>
      <c r="AU63" s="52">
        <f t="shared" si="95"/>
        <v>0</v>
      </c>
      <c r="AV63" s="52">
        <f t="shared" si="95"/>
        <v>0</v>
      </c>
      <c r="AW63" s="52">
        <f t="shared" si="95"/>
        <v>0</v>
      </c>
      <c r="AX63" s="52">
        <f t="shared" si="95"/>
        <v>0</v>
      </c>
      <c r="AY63" s="52">
        <f t="shared" si="95"/>
        <v>0</v>
      </c>
      <c r="AZ63" s="52">
        <f t="shared" si="95"/>
        <v>0</v>
      </c>
      <c r="BA63" s="52">
        <f t="shared" si="95"/>
        <v>0</v>
      </c>
      <c r="BB63" s="52">
        <f t="shared" si="95"/>
        <v>0</v>
      </c>
      <c r="BC63" s="52">
        <f t="shared" si="95"/>
        <v>0</v>
      </c>
      <c r="BD63" s="52">
        <f t="shared" si="95"/>
        <v>0</v>
      </c>
      <c r="BE63" s="52">
        <f t="shared" si="95"/>
        <v>0</v>
      </c>
      <c r="BF63" s="52">
        <f t="shared" si="95"/>
        <v>0</v>
      </c>
      <c r="BG63" s="52"/>
      <c r="BH63" s="52"/>
      <c r="BI63" s="52"/>
      <c r="BJ63" s="52"/>
    </row>
    <row r="64" spans="1:62" ht="12.75" customHeight="1">
      <c r="A64" s="158" t="s">
        <v>304</v>
      </c>
      <c r="B64" s="159" t="str">
        <f>VLOOKUP(A64,AllaSkills!$A$3:$BV$319,'Ny NPC'!$A$2+3,FALSE)</f>
        <v>3</v>
      </c>
      <c r="C64" s="159" t="str">
        <f t="shared" si="78"/>
        <v>3</v>
      </c>
      <c r="D64" s="159" t="str">
        <f t="shared" si="79"/>
        <v>3</v>
      </c>
      <c r="E64" s="158" t="s">
        <v>293</v>
      </c>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f t="shared" si="80"/>
        <v>0</v>
      </c>
      <c r="AD64" s="161">
        <f t="shared" si="81"/>
        <v>-25</v>
      </c>
      <c r="AE64" s="162">
        <f>(AG+SD)/2</f>
        <v>5</v>
      </c>
      <c r="AF64" s="54">
        <f>HLOOKUP(Yrke,Levelbonus!$B$1:$CR$20,4,FALSE)</f>
        <v>0</v>
      </c>
      <c r="AG64" s="54">
        <f t="shared" si="82"/>
        <v>0</v>
      </c>
      <c r="AH64" s="54" t="str">
        <f>IF(ISNUMBER(VLOOKUP($A64,Rasbonus!$A$61:$AM$295,MATCH(Ras,Rasbonus!$A$1:$AM$1,0),FALSE)),VLOOKUP($A64,Rasbonus!$A$61:$AM$295,MATCH(Ras,Rasbonus!$A$1:$AM$1,0),FALSE),"0")</f>
        <v>0</v>
      </c>
      <c r="AI64" s="162" t="str">
        <f>'Ny NPC'!$N$3</f>
        <v>0</v>
      </c>
      <c r="AJ64" s="54"/>
      <c r="AK64" s="163">
        <f t="shared" si="83"/>
        <v>-20</v>
      </c>
      <c r="AL64" s="52">
        <f t="shared" si="84"/>
        <v>0</v>
      </c>
      <c r="AM64" s="52">
        <f t="shared" ref="AM64:BF64" si="96">IF(I64&gt;2,"99",IF(I64&lt;1,0,IF(I64=1,$C64+$C64-$C64,IF(I64=2,$C64+$D64))))</f>
        <v>0</v>
      </c>
      <c r="AN64" s="52">
        <f t="shared" si="96"/>
        <v>0</v>
      </c>
      <c r="AO64" s="52">
        <f t="shared" si="96"/>
        <v>0</v>
      </c>
      <c r="AP64" s="52">
        <f t="shared" si="96"/>
        <v>0</v>
      </c>
      <c r="AQ64" s="52">
        <f t="shared" si="96"/>
        <v>0</v>
      </c>
      <c r="AR64" s="52">
        <f t="shared" si="96"/>
        <v>0</v>
      </c>
      <c r="AS64" s="52">
        <f t="shared" si="96"/>
        <v>0</v>
      </c>
      <c r="AT64" s="52">
        <f t="shared" si="96"/>
        <v>0</v>
      </c>
      <c r="AU64" s="52">
        <f t="shared" si="96"/>
        <v>0</v>
      </c>
      <c r="AV64" s="52">
        <f t="shared" si="96"/>
        <v>0</v>
      </c>
      <c r="AW64" s="52">
        <f t="shared" si="96"/>
        <v>0</v>
      </c>
      <c r="AX64" s="52">
        <f t="shared" si="96"/>
        <v>0</v>
      </c>
      <c r="AY64" s="52">
        <f t="shared" si="96"/>
        <v>0</v>
      </c>
      <c r="AZ64" s="52">
        <f t="shared" si="96"/>
        <v>0</v>
      </c>
      <c r="BA64" s="52">
        <f t="shared" si="96"/>
        <v>0</v>
      </c>
      <c r="BB64" s="52">
        <f t="shared" si="96"/>
        <v>0</v>
      </c>
      <c r="BC64" s="52">
        <f t="shared" si="96"/>
        <v>0</v>
      </c>
      <c r="BD64" s="52">
        <f t="shared" si="96"/>
        <v>0</v>
      </c>
      <c r="BE64" s="52">
        <f t="shared" si="96"/>
        <v>0</v>
      </c>
      <c r="BF64" s="52">
        <f t="shared" si="96"/>
        <v>0</v>
      </c>
      <c r="BG64" s="52"/>
      <c r="BH64" s="52"/>
      <c r="BI64" s="52"/>
      <c r="BJ64" s="52"/>
    </row>
    <row r="65" spans="1:62" ht="12.75" customHeight="1">
      <c r="A65" s="158" t="s">
        <v>305</v>
      </c>
      <c r="B65" s="159" t="str">
        <f>VLOOKUP(A65,AllaSkills!$A$3:$BV$319,'Ny NPC'!$A$2+3,FALSE)</f>
        <v>3</v>
      </c>
      <c r="C65" s="159" t="str">
        <f t="shared" si="78"/>
        <v>3</v>
      </c>
      <c r="D65" s="159" t="str">
        <f t="shared" si="79"/>
        <v>3</v>
      </c>
      <c r="E65" s="158" t="s">
        <v>293</v>
      </c>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f t="shared" si="80"/>
        <v>0</v>
      </c>
      <c r="AD65" s="161">
        <f t="shared" si="81"/>
        <v>-25</v>
      </c>
      <c r="AE65" s="162">
        <f>QU</f>
        <v>0</v>
      </c>
      <c r="AF65" s="54">
        <f>HLOOKUP(Yrke,Levelbonus!$B$1:$CR$20,4,FALSE)</f>
        <v>0</v>
      </c>
      <c r="AG65" s="54">
        <f t="shared" si="82"/>
        <v>0</v>
      </c>
      <c r="AH65" s="54" t="str">
        <f>IF(ISNUMBER(VLOOKUP($A65,Rasbonus!$A$61:$AM$295,MATCH(Ras,Rasbonus!$A$1:$AM$1,0),FALSE)),VLOOKUP($A65,Rasbonus!$A$61:$AM$295,MATCH(Ras,Rasbonus!$A$1:$AM$1,0),FALSE),"0")</f>
        <v>0</v>
      </c>
      <c r="AI65" s="162" t="str">
        <f>'Ny NPC'!$N$3</f>
        <v>0</v>
      </c>
      <c r="AJ65" s="54"/>
      <c r="AK65" s="163">
        <f t="shared" si="83"/>
        <v>-25</v>
      </c>
      <c r="AL65" s="52">
        <f t="shared" si="84"/>
        <v>0</v>
      </c>
      <c r="AM65" s="52">
        <f t="shared" ref="AM65:BF65" si="97">IF(I65&gt;2,"99",IF(I65&lt;1,0,IF(I65=1,$C65+$C65-$C65,IF(I65=2,$C65+$D65))))</f>
        <v>0</v>
      </c>
      <c r="AN65" s="52">
        <f t="shared" si="97"/>
        <v>0</v>
      </c>
      <c r="AO65" s="52">
        <f t="shared" si="97"/>
        <v>0</v>
      </c>
      <c r="AP65" s="52">
        <f t="shared" si="97"/>
        <v>0</v>
      </c>
      <c r="AQ65" s="52">
        <f t="shared" si="97"/>
        <v>0</v>
      </c>
      <c r="AR65" s="52">
        <f t="shared" si="97"/>
        <v>0</v>
      </c>
      <c r="AS65" s="52">
        <f t="shared" si="97"/>
        <v>0</v>
      </c>
      <c r="AT65" s="52">
        <f t="shared" si="97"/>
        <v>0</v>
      </c>
      <c r="AU65" s="52">
        <f t="shared" si="97"/>
        <v>0</v>
      </c>
      <c r="AV65" s="52">
        <f t="shared" si="97"/>
        <v>0</v>
      </c>
      <c r="AW65" s="52">
        <f t="shared" si="97"/>
        <v>0</v>
      </c>
      <c r="AX65" s="52">
        <f t="shared" si="97"/>
        <v>0</v>
      </c>
      <c r="AY65" s="52">
        <f t="shared" si="97"/>
        <v>0</v>
      </c>
      <c r="AZ65" s="52">
        <f t="shared" si="97"/>
        <v>0</v>
      </c>
      <c r="BA65" s="52">
        <f t="shared" si="97"/>
        <v>0</v>
      </c>
      <c r="BB65" s="52">
        <f t="shared" si="97"/>
        <v>0</v>
      </c>
      <c r="BC65" s="52">
        <f t="shared" si="97"/>
        <v>0</v>
      </c>
      <c r="BD65" s="52">
        <f t="shared" si="97"/>
        <v>0</v>
      </c>
      <c r="BE65" s="52">
        <f t="shared" si="97"/>
        <v>0</v>
      </c>
      <c r="BF65" s="52">
        <f t="shared" si="97"/>
        <v>0</v>
      </c>
      <c r="BG65" s="52"/>
      <c r="BH65" s="52"/>
      <c r="BI65" s="52"/>
      <c r="BJ65" s="52"/>
    </row>
    <row r="66" spans="1:62" ht="12.75" customHeight="1">
      <c r="A66" s="158"/>
      <c r="B66" s="161"/>
      <c r="C66" s="161"/>
      <c r="D66" s="161"/>
      <c r="E66" s="158"/>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2"/>
      <c r="AF66" s="54"/>
      <c r="AG66" s="54"/>
      <c r="AH66" s="54"/>
      <c r="AI66" s="54"/>
      <c r="AJ66" s="54"/>
      <c r="AK66" s="163"/>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row>
    <row r="67" spans="1:62" ht="12.75" customHeight="1">
      <c r="A67" s="78" t="s">
        <v>306</v>
      </c>
      <c r="B67" s="168" t="str">
        <f>VLOOKUP(A67,AllaSkills!$A$3:$BV$319,'Ny NPC'!$A$2+3,FALSE)</f>
        <v>3</v>
      </c>
      <c r="C67" s="168" t="str">
        <f t="shared" ref="C67:C73" si="98">IF(LEN(B67)=3,LEFT(B67,1),IF(LEN(B67)&lt;3,B67,99))</f>
        <v>3</v>
      </c>
      <c r="D67" s="168" t="str">
        <f t="shared" ref="D67:D73" si="99">IF(RIGHT(B67,1)="*",LEFT(B67,1),IF(LEN(B67)=3,RIGHT(B67,1),IF(LEN(B67)&lt;3,B67,RIGHT(B67,2))))</f>
        <v>3</v>
      </c>
      <c r="E67" s="78" t="s">
        <v>307</v>
      </c>
      <c r="F67" s="54"/>
      <c r="G67" s="54"/>
      <c r="H67" s="54"/>
      <c r="I67" s="54"/>
      <c r="J67" s="54"/>
      <c r="K67" s="54"/>
      <c r="L67" s="54"/>
      <c r="M67" s="54"/>
      <c r="N67" s="54"/>
      <c r="O67" s="54"/>
      <c r="P67" s="54"/>
      <c r="Q67" s="54"/>
      <c r="R67" s="54"/>
      <c r="S67" s="54"/>
      <c r="T67" s="54"/>
      <c r="U67" s="54"/>
      <c r="V67" s="54"/>
      <c r="W67" s="54"/>
      <c r="X67" s="54"/>
      <c r="Y67" s="54"/>
      <c r="Z67" s="54"/>
      <c r="AA67" s="54"/>
      <c r="AB67" s="54"/>
      <c r="AC67" s="54">
        <f t="shared" ref="AC67:AC73" si="100">SUM(F67:AB67)</f>
        <v>0</v>
      </c>
      <c r="AD67" s="54">
        <f t="shared" ref="AD67:AD73" si="101">IF(AC67&lt;1,-25,IF(AC67&gt;30,80+((AC67-30)*0.5),IF(AC67&gt;20,70+(AC67-20),IF(AC67&gt;10,50+((AC67-10)*2),AC67*5))))</f>
        <v>-25</v>
      </c>
      <c r="AE67" s="162">
        <f>(AG+QU)/2</f>
        <v>2.5</v>
      </c>
      <c r="AF67" s="54">
        <f>HLOOKUP(Yrke,Levelbonus!$B$1:$CR$20,10,FALSE)</f>
        <v>0</v>
      </c>
      <c r="AG67" s="54">
        <f t="shared" ref="AG67:AG73" si="102">AF67*Level</f>
        <v>0</v>
      </c>
      <c r="AH67" s="54" t="str">
        <f>IF(ISNUMBER(VLOOKUP($A67,Rasbonus!$A$61:$AM$295,MATCH(Ras,Rasbonus!$A$1:$AM$1,0),FALSE)),VLOOKUP($A67,Rasbonus!$A$61:$AM$295,MATCH(Ras,Rasbonus!$A$1:$AM$1,0),FALSE),"0")</f>
        <v>0</v>
      </c>
      <c r="AI67" s="162" t="str">
        <f>'Ny NPC'!$N$3</f>
        <v>0</v>
      </c>
      <c r="AJ67" s="54"/>
      <c r="AK67" s="163">
        <f t="shared" ref="AK67:AK73" si="103">ROUND(AD67+AE67+AG67+AH67+AI67+AJ67,0)</f>
        <v>-23</v>
      </c>
      <c r="AL67" s="52">
        <f t="shared" ref="AL67:AL73" si="104">IF(F67&gt;2,"99",IF(F67&lt;1,0,IF(F67=1,$C67+$C67-$C67,IF(F67=2,$C67+$D67))))</f>
        <v>0</v>
      </c>
      <c r="AM67" s="52">
        <f t="shared" ref="AM67:BF67" si="105">IF(I67&gt;2,"99",IF(I67&lt;1,0,IF(I67=1,$C67+$C67-$C67,IF(I67=2,$C67+$D67))))</f>
        <v>0</v>
      </c>
      <c r="AN67" s="52">
        <f t="shared" si="105"/>
        <v>0</v>
      </c>
      <c r="AO67" s="52">
        <f t="shared" si="105"/>
        <v>0</v>
      </c>
      <c r="AP67" s="52">
        <f t="shared" si="105"/>
        <v>0</v>
      </c>
      <c r="AQ67" s="52">
        <f t="shared" si="105"/>
        <v>0</v>
      </c>
      <c r="AR67" s="52">
        <f t="shared" si="105"/>
        <v>0</v>
      </c>
      <c r="AS67" s="52">
        <f t="shared" si="105"/>
        <v>0</v>
      </c>
      <c r="AT67" s="52">
        <f t="shared" si="105"/>
        <v>0</v>
      </c>
      <c r="AU67" s="52">
        <f t="shared" si="105"/>
        <v>0</v>
      </c>
      <c r="AV67" s="52">
        <f t="shared" si="105"/>
        <v>0</v>
      </c>
      <c r="AW67" s="52">
        <f t="shared" si="105"/>
        <v>0</v>
      </c>
      <c r="AX67" s="52">
        <f t="shared" si="105"/>
        <v>0</v>
      </c>
      <c r="AY67" s="52">
        <f t="shared" si="105"/>
        <v>0</v>
      </c>
      <c r="AZ67" s="52">
        <f t="shared" si="105"/>
        <v>0</v>
      </c>
      <c r="BA67" s="52">
        <f t="shared" si="105"/>
        <v>0</v>
      </c>
      <c r="BB67" s="52">
        <f t="shared" si="105"/>
        <v>0</v>
      </c>
      <c r="BC67" s="52">
        <f t="shared" si="105"/>
        <v>0</v>
      </c>
      <c r="BD67" s="52">
        <f t="shared" si="105"/>
        <v>0</v>
      </c>
      <c r="BE67" s="52">
        <f t="shared" si="105"/>
        <v>0</v>
      </c>
      <c r="BF67" s="52">
        <f t="shared" si="105"/>
        <v>0</v>
      </c>
      <c r="BG67" s="52"/>
      <c r="BH67" s="52"/>
      <c r="BI67" s="52"/>
      <c r="BJ67" s="52"/>
    </row>
    <row r="68" spans="1:62" ht="12.75" customHeight="1">
      <c r="A68" s="78" t="s">
        <v>308</v>
      </c>
      <c r="B68" s="168" t="str">
        <f>VLOOKUP(A68,AllaSkills!$A$3:$BV$319,'Ny NPC'!$A$2+3,FALSE)</f>
        <v>5</v>
      </c>
      <c r="C68" s="168" t="str">
        <f t="shared" si="98"/>
        <v>5</v>
      </c>
      <c r="D68" s="168" t="str">
        <f t="shared" si="99"/>
        <v>5</v>
      </c>
      <c r="E68" s="78" t="s">
        <v>307</v>
      </c>
      <c r="F68" s="54"/>
      <c r="G68" s="54"/>
      <c r="H68" s="54"/>
      <c r="I68" s="54"/>
      <c r="J68" s="54"/>
      <c r="K68" s="54"/>
      <c r="L68" s="54"/>
      <c r="M68" s="54"/>
      <c r="N68" s="54"/>
      <c r="O68" s="54"/>
      <c r="P68" s="54"/>
      <c r="Q68" s="54"/>
      <c r="R68" s="54"/>
      <c r="S68" s="54"/>
      <c r="T68" s="54"/>
      <c r="U68" s="54"/>
      <c r="V68" s="54"/>
      <c r="W68" s="54"/>
      <c r="X68" s="54"/>
      <c r="Y68" s="54"/>
      <c r="Z68" s="54"/>
      <c r="AA68" s="54"/>
      <c r="AB68" s="54"/>
      <c r="AC68" s="54">
        <f t="shared" si="100"/>
        <v>0</v>
      </c>
      <c r="AD68" s="54">
        <f t="shared" si="101"/>
        <v>-25</v>
      </c>
      <c r="AE68" s="162">
        <f>(AG+SD)/2</f>
        <v>5</v>
      </c>
      <c r="AF68" s="54">
        <f>HLOOKUP(Yrke,Levelbonus!$B$1:$CR$20,10,FALSE)</f>
        <v>0</v>
      </c>
      <c r="AG68" s="54">
        <f t="shared" si="102"/>
        <v>0</v>
      </c>
      <c r="AH68" s="54" t="str">
        <f>IF(ISNUMBER(VLOOKUP($A68,Rasbonus!$A$61:$AM$295,MATCH(Ras,Rasbonus!$A$1:$AM$1,0),FALSE)),VLOOKUP($A68,Rasbonus!$A$61:$AM$295,MATCH(Ras,Rasbonus!$A$1:$AM$1,0),FALSE),"0")</f>
        <v>0</v>
      </c>
      <c r="AI68" s="162" t="str">
        <f>'Ny NPC'!$N$3</f>
        <v>0</v>
      </c>
      <c r="AJ68" s="54"/>
      <c r="AK68" s="163">
        <f t="shared" si="103"/>
        <v>-20</v>
      </c>
      <c r="AL68" s="52">
        <f t="shared" si="104"/>
        <v>0</v>
      </c>
      <c r="AM68" s="52">
        <f t="shared" ref="AM68:BF68" si="106">IF(I68&gt;2,"99",IF(I68&lt;1,0,IF(I68=1,$C68+$C68-$C68,IF(I68=2,$C68+$D68))))</f>
        <v>0</v>
      </c>
      <c r="AN68" s="52">
        <f t="shared" si="106"/>
        <v>0</v>
      </c>
      <c r="AO68" s="52">
        <f t="shared" si="106"/>
        <v>0</v>
      </c>
      <c r="AP68" s="52">
        <f t="shared" si="106"/>
        <v>0</v>
      </c>
      <c r="AQ68" s="52">
        <f t="shared" si="106"/>
        <v>0</v>
      </c>
      <c r="AR68" s="52">
        <f t="shared" si="106"/>
        <v>0</v>
      </c>
      <c r="AS68" s="52">
        <f t="shared" si="106"/>
        <v>0</v>
      </c>
      <c r="AT68" s="52">
        <f t="shared" si="106"/>
        <v>0</v>
      </c>
      <c r="AU68" s="52">
        <f t="shared" si="106"/>
        <v>0</v>
      </c>
      <c r="AV68" s="52">
        <f t="shared" si="106"/>
        <v>0</v>
      </c>
      <c r="AW68" s="52">
        <f t="shared" si="106"/>
        <v>0</v>
      </c>
      <c r="AX68" s="52">
        <f t="shared" si="106"/>
        <v>0</v>
      </c>
      <c r="AY68" s="52">
        <f t="shared" si="106"/>
        <v>0</v>
      </c>
      <c r="AZ68" s="52">
        <f t="shared" si="106"/>
        <v>0</v>
      </c>
      <c r="BA68" s="52">
        <f t="shared" si="106"/>
        <v>0</v>
      </c>
      <c r="BB68" s="52">
        <f t="shared" si="106"/>
        <v>0</v>
      </c>
      <c r="BC68" s="52">
        <f t="shared" si="106"/>
        <v>0</v>
      </c>
      <c r="BD68" s="52">
        <f t="shared" si="106"/>
        <v>0</v>
      </c>
      <c r="BE68" s="52">
        <f t="shared" si="106"/>
        <v>0</v>
      </c>
      <c r="BF68" s="52">
        <f t="shared" si="106"/>
        <v>0</v>
      </c>
      <c r="BG68" s="52"/>
      <c r="BH68" s="52"/>
      <c r="BI68" s="52"/>
      <c r="BJ68" s="52"/>
    </row>
    <row r="69" spans="1:62" ht="12.75" customHeight="1">
      <c r="A69" s="78" t="s">
        <v>309</v>
      </c>
      <c r="B69" s="168" t="str">
        <f>VLOOKUP(A69,AllaSkills!$A$3:$BV$319,'Ny NPC'!$A$2+3,FALSE)</f>
        <v>3</v>
      </c>
      <c r="C69" s="168" t="str">
        <f t="shared" si="98"/>
        <v>3</v>
      </c>
      <c r="D69" s="168" t="str">
        <f t="shared" si="99"/>
        <v>3</v>
      </c>
      <c r="E69" s="78" t="s">
        <v>307</v>
      </c>
      <c r="F69" s="54"/>
      <c r="G69" s="54"/>
      <c r="H69" s="54"/>
      <c r="I69" s="54"/>
      <c r="J69" s="54"/>
      <c r="K69" s="54"/>
      <c r="L69" s="54"/>
      <c r="M69" s="54"/>
      <c r="N69" s="54"/>
      <c r="O69" s="54"/>
      <c r="P69" s="54"/>
      <c r="Q69" s="54"/>
      <c r="R69" s="54"/>
      <c r="S69" s="54"/>
      <c r="T69" s="54"/>
      <c r="U69" s="54"/>
      <c r="V69" s="54"/>
      <c r="W69" s="54"/>
      <c r="X69" s="54"/>
      <c r="Y69" s="54"/>
      <c r="Z69" s="54"/>
      <c r="AA69" s="54"/>
      <c r="AB69" s="54"/>
      <c r="AC69" s="54">
        <f t="shared" si="100"/>
        <v>0</v>
      </c>
      <c r="AD69" s="54">
        <f t="shared" si="101"/>
        <v>-25</v>
      </c>
      <c r="AE69" s="162">
        <f>(AG+IN)/2</f>
        <v>5</v>
      </c>
      <c r="AF69" s="54">
        <f>HLOOKUP(Yrke,Levelbonus!$B$1:$CR$20,10,FALSE)</f>
        <v>0</v>
      </c>
      <c r="AG69" s="54">
        <f t="shared" si="102"/>
        <v>0</v>
      </c>
      <c r="AH69" s="54" t="str">
        <f>IF(ISNUMBER(VLOOKUP($A69,Rasbonus!$A$61:$AM$295,MATCH(Ras,Rasbonus!$A$1:$AM$1,0),FALSE)),VLOOKUP($A69,Rasbonus!$A$61:$AM$295,MATCH(Ras,Rasbonus!$A$1:$AM$1,0),FALSE),"0")</f>
        <v>0</v>
      </c>
      <c r="AI69" s="162" t="str">
        <f>'Ny NPC'!$N$3</f>
        <v>0</v>
      </c>
      <c r="AJ69" s="54"/>
      <c r="AK69" s="163">
        <f t="shared" si="103"/>
        <v>-20</v>
      </c>
      <c r="AL69" s="52">
        <f t="shared" si="104"/>
        <v>0</v>
      </c>
      <c r="AM69" s="52">
        <f t="shared" ref="AM69:BF69" si="107">IF(I69&gt;2,"99",IF(I69&lt;1,0,IF(I69=1,$C69+$C69-$C69,IF(I69=2,$C69+$D69))))</f>
        <v>0</v>
      </c>
      <c r="AN69" s="52">
        <f t="shared" si="107"/>
        <v>0</v>
      </c>
      <c r="AO69" s="52">
        <f t="shared" si="107"/>
        <v>0</v>
      </c>
      <c r="AP69" s="52">
        <f t="shared" si="107"/>
        <v>0</v>
      </c>
      <c r="AQ69" s="52">
        <f t="shared" si="107"/>
        <v>0</v>
      </c>
      <c r="AR69" s="52">
        <f t="shared" si="107"/>
        <v>0</v>
      </c>
      <c r="AS69" s="52">
        <f t="shared" si="107"/>
        <v>0</v>
      </c>
      <c r="AT69" s="52">
        <f t="shared" si="107"/>
        <v>0</v>
      </c>
      <c r="AU69" s="52">
        <f t="shared" si="107"/>
        <v>0</v>
      </c>
      <c r="AV69" s="52">
        <f t="shared" si="107"/>
        <v>0</v>
      </c>
      <c r="AW69" s="52">
        <f t="shared" si="107"/>
        <v>0</v>
      </c>
      <c r="AX69" s="52">
        <f t="shared" si="107"/>
        <v>0</v>
      </c>
      <c r="AY69" s="52">
        <f t="shared" si="107"/>
        <v>0</v>
      </c>
      <c r="AZ69" s="52">
        <f t="shared" si="107"/>
        <v>0</v>
      </c>
      <c r="BA69" s="52">
        <f t="shared" si="107"/>
        <v>0</v>
      </c>
      <c r="BB69" s="52">
        <f t="shared" si="107"/>
        <v>0</v>
      </c>
      <c r="BC69" s="52">
        <f t="shared" si="107"/>
        <v>0</v>
      </c>
      <c r="BD69" s="52">
        <f t="shared" si="107"/>
        <v>0</v>
      </c>
      <c r="BE69" s="52">
        <f t="shared" si="107"/>
        <v>0</v>
      </c>
      <c r="BF69" s="52">
        <f t="shared" si="107"/>
        <v>0</v>
      </c>
      <c r="BG69" s="52"/>
      <c r="BH69" s="52"/>
      <c r="BI69" s="52"/>
      <c r="BJ69" s="52"/>
    </row>
    <row r="70" spans="1:62" ht="12.75" customHeight="1">
      <c r="A70" s="78" t="s">
        <v>310</v>
      </c>
      <c r="B70" s="168" t="str">
        <f>VLOOKUP(A70,AllaSkills!$A$3:$BV$319,'Ny NPC'!$A$2+3,FALSE)</f>
        <v>5</v>
      </c>
      <c r="C70" s="168" t="str">
        <f t="shared" si="98"/>
        <v>5</v>
      </c>
      <c r="D70" s="168" t="str">
        <f t="shared" si="99"/>
        <v>5</v>
      </c>
      <c r="E70" s="78" t="s">
        <v>307</v>
      </c>
      <c r="F70" s="54"/>
      <c r="G70" s="54"/>
      <c r="H70" s="54"/>
      <c r="I70" s="54"/>
      <c r="J70" s="54"/>
      <c r="K70" s="54"/>
      <c r="L70" s="54"/>
      <c r="M70" s="54"/>
      <c r="N70" s="54"/>
      <c r="O70" s="54"/>
      <c r="P70" s="54"/>
      <c r="Q70" s="54"/>
      <c r="R70" s="54"/>
      <c r="S70" s="54"/>
      <c r="T70" s="54"/>
      <c r="U70" s="54"/>
      <c r="V70" s="54"/>
      <c r="W70" s="54"/>
      <c r="X70" s="54"/>
      <c r="Y70" s="54"/>
      <c r="Z70" s="54"/>
      <c r="AA70" s="54"/>
      <c r="AB70" s="54"/>
      <c r="AC70" s="54">
        <f t="shared" si="100"/>
        <v>0</v>
      </c>
      <c r="AD70" s="54">
        <f t="shared" si="101"/>
        <v>-25</v>
      </c>
      <c r="AE70" s="162">
        <f>(ST+AG)/2</f>
        <v>12.5</v>
      </c>
      <c r="AF70" s="54">
        <f>HLOOKUP(Yrke,Levelbonus!$B$1:$CR$20,10,FALSE)</f>
        <v>0</v>
      </c>
      <c r="AG70" s="54">
        <f t="shared" si="102"/>
        <v>0</v>
      </c>
      <c r="AH70" s="54" t="str">
        <f>IF(ISNUMBER(VLOOKUP($A70,Rasbonus!$A$61:$AM$295,MATCH(Ras,Rasbonus!$A$1:$AM$1,0),FALSE)),VLOOKUP($A70,Rasbonus!$A$61:$AM$295,MATCH(Ras,Rasbonus!$A$1:$AM$1,0),FALSE),"0")</f>
        <v>0</v>
      </c>
      <c r="AI70" s="162" t="str">
        <f>'Ny NPC'!$N$3</f>
        <v>0</v>
      </c>
      <c r="AJ70" s="54"/>
      <c r="AK70" s="163">
        <f t="shared" si="103"/>
        <v>-13</v>
      </c>
      <c r="AL70" s="52">
        <f t="shared" si="104"/>
        <v>0</v>
      </c>
      <c r="AM70" s="52">
        <f t="shared" ref="AM70:BF70" si="108">IF(I70&gt;2,"99",IF(I70&lt;1,0,IF(I70=1,$C70+$C70-$C70,IF(I70=2,$C70+$D70))))</f>
        <v>0</v>
      </c>
      <c r="AN70" s="52">
        <f t="shared" si="108"/>
        <v>0</v>
      </c>
      <c r="AO70" s="52">
        <f t="shared" si="108"/>
        <v>0</v>
      </c>
      <c r="AP70" s="52">
        <f t="shared" si="108"/>
        <v>0</v>
      </c>
      <c r="AQ70" s="52">
        <f t="shared" si="108"/>
        <v>0</v>
      </c>
      <c r="AR70" s="52">
        <f t="shared" si="108"/>
        <v>0</v>
      </c>
      <c r="AS70" s="52">
        <f t="shared" si="108"/>
        <v>0</v>
      </c>
      <c r="AT70" s="52">
        <f t="shared" si="108"/>
        <v>0</v>
      </c>
      <c r="AU70" s="52">
        <f t="shared" si="108"/>
        <v>0</v>
      </c>
      <c r="AV70" s="52">
        <f t="shared" si="108"/>
        <v>0</v>
      </c>
      <c r="AW70" s="52">
        <f t="shared" si="108"/>
        <v>0</v>
      </c>
      <c r="AX70" s="52">
        <f t="shared" si="108"/>
        <v>0</v>
      </c>
      <c r="AY70" s="52">
        <f t="shared" si="108"/>
        <v>0</v>
      </c>
      <c r="AZ70" s="52">
        <f t="shared" si="108"/>
        <v>0</v>
      </c>
      <c r="BA70" s="52">
        <f t="shared" si="108"/>
        <v>0</v>
      </c>
      <c r="BB70" s="52">
        <f t="shared" si="108"/>
        <v>0</v>
      </c>
      <c r="BC70" s="52">
        <f t="shared" si="108"/>
        <v>0</v>
      </c>
      <c r="BD70" s="52">
        <f t="shared" si="108"/>
        <v>0</v>
      </c>
      <c r="BE70" s="52">
        <f t="shared" si="108"/>
        <v>0</v>
      </c>
      <c r="BF70" s="52">
        <f t="shared" si="108"/>
        <v>0</v>
      </c>
      <c r="BG70" s="52"/>
      <c r="BH70" s="52"/>
      <c r="BI70" s="52"/>
      <c r="BJ70" s="52"/>
    </row>
    <row r="71" spans="1:62" ht="12.75" customHeight="1">
      <c r="A71" s="78" t="s">
        <v>311</v>
      </c>
      <c r="B71" s="168" t="str">
        <f>VLOOKUP(A71,AllaSkills!$A$3:$BV$319,'Ny NPC'!$A$2+3,FALSE)</f>
        <v>4</v>
      </c>
      <c r="C71" s="168" t="str">
        <f t="shared" si="98"/>
        <v>4</v>
      </c>
      <c r="D71" s="168" t="str">
        <f t="shared" si="99"/>
        <v>4</v>
      </c>
      <c r="E71" s="78" t="s">
        <v>307</v>
      </c>
      <c r="F71" s="54"/>
      <c r="G71" s="54"/>
      <c r="H71" s="54"/>
      <c r="I71" s="54"/>
      <c r="J71" s="54"/>
      <c r="K71" s="54"/>
      <c r="L71" s="54"/>
      <c r="M71" s="54"/>
      <c r="N71" s="54"/>
      <c r="O71" s="54"/>
      <c r="P71" s="54"/>
      <c r="Q71" s="54"/>
      <c r="R71" s="54"/>
      <c r="S71" s="54"/>
      <c r="T71" s="54"/>
      <c r="U71" s="54"/>
      <c r="V71" s="54"/>
      <c r="W71" s="54"/>
      <c r="X71" s="54"/>
      <c r="Y71" s="54"/>
      <c r="Z71" s="54"/>
      <c r="AA71" s="54"/>
      <c r="AB71" s="54"/>
      <c r="AC71" s="54">
        <f t="shared" si="100"/>
        <v>0</v>
      </c>
      <c r="AD71" s="54">
        <f t="shared" si="101"/>
        <v>-25</v>
      </c>
      <c r="AE71" s="162">
        <f>(ST+AG)/2</f>
        <v>12.5</v>
      </c>
      <c r="AF71" s="54">
        <f>HLOOKUP(Yrke,Levelbonus!$B$1:$CR$20,10,FALSE)</f>
        <v>0</v>
      </c>
      <c r="AG71" s="54">
        <f t="shared" si="102"/>
        <v>0</v>
      </c>
      <c r="AH71" s="54" t="str">
        <f>IF(ISNUMBER(VLOOKUP($A71,Rasbonus!$A$61:$AM$295,MATCH(Ras,Rasbonus!$A$1:$AM$1,0),FALSE)),VLOOKUP($A71,Rasbonus!$A$61:$AM$295,MATCH(Ras,Rasbonus!$A$1:$AM$1,0),FALSE),"0")</f>
        <v>0</v>
      </c>
      <c r="AI71" s="162" t="str">
        <f>'Ny NPC'!$N$3</f>
        <v>0</v>
      </c>
      <c r="AJ71" s="54"/>
      <c r="AK71" s="163">
        <f t="shared" si="103"/>
        <v>-13</v>
      </c>
      <c r="AL71" s="52">
        <f t="shared" si="104"/>
        <v>0</v>
      </c>
      <c r="AM71" s="52">
        <f t="shared" ref="AM71:BF71" si="109">IF(I71&gt;2,"99",IF(I71&lt;1,0,IF(I71=1,$C71+$C71-$C71,IF(I71=2,$C71+$D71))))</f>
        <v>0</v>
      </c>
      <c r="AN71" s="52">
        <f t="shared" si="109"/>
        <v>0</v>
      </c>
      <c r="AO71" s="52">
        <f t="shared" si="109"/>
        <v>0</v>
      </c>
      <c r="AP71" s="52">
        <f t="shared" si="109"/>
        <v>0</v>
      </c>
      <c r="AQ71" s="52">
        <f t="shared" si="109"/>
        <v>0</v>
      </c>
      <c r="AR71" s="52">
        <f t="shared" si="109"/>
        <v>0</v>
      </c>
      <c r="AS71" s="52">
        <f t="shared" si="109"/>
        <v>0</v>
      </c>
      <c r="AT71" s="52">
        <f t="shared" si="109"/>
        <v>0</v>
      </c>
      <c r="AU71" s="52">
        <f t="shared" si="109"/>
        <v>0</v>
      </c>
      <c r="AV71" s="52">
        <f t="shared" si="109"/>
        <v>0</v>
      </c>
      <c r="AW71" s="52">
        <f t="shared" si="109"/>
        <v>0</v>
      </c>
      <c r="AX71" s="52">
        <f t="shared" si="109"/>
        <v>0</v>
      </c>
      <c r="AY71" s="52">
        <f t="shared" si="109"/>
        <v>0</v>
      </c>
      <c r="AZ71" s="52">
        <f t="shared" si="109"/>
        <v>0</v>
      </c>
      <c r="BA71" s="52">
        <f t="shared" si="109"/>
        <v>0</v>
      </c>
      <c r="BB71" s="52">
        <f t="shared" si="109"/>
        <v>0</v>
      </c>
      <c r="BC71" s="52">
        <f t="shared" si="109"/>
        <v>0</v>
      </c>
      <c r="BD71" s="52">
        <f t="shared" si="109"/>
        <v>0</v>
      </c>
      <c r="BE71" s="52">
        <f t="shared" si="109"/>
        <v>0</v>
      </c>
      <c r="BF71" s="52">
        <f t="shared" si="109"/>
        <v>0</v>
      </c>
      <c r="BG71" s="52"/>
      <c r="BH71" s="52"/>
      <c r="BI71" s="52"/>
      <c r="BJ71" s="52"/>
    </row>
    <row r="72" spans="1:62" ht="12.75" customHeight="1">
      <c r="A72" s="78" t="s">
        <v>312</v>
      </c>
      <c r="B72" s="168" t="str">
        <f>VLOOKUP(A72,AllaSkills!$A$3:$BV$319,'Ny NPC'!$A$2+3,FALSE)</f>
        <v>3</v>
      </c>
      <c r="C72" s="168" t="str">
        <f t="shared" si="98"/>
        <v>3</v>
      </c>
      <c r="D72" s="168" t="str">
        <f t="shared" si="99"/>
        <v>3</v>
      </c>
      <c r="E72" s="78" t="s">
        <v>307</v>
      </c>
      <c r="F72" s="54"/>
      <c r="G72" s="54"/>
      <c r="H72" s="54"/>
      <c r="I72" s="54"/>
      <c r="J72" s="54"/>
      <c r="K72" s="54"/>
      <c r="L72" s="54"/>
      <c r="M72" s="54"/>
      <c r="N72" s="54"/>
      <c r="O72" s="54"/>
      <c r="P72" s="54"/>
      <c r="Q72" s="54"/>
      <c r="R72" s="54"/>
      <c r="S72" s="54"/>
      <c r="T72" s="54"/>
      <c r="U72" s="54"/>
      <c r="V72" s="54"/>
      <c r="W72" s="54"/>
      <c r="X72" s="54"/>
      <c r="Y72" s="54"/>
      <c r="Z72" s="54"/>
      <c r="AA72" s="54"/>
      <c r="AB72" s="54"/>
      <c r="AC72" s="54">
        <f t="shared" si="100"/>
        <v>0</v>
      </c>
      <c r="AD72" s="54">
        <f t="shared" si="101"/>
        <v>-25</v>
      </c>
      <c r="AE72" s="162">
        <f>(AG+SD)/2</f>
        <v>5</v>
      </c>
      <c r="AF72" s="54">
        <f>HLOOKUP(Yrke,Levelbonus!$B$1:$CR$20,10,FALSE)</f>
        <v>0</v>
      </c>
      <c r="AG72" s="54">
        <f t="shared" si="102"/>
        <v>0</v>
      </c>
      <c r="AH72" s="54" t="str">
        <f>IF(ISNUMBER(VLOOKUP($A72,Rasbonus!$A$61:$AM$295,MATCH(Ras,Rasbonus!$A$1:$AM$1,0),FALSE)),VLOOKUP($A72,Rasbonus!$A$61:$AM$295,MATCH(Ras,Rasbonus!$A$1:$AM$1,0),FALSE),"0")</f>
        <v>0</v>
      </c>
      <c r="AI72" s="162" t="str">
        <f>'Ny NPC'!$N$3</f>
        <v>0</v>
      </c>
      <c r="AJ72" s="54"/>
      <c r="AK72" s="163">
        <f t="shared" si="103"/>
        <v>-20</v>
      </c>
      <c r="AL72" s="52">
        <f t="shared" si="104"/>
        <v>0</v>
      </c>
      <c r="AM72" s="52">
        <f t="shared" ref="AM72:BF72" si="110">IF(I72&gt;2,"99",IF(I72&lt;1,0,IF(I72=1,$C72+$C72-$C72,IF(I72=2,$C72+$D72))))</f>
        <v>0</v>
      </c>
      <c r="AN72" s="52">
        <f t="shared" si="110"/>
        <v>0</v>
      </c>
      <c r="AO72" s="52">
        <f t="shared" si="110"/>
        <v>0</v>
      </c>
      <c r="AP72" s="52">
        <f t="shared" si="110"/>
        <v>0</v>
      </c>
      <c r="AQ72" s="52">
        <f t="shared" si="110"/>
        <v>0</v>
      </c>
      <c r="AR72" s="52">
        <f t="shared" si="110"/>
        <v>0</v>
      </c>
      <c r="AS72" s="52">
        <f t="shared" si="110"/>
        <v>0</v>
      </c>
      <c r="AT72" s="52">
        <f t="shared" si="110"/>
        <v>0</v>
      </c>
      <c r="AU72" s="52">
        <f t="shared" si="110"/>
        <v>0</v>
      </c>
      <c r="AV72" s="52">
        <f t="shared" si="110"/>
        <v>0</v>
      </c>
      <c r="AW72" s="52">
        <f t="shared" si="110"/>
        <v>0</v>
      </c>
      <c r="AX72" s="52">
        <f t="shared" si="110"/>
        <v>0</v>
      </c>
      <c r="AY72" s="52">
        <f t="shared" si="110"/>
        <v>0</v>
      </c>
      <c r="AZ72" s="52">
        <f t="shared" si="110"/>
        <v>0</v>
      </c>
      <c r="BA72" s="52">
        <f t="shared" si="110"/>
        <v>0</v>
      </c>
      <c r="BB72" s="52">
        <f t="shared" si="110"/>
        <v>0</v>
      </c>
      <c r="BC72" s="52">
        <f t="shared" si="110"/>
        <v>0</v>
      </c>
      <c r="BD72" s="52">
        <f t="shared" si="110"/>
        <v>0</v>
      </c>
      <c r="BE72" s="52">
        <f t="shared" si="110"/>
        <v>0</v>
      </c>
      <c r="BF72" s="52">
        <f t="shared" si="110"/>
        <v>0</v>
      </c>
      <c r="BG72" s="52"/>
      <c r="BH72" s="52"/>
      <c r="BI72" s="52"/>
      <c r="BJ72" s="52"/>
    </row>
    <row r="73" spans="1:62" ht="12.75" customHeight="1">
      <c r="A73" s="78" t="s">
        <v>313</v>
      </c>
      <c r="B73" s="168" t="str">
        <f>VLOOKUP(A73,AllaSkills!$A$3:$BV$319,'Ny NPC'!$A$2+3,FALSE)</f>
        <v>3</v>
      </c>
      <c r="C73" s="168" t="str">
        <f t="shared" si="98"/>
        <v>3</v>
      </c>
      <c r="D73" s="168" t="str">
        <f t="shared" si="99"/>
        <v>3</v>
      </c>
      <c r="E73" s="78" t="s">
        <v>307</v>
      </c>
      <c r="F73" s="54"/>
      <c r="G73" s="54"/>
      <c r="H73" s="54"/>
      <c r="I73" s="54"/>
      <c r="J73" s="54"/>
      <c r="K73" s="54"/>
      <c r="L73" s="54"/>
      <c r="M73" s="54"/>
      <c r="N73" s="54"/>
      <c r="O73" s="54"/>
      <c r="P73" s="54"/>
      <c r="Q73" s="54"/>
      <c r="R73" s="54"/>
      <c r="S73" s="54"/>
      <c r="T73" s="54"/>
      <c r="U73" s="54"/>
      <c r="V73" s="54"/>
      <c r="W73" s="54"/>
      <c r="X73" s="54"/>
      <c r="Y73" s="54"/>
      <c r="Z73" s="54"/>
      <c r="AA73" s="54"/>
      <c r="AB73" s="54"/>
      <c r="AC73" s="54">
        <f t="shared" si="100"/>
        <v>0</v>
      </c>
      <c r="AD73" s="54">
        <f t="shared" si="101"/>
        <v>-25</v>
      </c>
      <c r="AE73" s="162">
        <f>(AG+QU)/2</f>
        <v>2.5</v>
      </c>
      <c r="AF73" s="54">
        <f>HLOOKUP(Yrke,Levelbonus!$B$1:$CR$20,10,FALSE)</f>
        <v>0</v>
      </c>
      <c r="AG73" s="54">
        <f t="shared" si="102"/>
        <v>0</v>
      </c>
      <c r="AH73" s="54" t="str">
        <f>IF(ISNUMBER(VLOOKUP($A73,Rasbonus!$A$61:$AM$295,MATCH(Ras,Rasbonus!$A$1:$AM$1,0),FALSE)),VLOOKUP($A73,Rasbonus!$A$61:$AM$295,MATCH(Ras,Rasbonus!$A$1:$AM$1,0),FALSE),"0")</f>
        <v>0</v>
      </c>
      <c r="AI73" s="162" t="str">
        <f>'Ny NPC'!$N$3</f>
        <v>0</v>
      </c>
      <c r="AJ73" s="54"/>
      <c r="AK73" s="163">
        <f t="shared" si="103"/>
        <v>-23</v>
      </c>
      <c r="AL73" s="52">
        <f t="shared" si="104"/>
        <v>0</v>
      </c>
      <c r="AM73" s="52">
        <f t="shared" ref="AM73:BF73" si="111">IF(I73&gt;2,"99",IF(I73&lt;1,0,IF(I73=1,$C73+$C73-$C73,IF(I73=2,$C73+$D73))))</f>
        <v>0</v>
      </c>
      <c r="AN73" s="52">
        <f t="shared" si="111"/>
        <v>0</v>
      </c>
      <c r="AO73" s="52">
        <f t="shared" si="111"/>
        <v>0</v>
      </c>
      <c r="AP73" s="52">
        <f t="shared" si="111"/>
        <v>0</v>
      </c>
      <c r="AQ73" s="52">
        <f t="shared" si="111"/>
        <v>0</v>
      </c>
      <c r="AR73" s="52">
        <f t="shared" si="111"/>
        <v>0</v>
      </c>
      <c r="AS73" s="52">
        <f t="shared" si="111"/>
        <v>0</v>
      </c>
      <c r="AT73" s="52">
        <f t="shared" si="111"/>
        <v>0</v>
      </c>
      <c r="AU73" s="52">
        <f t="shared" si="111"/>
        <v>0</v>
      </c>
      <c r="AV73" s="52">
        <f t="shared" si="111"/>
        <v>0</v>
      </c>
      <c r="AW73" s="52">
        <f t="shared" si="111"/>
        <v>0</v>
      </c>
      <c r="AX73" s="52">
        <f t="shared" si="111"/>
        <v>0</v>
      </c>
      <c r="AY73" s="52">
        <f t="shared" si="111"/>
        <v>0</v>
      </c>
      <c r="AZ73" s="52">
        <f t="shared" si="111"/>
        <v>0</v>
      </c>
      <c r="BA73" s="52">
        <f t="shared" si="111"/>
        <v>0</v>
      </c>
      <c r="BB73" s="52">
        <f t="shared" si="111"/>
        <v>0</v>
      </c>
      <c r="BC73" s="52">
        <f t="shared" si="111"/>
        <v>0</v>
      </c>
      <c r="BD73" s="52">
        <f t="shared" si="111"/>
        <v>0</v>
      </c>
      <c r="BE73" s="52">
        <f t="shared" si="111"/>
        <v>0</v>
      </c>
      <c r="BF73" s="52">
        <f t="shared" si="111"/>
        <v>0</v>
      </c>
      <c r="BG73" s="52"/>
      <c r="BH73" s="52"/>
      <c r="BI73" s="52"/>
      <c r="BJ73" s="52"/>
    </row>
    <row r="74" spans="1:62" ht="12.75" customHeight="1">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row>
    <row r="75" spans="1:62" ht="19.5" customHeight="1">
      <c r="A75" s="147" t="s">
        <v>314</v>
      </c>
      <c r="B75" s="148">
        <f>HLOOKUP(Yrke,'2nd'!$B$1:$CR$15,5,FALSE)</f>
        <v>0</v>
      </c>
      <c r="C75" s="165"/>
      <c r="D75" s="165"/>
      <c r="E75" s="166"/>
      <c r="F75" s="148">
        <f>SUM(AL76:AL103)</f>
        <v>0</v>
      </c>
      <c r="G75" s="148"/>
      <c r="H75" s="148"/>
      <c r="I75" s="148">
        <f t="shared" ref="I75:AB75" si="112">SUM(AM76:AM103)</f>
        <v>0</v>
      </c>
      <c r="J75" s="148">
        <f t="shared" si="112"/>
        <v>0</v>
      </c>
      <c r="K75" s="148">
        <f t="shared" si="112"/>
        <v>0</v>
      </c>
      <c r="L75" s="148">
        <f t="shared" si="112"/>
        <v>0</v>
      </c>
      <c r="M75" s="148">
        <f t="shared" si="112"/>
        <v>0</v>
      </c>
      <c r="N75" s="148">
        <f t="shared" si="112"/>
        <v>0</v>
      </c>
      <c r="O75" s="148">
        <f t="shared" si="112"/>
        <v>0</v>
      </c>
      <c r="P75" s="148">
        <f t="shared" si="112"/>
        <v>0</v>
      </c>
      <c r="Q75" s="148">
        <f t="shared" si="112"/>
        <v>0</v>
      </c>
      <c r="R75" s="148">
        <f t="shared" si="112"/>
        <v>0</v>
      </c>
      <c r="S75" s="148">
        <f t="shared" si="112"/>
        <v>0</v>
      </c>
      <c r="T75" s="148">
        <f t="shared" si="112"/>
        <v>0</v>
      </c>
      <c r="U75" s="148">
        <f t="shared" si="112"/>
        <v>0</v>
      </c>
      <c r="V75" s="148">
        <f t="shared" si="112"/>
        <v>0</v>
      </c>
      <c r="W75" s="148">
        <f t="shared" si="112"/>
        <v>0</v>
      </c>
      <c r="X75" s="148">
        <f t="shared" si="112"/>
        <v>0</v>
      </c>
      <c r="Y75" s="148">
        <f t="shared" si="112"/>
        <v>0</v>
      </c>
      <c r="Z75" s="148">
        <f t="shared" si="112"/>
        <v>0</v>
      </c>
      <c r="AA75" s="148">
        <f t="shared" si="112"/>
        <v>0</v>
      </c>
      <c r="AB75" s="148">
        <f t="shared" si="112"/>
        <v>0</v>
      </c>
      <c r="AC75" s="153" t="s">
        <v>14</v>
      </c>
      <c r="AD75" s="153" t="s">
        <v>17</v>
      </c>
      <c r="AE75" s="154" t="s">
        <v>18</v>
      </c>
      <c r="AF75" s="153"/>
      <c r="AG75" s="153" t="s">
        <v>19</v>
      </c>
      <c r="AH75" s="153" t="s">
        <v>245</v>
      </c>
      <c r="AI75" s="153" t="s">
        <v>21</v>
      </c>
      <c r="AJ75" s="153" t="s">
        <v>23</v>
      </c>
      <c r="AK75" s="155" t="s">
        <v>24</v>
      </c>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7"/>
      <c r="BJ75" s="157"/>
    </row>
    <row r="76" spans="1:62" ht="12.75" customHeight="1">
      <c r="A76" s="158" t="s">
        <v>315</v>
      </c>
      <c r="B76" s="159" t="str">
        <f>VLOOKUP(A76,AllaSkills!$A$3:$BV$319,'Ny NPC'!$A$2+3,FALSE)</f>
        <v>18</v>
      </c>
      <c r="C76" s="159" t="str">
        <f t="shared" ref="C76:C100" si="113">IF(LEN(B76)=3,LEFT(B76,1),IF(LEN(B76)&lt;3,B76,99))</f>
        <v>18</v>
      </c>
      <c r="D76" s="159" t="str">
        <f t="shared" ref="D76:D100" si="114">IF(RIGHT(B76,1)="*",LEFT(B76,1),IF(LEN(B76)=3,RIGHT(B76,1),IF(LEN(B76)&lt;3,B76,RIGHT(B76,2))))</f>
        <v>18</v>
      </c>
      <c r="E76" s="158" t="s">
        <v>316</v>
      </c>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f t="shared" ref="AC76:AC100" si="115">SUM(F76:AB76)</f>
        <v>0</v>
      </c>
      <c r="AD76" s="161">
        <f t="shared" ref="AD76:AD82" si="116">IF(AC76&lt;1,-25,IF(AC76&gt;30,80+((AC76-30)*0.5),IF(AC76&gt;20,70+(AC76-20),IF(AC76&gt;10,50+((AC76-10)*2),AC76*5))))</f>
        <v>-25</v>
      </c>
      <c r="AE76" s="162">
        <f>(ST+AG+EQ)/3</f>
        <v>10</v>
      </c>
      <c r="AF76" s="54">
        <f>HLOOKUP(Yrke,Levelbonus!$B$1:$CR$20,5,FALSE)</f>
        <v>0</v>
      </c>
      <c r="AG76" s="54">
        <f t="shared" ref="AG76:AG82" si="117">AF76*Level</f>
        <v>0</v>
      </c>
      <c r="AH76" s="54">
        <f>IF(ISNUMBER(VLOOKUP($A76,Rasbonus!$A$61:$AM$295,MATCH(Ras,Rasbonus!$A$1:$AM$1,0),FALSE)),VLOOKUP($A76,Rasbonus!$A$61:$AM$295,MATCH(Ras,Rasbonus!$A$1:$AM$1,0),FALSE),"0")</f>
        <v>20</v>
      </c>
      <c r="AI76" s="54"/>
      <c r="AJ76" s="54"/>
      <c r="AK76" s="163">
        <f t="shared" ref="AK76:AK82" si="118">ROUND(AD76+AE76+AG76+AH76+AI76+AJ76,0)</f>
        <v>5</v>
      </c>
      <c r="AL76" s="52">
        <f t="shared" ref="AL76:AL100" si="119">IF(F76&gt;2,"99",IF(F76&lt;1,0,IF(F76=1,$C76+$C76-$C76,IF(F76=2,$C76+$D76))))</f>
        <v>0</v>
      </c>
      <c r="AM76" s="52">
        <f t="shared" ref="AM76:BF76" si="120">IF(I76&gt;2,"99",IF(I76&lt;1,0,IF(I76=1,$C76+$C76-$C76,IF(I76=2,$C76+$D76))))</f>
        <v>0</v>
      </c>
      <c r="AN76" s="52">
        <f t="shared" si="120"/>
        <v>0</v>
      </c>
      <c r="AO76" s="52">
        <f t="shared" si="120"/>
        <v>0</v>
      </c>
      <c r="AP76" s="52">
        <f t="shared" si="120"/>
        <v>0</v>
      </c>
      <c r="AQ76" s="52">
        <f t="shared" si="120"/>
        <v>0</v>
      </c>
      <c r="AR76" s="52">
        <f t="shared" si="120"/>
        <v>0</v>
      </c>
      <c r="AS76" s="52">
        <f t="shared" si="120"/>
        <v>0</v>
      </c>
      <c r="AT76" s="52">
        <f t="shared" si="120"/>
        <v>0</v>
      </c>
      <c r="AU76" s="52">
        <f t="shared" si="120"/>
        <v>0</v>
      </c>
      <c r="AV76" s="52">
        <f t="shared" si="120"/>
        <v>0</v>
      </c>
      <c r="AW76" s="52">
        <f t="shared" si="120"/>
        <v>0</v>
      </c>
      <c r="AX76" s="52">
        <f t="shared" si="120"/>
        <v>0</v>
      </c>
      <c r="AY76" s="52">
        <f t="shared" si="120"/>
        <v>0</v>
      </c>
      <c r="AZ76" s="52">
        <f t="shared" si="120"/>
        <v>0</v>
      </c>
      <c r="BA76" s="52">
        <f t="shared" si="120"/>
        <v>0</v>
      </c>
      <c r="BB76" s="52">
        <f t="shared" si="120"/>
        <v>0</v>
      </c>
      <c r="BC76" s="52">
        <f t="shared" si="120"/>
        <v>0</v>
      </c>
      <c r="BD76" s="52">
        <f t="shared" si="120"/>
        <v>0</v>
      </c>
      <c r="BE76" s="52">
        <f t="shared" si="120"/>
        <v>0</v>
      </c>
      <c r="BF76" s="52">
        <f t="shared" si="120"/>
        <v>0</v>
      </c>
      <c r="BG76" s="52"/>
      <c r="BH76" s="52"/>
      <c r="BI76" s="52"/>
      <c r="BJ76" s="52"/>
    </row>
    <row r="77" spans="1:62" ht="12.75" customHeight="1">
      <c r="A77" s="158" t="s">
        <v>317</v>
      </c>
      <c r="B77" s="159" t="str">
        <f>VLOOKUP(A77,AllaSkills!$A$3:$BV$319,'Ny NPC'!$A$2+3,FALSE)</f>
        <v>6</v>
      </c>
      <c r="C77" s="159" t="str">
        <f t="shared" si="113"/>
        <v>6</v>
      </c>
      <c r="D77" s="159" t="str">
        <f t="shared" si="114"/>
        <v>6</v>
      </c>
      <c r="E77" s="158" t="s">
        <v>316</v>
      </c>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f t="shared" si="115"/>
        <v>0</v>
      </c>
      <c r="AD77" s="161">
        <f t="shared" si="116"/>
        <v>-25</v>
      </c>
      <c r="AE77" s="162">
        <f>(AG+EQ)/2</f>
        <v>5</v>
      </c>
      <c r="AF77" s="54">
        <f>HLOOKUP(Yrke,Levelbonus!$B$1:$CR$20,5,FALSE)</f>
        <v>0</v>
      </c>
      <c r="AG77" s="54">
        <f t="shared" si="117"/>
        <v>0</v>
      </c>
      <c r="AH77" s="54" t="str">
        <f>IF(ISNUMBER(VLOOKUP($A77,Rasbonus!$A$61:$AM$295,MATCH(Ras,Rasbonus!$A$1:$AM$1,0),FALSE)),VLOOKUP($A77,Rasbonus!$A$61:$AM$295,MATCH(Ras,Rasbonus!$A$1:$AM$1,0),FALSE),"0")</f>
        <v>0</v>
      </c>
      <c r="AI77" s="54"/>
      <c r="AJ77" s="54"/>
      <c r="AK77" s="163">
        <f t="shared" si="118"/>
        <v>-20</v>
      </c>
      <c r="AL77" s="52">
        <f t="shared" si="119"/>
        <v>0</v>
      </c>
      <c r="AM77" s="52">
        <f t="shared" ref="AM77:BF77" si="121">IF(I77&gt;2,"99",IF(I77&lt;1,0,IF(I77=1,$C77+$C77-$C77,IF(I77=2,$C77+$D77))))</f>
        <v>0</v>
      </c>
      <c r="AN77" s="52">
        <f t="shared" si="121"/>
        <v>0</v>
      </c>
      <c r="AO77" s="52">
        <f t="shared" si="121"/>
        <v>0</v>
      </c>
      <c r="AP77" s="52">
        <f t="shared" si="121"/>
        <v>0</v>
      </c>
      <c r="AQ77" s="52">
        <f t="shared" si="121"/>
        <v>0</v>
      </c>
      <c r="AR77" s="52">
        <f t="shared" si="121"/>
        <v>0</v>
      </c>
      <c r="AS77" s="52">
        <f t="shared" si="121"/>
        <v>0</v>
      </c>
      <c r="AT77" s="52">
        <f t="shared" si="121"/>
        <v>0</v>
      </c>
      <c r="AU77" s="52">
        <f t="shared" si="121"/>
        <v>0</v>
      </c>
      <c r="AV77" s="52">
        <f t="shared" si="121"/>
        <v>0</v>
      </c>
      <c r="AW77" s="52">
        <f t="shared" si="121"/>
        <v>0</v>
      </c>
      <c r="AX77" s="52">
        <f t="shared" si="121"/>
        <v>0</v>
      </c>
      <c r="AY77" s="52">
        <f t="shared" si="121"/>
        <v>0</v>
      </c>
      <c r="AZ77" s="52">
        <f t="shared" si="121"/>
        <v>0</v>
      </c>
      <c r="BA77" s="52">
        <f t="shared" si="121"/>
        <v>0</v>
      </c>
      <c r="BB77" s="52">
        <f t="shared" si="121"/>
        <v>0</v>
      </c>
      <c r="BC77" s="52">
        <f t="shared" si="121"/>
        <v>0</v>
      </c>
      <c r="BD77" s="52">
        <f t="shared" si="121"/>
        <v>0</v>
      </c>
      <c r="BE77" s="52">
        <f t="shared" si="121"/>
        <v>0</v>
      </c>
      <c r="BF77" s="52">
        <f t="shared" si="121"/>
        <v>0</v>
      </c>
      <c r="BG77" s="52"/>
      <c r="BH77" s="52"/>
      <c r="BI77" s="52"/>
      <c r="BJ77" s="52"/>
    </row>
    <row r="78" spans="1:62" ht="12.75" customHeight="1">
      <c r="A78" s="158" t="s">
        <v>318</v>
      </c>
      <c r="B78" s="159" t="str">
        <f>VLOOKUP(A78,AllaSkills!$A$3:$BV$319,'Ny NPC'!$A$2+3,FALSE)</f>
        <v>9</v>
      </c>
      <c r="C78" s="159" t="str">
        <f t="shared" si="113"/>
        <v>9</v>
      </c>
      <c r="D78" s="159" t="str">
        <f t="shared" si="114"/>
        <v>9</v>
      </c>
      <c r="E78" s="158" t="s">
        <v>316</v>
      </c>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f t="shared" si="115"/>
        <v>0</v>
      </c>
      <c r="AD78" s="161">
        <f t="shared" si="116"/>
        <v>-25</v>
      </c>
      <c r="AE78" s="162">
        <f>(AG+EQ)/2</f>
        <v>5</v>
      </c>
      <c r="AF78" s="54">
        <f>HLOOKUP(Yrke,Levelbonus!$B$1:$CR$20,5,FALSE)</f>
        <v>0</v>
      </c>
      <c r="AG78" s="54">
        <f t="shared" si="117"/>
        <v>0</v>
      </c>
      <c r="AH78" s="54" t="str">
        <f>IF(ISNUMBER(VLOOKUP($A78,Rasbonus!$A$61:$AM$295,MATCH(Ras,Rasbonus!$A$1:$AM$1,0),FALSE)),VLOOKUP($A78,Rasbonus!$A$61:$AM$295,MATCH(Ras,Rasbonus!$A$1:$AM$1,0),FALSE),"0")</f>
        <v>0</v>
      </c>
      <c r="AI78" s="54"/>
      <c r="AJ78" s="54"/>
      <c r="AK78" s="163">
        <f t="shared" si="118"/>
        <v>-20</v>
      </c>
      <c r="AL78" s="52">
        <f t="shared" si="119"/>
        <v>0</v>
      </c>
      <c r="AM78" s="52">
        <f t="shared" ref="AM78:BF78" si="122">IF(I78&gt;2,"99",IF(I78&lt;1,0,IF(I78=1,$C78+$C78-$C78,IF(I78=2,$C78+$D78))))</f>
        <v>0</v>
      </c>
      <c r="AN78" s="52">
        <f t="shared" si="122"/>
        <v>0</v>
      </c>
      <c r="AO78" s="52">
        <f t="shared" si="122"/>
        <v>0</v>
      </c>
      <c r="AP78" s="52">
        <f t="shared" si="122"/>
        <v>0</v>
      </c>
      <c r="AQ78" s="52">
        <f t="shared" si="122"/>
        <v>0</v>
      </c>
      <c r="AR78" s="52">
        <f t="shared" si="122"/>
        <v>0</v>
      </c>
      <c r="AS78" s="52">
        <f t="shared" si="122"/>
        <v>0</v>
      </c>
      <c r="AT78" s="52">
        <f t="shared" si="122"/>
        <v>0</v>
      </c>
      <c r="AU78" s="52">
        <f t="shared" si="122"/>
        <v>0</v>
      </c>
      <c r="AV78" s="52">
        <f t="shared" si="122"/>
        <v>0</v>
      </c>
      <c r="AW78" s="52">
        <f t="shared" si="122"/>
        <v>0</v>
      </c>
      <c r="AX78" s="52">
        <f t="shared" si="122"/>
        <v>0</v>
      </c>
      <c r="AY78" s="52">
        <f t="shared" si="122"/>
        <v>0</v>
      </c>
      <c r="AZ78" s="52">
        <f t="shared" si="122"/>
        <v>0</v>
      </c>
      <c r="BA78" s="52">
        <f t="shared" si="122"/>
        <v>0</v>
      </c>
      <c r="BB78" s="52">
        <f t="shared" si="122"/>
        <v>0</v>
      </c>
      <c r="BC78" s="52">
        <f t="shared" si="122"/>
        <v>0</v>
      </c>
      <c r="BD78" s="52">
        <f t="shared" si="122"/>
        <v>0</v>
      </c>
      <c r="BE78" s="52">
        <f t="shared" si="122"/>
        <v>0</v>
      </c>
      <c r="BF78" s="52">
        <f t="shared" si="122"/>
        <v>0</v>
      </c>
      <c r="BG78" s="52"/>
      <c r="BH78" s="52"/>
      <c r="BI78" s="52"/>
      <c r="BJ78" s="52"/>
    </row>
    <row r="79" spans="1:62" ht="12.75" customHeight="1">
      <c r="A79" s="164" t="s">
        <v>319</v>
      </c>
      <c r="B79" s="159">
        <f>VLOOKUP(A79,AllaSkills!$A$3:$BV$319,'Ny NPC'!$A$2+3,FALSE)</f>
        <v>10</v>
      </c>
      <c r="C79" s="159">
        <f t="shared" si="113"/>
        <v>10</v>
      </c>
      <c r="D79" s="159">
        <f t="shared" si="114"/>
        <v>10</v>
      </c>
      <c r="E79" s="164" t="s">
        <v>316</v>
      </c>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f t="shared" si="115"/>
        <v>0</v>
      </c>
      <c r="AD79" s="161">
        <f t="shared" si="116"/>
        <v>-25</v>
      </c>
      <c r="AE79" s="162">
        <f>(AG+QU)/2</f>
        <v>2.5</v>
      </c>
      <c r="AF79" s="54">
        <f>HLOOKUP(Yrke,Levelbonus!$B$1:$CR$20,5,FALSE)</f>
        <v>0</v>
      </c>
      <c r="AG79" s="54">
        <f t="shared" si="117"/>
        <v>0</v>
      </c>
      <c r="AH79" s="54" t="str">
        <f>IF(ISNUMBER(VLOOKUP($A79,Rasbonus!$A$61:$AM$295,MATCH(Ras,Rasbonus!$A$1:$AM$1,0),FALSE)),VLOOKUP($A79,Rasbonus!$A$61:$AM$295,MATCH(Ras,Rasbonus!$A$1:$AM$1,0),FALSE),"0")</f>
        <v>0</v>
      </c>
      <c r="AI79" s="54"/>
      <c r="AJ79" s="54"/>
      <c r="AK79" s="163">
        <f t="shared" si="118"/>
        <v>-23</v>
      </c>
      <c r="AL79" s="52">
        <f t="shared" si="119"/>
        <v>0</v>
      </c>
      <c r="AM79" s="52">
        <f t="shared" ref="AM79:BF79" si="123">IF(I79&gt;2,"99",IF(I79&lt;1,0,IF(I79=1,$C79+$C79-$C79,IF(I79=2,$C79+$D79))))</f>
        <v>0</v>
      </c>
      <c r="AN79" s="52">
        <f t="shared" si="123"/>
        <v>0</v>
      </c>
      <c r="AO79" s="52">
        <f t="shared" si="123"/>
        <v>0</v>
      </c>
      <c r="AP79" s="52">
        <f t="shared" si="123"/>
        <v>0</v>
      </c>
      <c r="AQ79" s="52">
        <f t="shared" si="123"/>
        <v>0</v>
      </c>
      <c r="AR79" s="52">
        <f t="shared" si="123"/>
        <v>0</v>
      </c>
      <c r="AS79" s="52">
        <f t="shared" si="123"/>
        <v>0</v>
      </c>
      <c r="AT79" s="52">
        <f t="shared" si="123"/>
        <v>0</v>
      </c>
      <c r="AU79" s="52">
        <f t="shared" si="123"/>
        <v>0</v>
      </c>
      <c r="AV79" s="52">
        <f t="shared" si="123"/>
        <v>0</v>
      </c>
      <c r="AW79" s="52">
        <f t="shared" si="123"/>
        <v>0</v>
      </c>
      <c r="AX79" s="52">
        <f t="shared" si="123"/>
        <v>0</v>
      </c>
      <c r="AY79" s="52">
        <f t="shared" si="123"/>
        <v>0</v>
      </c>
      <c r="AZ79" s="52">
        <f t="shared" si="123"/>
        <v>0</v>
      </c>
      <c r="BA79" s="52">
        <f t="shared" si="123"/>
        <v>0</v>
      </c>
      <c r="BB79" s="52">
        <f t="shared" si="123"/>
        <v>0</v>
      </c>
      <c r="BC79" s="52">
        <f t="shared" si="123"/>
        <v>0</v>
      </c>
      <c r="BD79" s="52">
        <f t="shared" si="123"/>
        <v>0</v>
      </c>
      <c r="BE79" s="52">
        <f t="shared" si="123"/>
        <v>0</v>
      </c>
      <c r="BF79" s="52">
        <f t="shared" si="123"/>
        <v>0</v>
      </c>
      <c r="BG79" s="52"/>
      <c r="BH79" s="52"/>
      <c r="BI79" s="52"/>
      <c r="BJ79" s="52"/>
    </row>
    <row r="80" spans="1:62" ht="12.75" customHeight="1">
      <c r="A80" s="164" t="s">
        <v>320</v>
      </c>
      <c r="B80" s="159">
        <f>VLOOKUP(A80,AllaSkills!$A$3:$BV$319,'Ny NPC'!$A$2+3,FALSE)</f>
        <v>11</v>
      </c>
      <c r="C80" s="159">
        <f t="shared" si="113"/>
        <v>11</v>
      </c>
      <c r="D80" s="159">
        <f t="shared" si="114"/>
        <v>11</v>
      </c>
      <c r="E80" s="164" t="s">
        <v>316</v>
      </c>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f t="shared" si="115"/>
        <v>0</v>
      </c>
      <c r="AD80" s="161">
        <f t="shared" si="116"/>
        <v>-25</v>
      </c>
      <c r="AE80" s="162">
        <f>(AG+QU)/2</f>
        <v>2.5</v>
      </c>
      <c r="AF80" s="54">
        <f>HLOOKUP(Yrke,Levelbonus!$B$1:$CR$20,5,FALSE)</f>
        <v>0</v>
      </c>
      <c r="AG80" s="54">
        <f t="shared" si="117"/>
        <v>0</v>
      </c>
      <c r="AH80" s="54" t="str">
        <f>IF(ISNUMBER(VLOOKUP($A80,Rasbonus!$A$61:$AM$295,MATCH(Ras,Rasbonus!$A$1:$AM$1,0),FALSE)),VLOOKUP($A80,Rasbonus!$A$61:$AM$295,MATCH(Ras,Rasbonus!$A$1:$AM$1,0),FALSE),"0")</f>
        <v>0</v>
      </c>
      <c r="AI80" s="54"/>
      <c r="AJ80" s="54"/>
      <c r="AK80" s="163">
        <f t="shared" si="118"/>
        <v>-23</v>
      </c>
      <c r="AL80" s="52">
        <f t="shared" si="119"/>
        <v>0</v>
      </c>
      <c r="AM80" s="52">
        <f t="shared" ref="AM80:BF80" si="124">IF(I80&gt;2,"99",IF(I80&lt;1,0,IF(I80=1,$C80+$C80-$C80,IF(I80=2,$C80+$D80))))</f>
        <v>0</v>
      </c>
      <c r="AN80" s="52">
        <f t="shared" si="124"/>
        <v>0</v>
      </c>
      <c r="AO80" s="52">
        <f t="shared" si="124"/>
        <v>0</v>
      </c>
      <c r="AP80" s="52">
        <f t="shared" si="124"/>
        <v>0</v>
      </c>
      <c r="AQ80" s="52">
        <f t="shared" si="124"/>
        <v>0</v>
      </c>
      <c r="AR80" s="52">
        <f t="shared" si="124"/>
        <v>0</v>
      </c>
      <c r="AS80" s="52">
        <f t="shared" si="124"/>
        <v>0</v>
      </c>
      <c r="AT80" s="52">
        <f t="shared" si="124"/>
        <v>0</v>
      </c>
      <c r="AU80" s="52">
        <f t="shared" si="124"/>
        <v>0</v>
      </c>
      <c r="AV80" s="52">
        <f t="shared" si="124"/>
        <v>0</v>
      </c>
      <c r="AW80" s="52">
        <f t="shared" si="124"/>
        <v>0</v>
      </c>
      <c r="AX80" s="52">
        <f t="shared" si="124"/>
        <v>0</v>
      </c>
      <c r="AY80" s="52">
        <f t="shared" si="124"/>
        <v>0</v>
      </c>
      <c r="AZ80" s="52">
        <f t="shared" si="124"/>
        <v>0</v>
      </c>
      <c r="BA80" s="52">
        <f t="shared" si="124"/>
        <v>0</v>
      </c>
      <c r="BB80" s="52">
        <f t="shared" si="124"/>
        <v>0</v>
      </c>
      <c r="BC80" s="52">
        <f t="shared" si="124"/>
        <v>0</v>
      </c>
      <c r="BD80" s="52">
        <f t="shared" si="124"/>
        <v>0</v>
      </c>
      <c r="BE80" s="52">
        <f t="shared" si="124"/>
        <v>0</v>
      </c>
      <c r="BF80" s="52">
        <f t="shared" si="124"/>
        <v>0</v>
      </c>
      <c r="BG80" s="52"/>
      <c r="BH80" s="52"/>
      <c r="BI80" s="52"/>
      <c r="BJ80" s="52"/>
    </row>
    <row r="81" spans="1:62" ht="12.75" customHeight="1">
      <c r="A81" s="164" t="s">
        <v>321</v>
      </c>
      <c r="B81" s="159">
        <f>VLOOKUP(A81,AllaSkills!$A$3:$BV$319,'Ny NPC'!$A$2+3,FALSE)</f>
        <v>9</v>
      </c>
      <c r="C81" s="159">
        <f t="shared" si="113"/>
        <v>9</v>
      </c>
      <c r="D81" s="159">
        <f t="shared" si="114"/>
        <v>9</v>
      </c>
      <c r="E81" s="164" t="s">
        <v>316</v>
      </c>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f t="shared" si="115"/>
        <v>0</v>
      </c>
      <c r="AD81" s="161">
        <f t="shared" si="116"/>
        <v>-25</v>
      </c>
      <c r="AE81" s="162">
        <f>(AG+QU)/2</f>
        <v>2.5</v>
      </c>
      <c r="AF81" s="54">
        <f>HLOOKUP(Yrke,Levelbonus!$B$1:$CR$20,5,FALSE)</f>
        <v>0</v>
      </c>
      <c r="AG81" s="54">
        <f t="shared" si="117"/>
        <v>0</v>
      </c>
      <c r="AH81" s="54" t="str">
        <f>IF(ISNUMBER(VLOOKUP($A81,Rasbonus!$A$61:$AM$295,MATCH(Ras,Rasbonus!$A$1:$AM$1,0),FALSE)),VLOOKUP($A81,Rasbonus!$A$61:$AM$295,MATCH(Ras,Rasbonus!$A$1:$AM$1,0),FALSE),"0")</f>
        <v>0</v>
      </c>
      <c r="AI81" s="54"/>
      <c r="AJ81" s="54"/>
      <c r="AK81" s="163">
        <f t="shared" si="118"/>
        <v>-23</v>
      </c>
      <c r="AL81" s="52">
        <f t="shared" si="119"/>
        <v>0</v>
      </c>
      <c r="AM81" s="52">
        <f t="shared" ref="AM81:BF81" si="125">IF(I81&gt;2,"99",IF(I81&lt;1,0,IF(I81=1,$C81+$C81-$C81,IF(I81=2,$C81+$D81))))</f>
        <v>0</v>
      </c>
      <c r="AN81" s="52">
        <f t="shared" si="125"/>
        <v>0</v>
      </c>
      <c r="AO81" s="52">
        <f t="shared" si="125"/>
        <v>0</v>
      </c>
      <c r="AP81" s="52">
        <f t="shared" si="125"/>
        <v>0</v>
      </c>
      <c r="AQ81" s="52">
        <f t="shared" si="125"/>
        <v>0</v>
      </c>
      <c r="AR81" s="52">
        <f t="shared" si="125"/>
        <v>0</v>
      </c>
      <c r="AS81" s="52">
        <f t="shared" si="125"/>
        <v>0</v>
      </c>
      <c r="AT81" s="52">
        <f t="shared" si="125"/>
        <v>0</v>
      </c>
      <c r="AU81" s="52">
        <f t="shared" si="125"/>
        <v>0</v>
      </c>
      <c r="AV81" s="52">
        <f t="shared" si="125"/>
        <v>0</v>
      </c>
      <c r="AW81" s="52">
        <f t="shared" si="125"/>
        <v>0</v>
      </c>
      <c r="AX81" s="52">
        <f t="shared" si="125"/>
        <v>0</v>
      </c>
      <c r="AY81" s="52">
        <f t="shared" si="125"/>
        <v>0</v>
      </c>
      <c r="AZ81" s="52">
        <f t="shared" si="125"/>
        <v>0</v>
      </c>
      <c r="BA81" s="52">
        <f t="shared" si="125"/>
        <v>0</v>
      </c>
      <c r="BB81" s="52">
        <f t="shared" si="125"/>
        <v>0</v>
      </c>
      <c r="BC81" s="52">
        <f t="shared" si="125"/>
        <v>0</v>
      </c>
      <c r="BD81" s="52">
        <f t="shared" si="125"/>
        <v>0</v>
      </c>
      <c r="BE81" s="52">
        <f t="shared" si="125"/>
        <v>0</v>
      </c>
      <c r="BF81" s="52">
        <f t="shared" si="125"/>
        <v>0</v>
      </c>
      <c r="BG81" s="52"/>
      <c r="BH81" s="52"/>
      <c r="BI81" s="52"/>
      <c r="BJ81" s="52"/>
    </row>
    <row r="82" spans="1:62" ht="12.75" customHeight="1">
      <c r="A82" s="164" t="s">
        <v>322</v>
      </c>
      <c r="B82" s="159">
        <f>VLOOKUP(A82,AllaSkills!$A$3:$BV$319,'Ny NPC'!$A$2+3,FALSE)</f>
        <v>9</v>
      </c>
      <c r="C82" s="159">
        <f t="shared" si="113"/>
        <v>9</v>
      </c>
      <c r="D82" s="159">
        <f t="shared" si="114"/>
        <v>9</v>
      </c>
      <c r="E82" s="164" t="s">
        <v>316</v>
      </c>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f t="shared" si="115"/>
        <v>0</v>
      </c>
      <c r="AD82" s="161">
        <f t="shared" si="116"/>
        <v>-25</v>
      </c>
      <c r="AE82" s="162">
        <f>(AG+QU)/2</f>
        <v>2.5</v>
      </c>
      <c r="AF82" s="54">
        <f>HLOOKUP(Yrke,Levelbonus!$B$1:$CR$20,5,FALSE)</f>
        <v>0</v>
      </c>
      <c r="AG82" s="54">
        <f t="shared" si="117"/>
        <v>0</v>
      </c>
      <c r="AH82" s="54" t="str">
        <f>IF(ISNUMBER(VLOOKUP($A82,Rasbonus!$A$61:$AM$295,MATCH(Ras,Rasbonus!$A$1:$AM$1,0),FALSE)),VLOOKUP($A82,Rasbonus!$A$61:$AM$295,MATCH(Ras,Rasbonus!$A$1:$AM$1,0),FALSE),"0")</f>
        <v>0</v>
      </c>
      <c r="AI82" s="54"/>
      <c r="AJ82" s="54"/>
      <c r="AK82" s="163">
        <f t="shared" si="118"/>
        <v>-23</v>
      </c>
      <c r="AL82" s="52">
        <f t="shared" si="119"/>
        <v>0</v>
      </c>
      <c r="AM82" s="52">
        <f t="shared" ref="AM82:BF82" si="126">IF(I82&gt;2,"99",IF(I82&lt;1,0,IF(I82=1,$C82+$C82-$C82,IF(I82=2,$C82+$D82))))</f>
        <v>0</v>
      </c>
      <c r="AN82" s="52">
        <f t="shared" si="126"/>
        <v>0</v>
      </c>
      <c r="AO82" s="52">
        <f t="shared" si="126"/>
        <v>0</v>
      </c>
      <c r="AP82" s="52">
        <f t="shared" si="126"/>
        <v>0</v>
      </c>
      <c r="AQ82" s="52">
        <f t="shared" si="126"/>
        <v>0</v>
      </c>
      <c r="AR82" s="52">
        <f t="shared" si="126"/>
        <v>0</v>
      </c>
      <c r="AS82" s="52">
        <f t="shared" si="126"/>
        <v>0</v>
      </c>
      <c r="AT82" s="52">
        <f t="shared" si="126"/>
        <v>0</v>
      </c>
      <c r="AU82" s="52">
        <f t="shared" si="126"/>
        <v>0</v>
      </c>
      <c r="AV82" s="52">
        <f t="shared" si="126"/>
        <v>0</v>
      </c>
      <c r="AW82" s="52">
        <f t="shared" si="126"/>
        <v>0</v>
      </c>
      <c r="AX82" s="52">
        <f t="shared" si="126"/>
        <v>0</v>
      </c>
      <c r="AY82" s="52">
        <f t="shared" si="126"/>
        <v>0</v>
      </c>
      <c r="AZ82" s="52">
        <f t="shared" si="126"/>
        <v>0</v>
      </c>
      <c r="BA82" s="52">
        <f t="shared" si="126"/>
        <v>0</v>
      </c>
      <c r="BB82" s="52">
        <f t="shared" si="126"/>
        <v>0</v>
      </c>
      <c r="BC82" s="52">
        <f t="shared" si="126"/>
        <v>0</v>
      </c>
      <c r="BD82" s="52">
        <f t="shared" si="126"/>
        <v>0</v>
      </c>
      <c r="BE82" s="52">
        <f t="shared" si="126"/>
        <v>0</v>
      </c>
      <c r="BF82" s="52">
        <f t="shared" si="126"/>
        <v>0</v>
      </c>
      <c r="BG82" s="52"/>
      <c r="BH82" s="52"/>
      <c r="BI82" s="52"/>
      <c r="BJ82" s="52"/>
    </row>
    <row r="83" spans="1:62" ht="12.75" customHeight="1">
      <c r="A83" s="164" t="s">
        <v>323</v>
      </c>
      <c r="B83" s="159" t="str">
        <f>VLOOKUP(A83,AllaSkills!$A$3:$BV$319,'Ny NPC'!$A$2+3,FALSE)</f>
        <v>20</v>
      </c>
      <c r="C83" s="159" t="str">
        <f t="shared" si="113"/>
        <v>20</v>
      </c>
      <c r="D83" s="159" t="str">
        <f t="shared" si="114"/>
        <v>20</v>
      </c>
      <c r="E83" s="164" t="s">
        <v>316</v>
      </c>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f t="shared" si="115"/>
        <v>0</v>
      </c>
      <c r="AD83" s="161"/>
      <c r="AE83" s="162"/>
      <c r="AF83" s="54">
        <f>HLOOKUP(Yrke,Levelbonus!$B$1:$CR$20,5,FALSE)</f>
        <v>0</v>
      </c>
      <c r="AG83" s="54"/>
      <c r="AH83" s="54"/>
      <c r="AI83" s="54"/>
      <c r="AJ83" s="54"/>
      <c r="AK83" s="163">
        <f>ROUND(AC83+AD83+AE83+AG83+AH83+AI83+AJ83,0)</f>
        <v>0</v>
      </c>
      <c r="AL83" s="52">
        <f t="shared" si="119"/>
        <v>0</v>
      </c>
      <c r="AM83" s="52">
        <f t="shared" ref="AM83:BF83" si="127">IF(I83&gt;2,"99",IF(I83&lt;1,0,IF(I83=1,$C83+$C83-$C83,IF(I83=2,$C83+$D83))))</f>
        <v>0</v>
      </c>
      <c r="AN83" s="52">
        <f t="shared" si="127"/>
        <v>0</v>
      </c>
      <c r="AO83" s="52">
        <f t="shared" si="127"/>
        <v>0</v>
      </c>
      <c r="AP83" s="52">
        <f t="shared" si="127"/>
        <v>0</v>
      </c>
      <c r="AQ83" s="52">
        <f t="shared" si="127"/>
        <v>0</v>
      </c>
      <c r="AR83" s="52">
        <f t="shared" si="127"/>
        <v>0</v>
      </c>
      <c r="AS83" s="52">
        <f t="shared" si="127"/>
        <v>0</v>
      </c>
      <c r="AT83" s="52">
        <f t="shared" si="127"/>
        <v>0</v>
      </c>
      <c r="AU83" s="52">
        <f t="shared" si="127"/>
        <v>0</v>
      </c>
      <c r="AV83" s="52">
        <f t="shared" si="127"/>
        <v>0</v>
      </c>
      <c r="AW83" s="52">
        <f t="shared" si="127"/>
        <v>0</v>
      </c>
      <c r="AX83" s="52">
        <f t="shared" si="127"/>
        <v>0</v>
      </c>
      <c r="AY83" s="52">
        <f t="shared" si="127"/>
        <v>0</v>
      </c>
      <c r="AZ83" s="52">
        <f t="shared" si="127"/>
        <v>0</v>
      </c>
      <c r="BA83" s="52">
        <f t="shared" si="127"/>
        <v>0</v>
      </c>
      <c r="BB83" s="52">
        <f t="shared" si="127"/>
        <v>0</v>
      </c>
      <c r="BC83" s="52">
        <f t="shared" si="127"/>
        <v>0</v>
      </c>
      <c r="BD83" s="52">
        <f t="shared" si="127"/>
        <v>0</v>
      </c>
      <c r="BE83" s="52">
        <f t="shared" si="127"/>
        <v>0</v>
      </c>
      <c r="BF83" s="52">
        <f t="shared" si="127"/>
        <v>0</v>
      </c>
      <c r="BG83" s="52"/>
      <c r="BH83" s="52"/>
      <c r="BI83" s="52"/>
      <c r="BJ83" s="52"/>
    </row>
    <row r="84" spans="1:62" ht="12.75" customHeight="1">
      <c r="A84" s="164" t="s">
        <v>324</v>
      </c>
      <c r="B84" s="159" t="str">
        <f>VLOOKUP(A84,AllaSkills!$A$3:$BV$319,'Ny NPC'!$A$2+3,FALSE)</f>
        <v>6</v>
      </c>
      <c r="C84" s="159" t="str">
        <f t="shared" si="113"/>
        <v>6</v>
      </c>
      <c r="D84" s="159" t="str">
        <f t="shared" si="114"/>
        <v>6</v>
      </c>
      <c r="E84" s="164" t="s">
        <v>316</v>
      </c>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f t="shared" si="115"/>
        <v>0</v>
      </c>
      <c r="AD84" s="161">
        <f t="shared" ref="AD84:AD92" si="128">IF(AC84&lt;1,-25,IF(AC84&gt;30,80+((AC84-30)*0.5),IF(AC84&gt;20,70+(AC84-20),IF(AC84&gt;10,50+((AC84-10)*2),AC84*5))))</f>
        <v>-25</v>
      </c>
      <c r="AE84" s="162">
        <f>(QU+PR)/2</f>
        <v>5</v>
      </c>
      <c r="AF84" s="54">
        <f>HLOOKUP(Yrke,Levelbonus!$B$1:$CR$20,5,FALSE)</f>
        <v>0</v>
      </c>
      <c r="AG84" s="54">
        <f t="shared" ref="AG84:AG92" si="129">AF84*Level</f>
        <v>0</v>
      </c>
      <c r="AH84" s="54" t="str">
        <f>IF(ISNUMBER(VLOOKUP($A84,Rasbonus!$A$61:$AM$295,MATCH(Ras,Rasbonus!$A$1:$AM$1,0),FALSE)),VLOOKUP($A84,Rasbonus!$A$61:$AM$295,MATCH(Ras,Rasbonus!$A$1:$AM$1,0),FALSE),"0")</f>
        <v>0</v>
      </c>
      <c r="AI84" s="162" t="str">
        <f>'Ny NPC'!$N$3</f>
        <v>0</v>
      </c>
      <c r="AJ84" s="54"/>
      <c r="AK84" s="163">
        <f t="shared" ref="AK84:AK92" si="130">ROUND(AD84+AE84+AG84+AH84+AI84+AJ84,0)</f>
        <v>-20</v>
      </c>
      <c r="AL84" s="52">
        <f t="shared" si="119"/>
        <v>0</v>
      </c>
      <c r="AM84" s="52">
        <f t="shared" ref="AM84:BF84" si="131">IF(I84&gt;2,"99",IF(I84&lt;1,0,IF(I84=1,$C84+$C84-$C84,IF(I84=2,$C84+$D84))))</f>
        <v>0</v>
      </c>
      <c r="AN84" s="52">
        <f t="shared" si="131"/>
        <v>0</v>
      </c>
      <c r="AO84" s="52">
        <f t="shared" si="131"/>
        <v>0</v>
      </c>
      <c r="AP84" s="52">
        <f t="shared" si="131"/>
        <v>0</v>
      </c>
      <c r="AQ84" s="52">
        <f t="shared" si="131"/>
        <v>0</v>
      </c>
      <c r="AR84" s="52">
        <f t="shared" si="131"/>
        <v>0</v>
      </c>
      <c r="AS84" s="52">
        <f t="shared" si="131"/>
        <v>0</v>
      </c>
      <c r="AT84" s="52">
        <f t="shared" si="131"/>
        <v>0</v>
      </c>
      <c r="AU84" s="52">
        <f t="shared" si="131"/>
        <v>0</v>
      </c>
      <c r="AV84" s="52">
        <f t="shared" si="131"/>
        <v>0</v>
      </c>
      <c r="AW84" s="52">
        <f t="shared" si="131"/>
        <v>0</v>
      </c>
      <c r="AX84" s="52">
        <f t="shared" si="131"/>
        <v>0</v>
      </c>
      <c r="AY84" s="52">
        <f t="shared" si="131"/>
        <v>0</v>
      </c>
      <c r="AZ84" s="52">
        <f t="shared" si="131"/>
        <v>0</v>
      </c>
      <c r="BA84" s="52">
        <f t="shared" si="131"/>
        <v>0</v>
      </c>
      <c r="BB84" s="52">
        <f t="shared" si="131"/>
        <v>0</v>
      </c>
      <c r="BC84" s="52">
        <f t="shared" si="131"/>
        <v>0</v>
      </c>
      <c r="BD84" s="52">
        <f t="shared" si="131"/>
        <v>0</v>
      </c>
      <c r="BE84" s="52">
        <f t="shared" si="131"/>
        <v>0</v>
      </c>
      <c r="BF84" s="52">
        <f t="shared" si="131"/>
        <v>0</v>
      </c>
      <c r="BG84" s="52"/>
      <c r="BH84" s="52"/>
      <c r="BI84" s="52"/>
      <c r="BJ84" s="52"/>
    </row>
    <row r="85" spans="1:62" ht="12.75" customHeight="1">
      <c r="A85" s="158" t="s">
        <v>325</v>
      </c>
      <c r="B85" s="159" t="str">
        <f>VLOOKUP(A85,AllaSkills!$A$3:$BV$319,'Ny NPC'!$A$2+3,FALSE)</f>
        <v>3</v>
      </c>
      <c r="C85" s="159" t="str">
        <f t="shared" si="113"/>
        <v>3</v>
      </c>
      <c r="D85" s="159" t="str">
        <f t="shared" si="114"/>
        <v>3</v>
      </c>
      <c r="E85" s="158" t="s">
        <v>316</v>
      </c>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f t="shared" si="115"/>
        <v>0</v>
      </c>
      <c r="AD85" s="161">
        <f t="shared" si="128"/>
        <v>-25</v>
      </c>
      <c r="AE85" s="162">
        <f>AG</f>
        <v>5</v>
      </c>
      <c r="AF85" s="54">
        <f>HLOOKUP(Yrke,Levelbonus!$B$1:$CR$20,5,FALSE)</f>
        <v>0</v>
      </c>
      <c r="AG85" s="54">
        <f t="shared" si="129"/>
        <v>0</v>
      </c>
      <c r="AH85" s="54" t="str">
        <f>IF(ISNUMBER(VLOOKUP($A85,Rasbonus!$A$61:$AM$295,MATCH(Ras,Rasbonus!$A$1:$AM$1,0),FALSE)),VLOOKUP($A85,Rasbonus!$A$61:$AM$295,MATCH(Ras,Rasbonus!$A$1:$AM$1,0),FALSE),"0")</f>
        <v>0</v>
      </c>
      <c r="AI85" s="54">
        <f>'Ny NPC'!$AC$62</f>
        <v>0</v>
      </c>
      <c r="AJ85" s="54"/>
      <c r="AK85" s="163">
        <f t="shared" si="130"/>
        <v>-20</v>
      </c>
      <c r="AL85" s="52">
        <f t="shared" si="119"/>
        <v>0</v>
      </c>
      <c r="AM85" s="52">
        <f t="shared" ref="AM85:BF85" si="132">IF(I85&gt;2,"99",IF(I85&lt;1,0,IF(I85=1,$C85+$C85-$C85,IF(I85=2,$C85+$D85))))</f>
        <v>0</v>
      </c>
      <c r="AN85" s="52">
        <f t="shared" si="132"/>
        <v>0</v>
      </c>
      <c r="AO85" s="52">
        <f t="shared" si="132"/>
        <v>0</v>
      </c>
      <c r="AP85" s="52">
        <f t="shared" si="132"/>
        <v>0</v>
      </c>
      <c r="AQ85" s="52">
        <f t="shared" si="132"/>
        <v>0</v>
      </c>
      <c r="AR85" s="52">
        <f t="shared" si="132"/>
        <v>0</v>
      </c>
      <c r="AS85" s="52">
        <f t="shared" si="132"/>
        <v>0</v>
      </c>
      <c r="AT85" s="52">
        <f t="shared" si="132"/>
        <v>0</v>
      </c>
      <c r="AU85" s="52">
        <f t="shared" si="132"/>
        <v>0</v>
      </c>
      <c r="AV85" s="52">
        <f t="shared" si="132"/>
        <v>0</v>
      </c>
      <c r="AW85" s="52">
        <f t="shared" si="132"/>
        <v>0</v>
      </c>
      <c r="AX85" s="52">
        <f t="shared" si="132"/>
        <v>0</v>
      </c>
      <c r="AY85" s="52">
        <f t="shared" si="132"/>
        <v>0</v>
      </c>
      <c r="AZ85" s="52">
        <f t="shared" si="132"/>
        <v>0</v>
      </c>
      <c r="BA85" s="52">
        <f t="shared" si="132"/>
        <v>0</v>
      </c>
      <c r="BB85" s="52">
        <f t="shared" si="132"/>
        <v>0</v>
      </c>
      <c r="BC85" s="52">
        <f t="shared" si="132"/>
        <v>0</v>
      </c>
      <c r="BD85" s="52">
        <f t="shared" si="132"/>
        <v>0</v>
      </c>
      <c r="BE85" s="52">
        <f t="shared" si="132"/>
        <v>0</v>
      </c>
      <c r="BF85" s="52">
        <f t="shared" si="132"/>
        <v>0</v>
      </c>
      <c r="BG85" s="52"/>
      <c r="BH85" s="52"/>
      <c r="BI85" s="52"/>
      <c r="BJ85" s="52"/>
    </row>
    <row r="86" spans="1:62" ht="12.75" customHeight="1">
      <c r="A86" s="164" t="s">
        <v>326</v>
      </c>
      <c r="B86" s="159" t="str">
        <f>VLOOKUP(A86,AllaSkills!$A$3:$BV$319,'Ny NPC'!$A$2+3,FALSE)</f>
        <v>20</v>
      </c>
      <c r="C86" s="159" t="str">
        <f t="shared" si="113"/>
        <v>20</v>
      </c>
      <c r="D86" s="159" t="str">
        <f t="shared" si="114"/>
        <v>20</v>
      </c>
      <c r="E86" s="164" t="s">
        <v>316</v>
      </c>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f t="shared" si="115"/>
        <v>0</v>
      </c>
      <c r="AD86" s="161">
        <f t="shared" si="128"/>
        <v>-25</v>
      </c>
      <c r="AE86" s="162">
        <f>(AG+EM)/2</f>
        <v>5</v>
      </c>
      <c r="AF86" s="54">
        <f>HLOOKUP(Yrke,Levelbonus!$B$1:$CR$20,5,FALSE)</f>
        <v>0</v>
      </c>
      <c r="AG86" s="54">
        <f t="shared" si="129"/>
        <v>0</v>
      </c>
      <c r="AH86" s="54" t="str">
        <f>IF(ISNUMBER(VLOOKUP($A86,Rasbonus!$A$61:$AM$295,MATCH(Ras,Rasbonus!$A$1:$AM$1,0),FALSE)),VLOOKUP($A86,Rasbonus!$A$61:$AM$295,MATCH(Ras,Rasbonus!$A$1:$AM$1,0),FALSE),"0")</f>
        <v>0</v>
      </c>
      <c r="AI86" s="54"/>
      <c r="AJ86" s="54"/>
      <c r="AK86" s="163">
        <f t="shared" si="130"/>
        <v>-20</v>
      </c>
      <c r="AL86" s="52">
        <f t="shared" si="119"/>
        <v>0</v>
      </c>
      <c r="AM86" s="52">
        <f t="shared" ref="AM86:BF86" si="133">IF(I86&gt;2,"99",IF(I86&lt;1,0,IF(I86=1,$C86+$C86-$C86,IF(I86=2,$C86+$D86))))</f>
        <v>0</v>
      </c>
      <c r="AN86" s="52">
        <f t="shared" si="133"/>
        <v>0</v>
      </c>
      <c r="AO86" s="52">
        <f t="shared" si="133"/>
        <v>0</v>
      </c>
      <c r="AP86" s="52">
        <f t="shared" si="133"/>
        <v>0</v>
      </c>
      <c r="AQ86" s="52">
        <f t="shared" si="133"/>
        <v>0</v>
      </c>
      <c r="AR86" s="52">
        <f t="shared" si="133"/>
        <v>0</v>
      </c>
      <c r="AS86" s="52">
        <f t="shared" si="133"/>
        <v>0</v>
      </c>
      <c r="AT86" s="52">
        <f t="shared" si="133"/>
        <v>0</v>
      </c>
      <c r="AU86" s="52">
        <f t="shared" si="133"/>
        <v>0</v>
      </c>
      <c r="AV86" s="52">
        <f t="shared" si="133"/>
        <v>0</v>
      </c>
      <c r="AW86" s="52">
        <f t="shared" si="133"/>
        <v>0</v>
      </c>
      <c r="AX86" s="52">
        <f t="shared" si="133"/>
        <v>0</v>
      </c>
      <c r="AY86" s="52">
        <f t="shared" si="133"/>
        <v>0</v>
      </c>
      <c r="AZ86" s="52">
        <f t="shared" si="133"/>
        <v>0</v>
      </c>
      <c r="BA86" s="52">
        <f t="shared" si="133"/>
        <v>0</v>
      </c>
      <c r="BB86" s="52">
        <f t="shared" si="133"/>
        <v>0</v>
      </c>
      <c r="BC86" s="52">
        <f t="shared" si="133"/>
        <v>0</v>
      </c>
      <c r="BD86" s="52">
        <f t="shared" si="133"/>
        <v>0</v>
      </c>
      <c r="BE86" s="52">
        <f t="shared" si="133"/>
        <v>0</v>
      </c>
      <c r="BF86" s="52">
        <f t="shared" si="133"/>
        <v>0</v>
      </c>
      <c r="BG86" s="52"/>
      <c r="BH86" s="52"/>
      <c r="BI86" s="52"/>
      <c r="BJ86" s="52"/>
    </row>
    <row r="87" spans="1:62" ht="12.75" customHeight="1">
      <c r="A87" s="158" t="s">
        <v>327</v>
      </c>
      <c r="B87" s="159" t="str">
        <f>VLOOKUP(A87,AllaSkills!$A$3:$BV$319,'Ny NPC'!$A$2+3,FALSE)</f>
        <v>15</v>
      </c>
      <c r="C87" s="159" t="str">
        <f t="shared" si="113"/>
        <v>15</v>
      </c>
      <c r="D87" s="159" t="str">
        <f t="shared" si="114"/>
        <v>15</v>
      </c>
      <c r="E87" s="158" t="s">
        <v>316</v>
      </c>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f t="shared" si="115"/>
        <v>0</v>
      </c>
      <c r="AD87" s="161">
        <f t="shared" si="128"/>
        <v>-25</v>
      </c>
      <c r="AE87" s="162">
        <f>(QU+EQ)/2</f>
        <v>2.5</v>
      </c>
      <c r="AF87" s="54">
        <f>HLOOKUP(Yrke,Levelbonus!$B$1:$CR$20,5,FALSE)</f>
        <v>0</v>
      </c>
      <c r="AG87" s="54">
        <f t="shared" si="129"/>
        <v>0</v>
      </c>
      <c r="AH87" s="54" t="str">
        <f>IF(ISNUMBER(VLOOKUP($A87,Rasbonus!$A$61:$AM$295,MATCH(Ras,Rasbonus!$A$1:$AM$1,0),FALSE)),VLOOKUP($A87,Rasbonus!$A$61:$AM$295,MATCH(Ras,Rasbonus!$A$1:$AM$1,0),FALSE),"0")</f>
        <v>0</v>
      </c>
      <c r="AI87" s="162" t="str">
        <f>'Ny NPC'!$N$3</f>
        <v>0</v>
      </c>
      <c r="AJ87" s="54"/>
      <c r="AK87" s="163">
        <f t="shared" si="130"/>
        <v>-23</v>
      </c>
      <c r="AL87" s="52">
        <f t="shared" si="119"/>
        <v>0</v>
      </c>
      <c r="AM87" s="52">
        <f t="shared" ref="AM87:BF87" si="134">IF(I87&gt;2,"99",IF(I87&lt;1,0,IF(I87=1,$C87+$C87-$C87,IF(I87=2,$C87+$D87))))</f>
        <v>0</v>
      </c>
      <c r="AN87" s="52">
        <f t="shared" si="134"/>
        <v>0</v>
      </c>
      <c r="AO87" s="52">
        <f t="shared" si="134"/>
        <v>0</v>
      </c>
      <c r="AP87" s="52">
        <f t="shared" si="134"/>
        <v>0</v>
      </c>
      <c r="AQ87" s="52">
        <f t="shared" si="134"/>
        <v>0</v>
      </c>
      <c r="AR87" s="52">
        <f t="shared" si="134"/>
        <v>0</v>
      </c>
      <c r="AS87" s="52">
        <f t="shared" si="134"/>
        <v>0</v>
      </c>
      <c r="AT87" s="52">
        <f t="shared" si="134"/>
        <v>0</v>
      </c>
      <c r="AU87" s="52">
        <f t="shared" si="134"/>
        <v>0</v>
      </c>
      <c r="AV87" s="52">
        <f t="shared" si="134"/>
        <v>0</v>
      </c>
      <c r="AW87" s="52">
        <f t="shared" si="134"/>
        <v>0</v>
      </c>
      <c r="AX87" s="52">
        <f t="shared" si="134"/>
        <v>0</v>
      </c>
      <c r="AY87" s="52">
        <f t="shared" si="134"/>
        <v>0</v>
      </c>
      <c r="AZ87" s="52">
        <f t="shared" si="134"/>
        <v>0</v>
      </c>
      <c r="BA87" s="52">
        <f t="shared" si="134"/>
        <v>0</v>
      </c>
      <c r="BB87" s="52">
        <f t="shared" si="134"/>
        <v>0</v>
      </c>
      <c r="BC87" s="52">
        <f t="shared" si="134"/>
        <v>0</v>
      </c>
      <c r="BD87" s="52">
        <f t="shared" si="134"/>
        <v>0</v>
      </c>
      <c r="BE87" s="52">
        <f t="shared" si="134"/>
        <v>0</v>
      </c>
      <c r="BF87" s="52">
        <f t="shared" si="134"/>
        <v>0</v>
      </c>
      <c r="BG87" s="52"/>
      <c r="BH87" s="52"/>
      <c r="BI87" s="52"/>
      <c r="BJ87" s="52"/>
    </row>
    <row r="88" spans="1:62" ht="12.75" customHeight="1">
      <c r="A88" s="164" t="s">
        <v>328</v>
      </c>
      <c r="B88" s="159" t="str">
        <f>VLOOKUP(A88,AllaSkills!$A$3:$BV$319,'Ny NPC'!$A$2+3,FALSE)</f>
        <v>6</v>
      </c>
      <c r="C88" s="159" t="str">
        <f t="shared" si="113"/>
        <v>6</v>
      </c>
      <c r="D88" s="159" t="str">
        <f t="shared" si="114"/>
        <v>6</v>
      </c>
      <c r="E88" s="164" t="s">
        <v>316</v>
      </c>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f t="shared" si="115"/>
        <v>0</v>
      </c>
      <c r="AD88" s="161">
        <f t="shared" si="128"/>
        <v>-25</v>
      </c>
      <c r="AE88" s="162">
        <f>(QU+EQ)/2</f>
        <v>2.5</v>
      </c>
      <c r="AF88" s="54">
        <f>HLOOKUP(Yrke,Levelbonus!$B$1:$CR$20,5,FALSE)</f>
        <v>0</v>
      </c>
      <c r="AG88" s="54">
        <f t="shared" si="129"/>
        <v>0</v>
      </c>
      <c r="AH88" s="54" t="str">
        <f>IF(ISNUMBER(VLOOKUP($A88,Rasbonus!$A$61:$AM$295,MATCH(Ras,Rasbonus!$A$1:$AM$1,0),FALSE)),VLOOKUP($A88,Rasbonus!$A$61:$AM$295,MATCH(Ras,Rasbonus!$A$1:$AM$1,0),FALSE),"0")</f>
        <v>0</v>
      </c>
      <c r="AI88" s="54"/>
      <c r="AJ88" s="54"/>
      <c r="AK88" s="163">
        <f t="shared" si="130"/>
        <v>-23</v>
      </c>
      <c r="AL88" s="52">
        <f t="shared" si="119"/>
        <v>0</v>
      </c>
      <c r="AM88" s="52">
        <f t="shared" ref="AM88:BF88" si="135">IF(I88&gt;2,"99",IF(I88&lt;1,0,IF(I88=1,$C88+$C88-$C88,IF(I88=2,$C88+$D88))))</f>
        <v>0</v>
      </c>
      <c r="AN88" s="52">
        <f t="shared" si="135"/>
        <v>0</v>
      </c>
      <c r="AO88" s="52">
        <f t="shared" si="135"/>
        <v>0</v>
      </c>
      <c r="AP88" s="52">
        <f t="shared" si="135"/>
        <v>0</v>
      </c>
      <c r="AQ88" s="52">
        <f t="shared" si="135"/>
        <v>0</v>
      </c>
      <c r="AR88" s="52">
        <f t="shared" si="135"/>
        <v>0</v>
      </c>
      <c r="AS88" s="52">
        <f t="shared" si="135"/>
        <v>0</v>
      </c>
      <c r="AT88" s="52">
        <f t="shared" si="135"/>
        <v>0</v>
      </c>
      <c r="AU88" s="52">
        <f t="shared" si="135"/>
        <v>0</v>
      </c>
      <c r="AV88" s="52">
        <f t="shared" si="135"/>
        <v>0</v>
      </c>
      <c r="AW88" s="52">
        <f t="shared" si="135"/>
        <v>0</v>
      </c>
      <c r="AX88" s="52">
        <f t="shared" si="135"/>
        <v>0</v>
      </c>
      <c r="AY88" s="52">
        <f t="shared" si="135"/>
        <v>0</v>
      </c>
      <c r="AZ88" s="52">
        <f t="shared" si="135"/>
        <v>0</v>
      </c>
      <c r="BA88" s="52">
        <f t="shared" si="135"/>
        <v>0</v>
      </c>
      <c r="BB88" s="52">
        <f t="shared" si="135"/>
        <v>0</v>
      </c>
      <c r="BC88" s="52">
        <f t="shared" si="135"/>
        <v>0</v>
      </c>
      <c r="BD88" s="52">
        <f t="shared" si="135"/>
        <v>0</v>
      </c>
      <c r="BE88" s="52">
        <f t="shared" si="135"/>
        <v>0</v>
      </c>
      <c r="BF88" s="52">
        <f t="shared" si="135"/>
        <v>0</v>
      </c>
      <c r="BG88" s="52"/>
      <c r="BH88" s="52"/>
      <c r="BI88" s="52"/>
      <c r="BJ88" s="52"/>
    </row>
    <row r="89" spans="1:62" ht="12.75" customHeight="1">
      <c r="A89" s="164" t="s">
        <v>329</v>
      </c>
      <c r="B89" s="159" t="str">
        <f>VLOOKUP(A89,AllaSkills!$A$3:$BV$319,'Ny NPC'!$A$2+3,FALSE)</f>
        <v>8</v>
      </c>
      <c r="C89" s="159" t="str">
        <f t="shared" si="113"/>
        <v>8</v>
      </c>
      <c r="D89" s="159" t="str">
        <f t="shared" si="114"/>
        <v>8</v>
      </c>
      <c r="E89" s="164" t="s">
        <v>316</v>
      </c>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f t="shared" si="115"/>
        <v>0</v>
      </c>
      <c r="AD89" s="161">
        <f t="shared" si="128"/>
        <v>-25</v>
      </c>
      <c r="AE89" s="162">
        <f>(ST+AG)/2</f>
        <v>12.5</v>
      </c>
      <c r="AF89" s="54">
        <f>HLOOKUP(Yrke,Levelbonus!$B$1:$CR$20,5,FALSE)</f>
        <v>0</v>
      </c>
      <c r="AG89" s="54">
        <f t="shared" si="129"/>
        <v>0</v>
      </c>
      <c r="AH89" s="54">
        <f>IF(ISNUMBER(VLOOKUP($A89,Rasbonus!$A$61:$AM$295,MATCH(Ras,Rasbonus!$A$1:$AM$1,0),FALSE)),VLOOKUP($A89,Rasbonus!$A$61:$AM$295,MATCH(Ras,Rasbonus!$A$1:$AM$1,0),FALSE),"0")</f>
        <v>20</v>
      </c>
      <c r="AI89" s="54">
        <f>'Ny NPC'!$AC$63</f>
        <v>0</v>
      </c>
      <c r="AJ89" s="54"/>
      <c r="AK89" s="163">
        <f t="shared" si="130"/>
        <v>8</v>
      </c>
      <c r="AL89" s="52">
        <f t="shared" si="119"/>
        <v>0</v>
      </c>
      <c r="AM89" s="52">
        <f t="shared" ref="AM89:BF89" si="136">IF(I89&gt;2,"99",IF(I89&lt;1,0,IF(I89=1,$C89+$C89-$C89,IF(I89=2,$C89+$D89))))</f>
        <v>0</v>
      </c>
      <c r="AN89" s="52">
        <f t="shared" si="136"/>
        <v>0</v>
      </c>
      <c r="AO89" s="52">
        <f t="shared" si="136"/>
        <v>0</v>
      </c>
      <c r="AP89" s="52">
        <f t="shared" si="136"/>
        <v>0</v>
      </c>
      <c r="AQ89" s="52">
        <f t="shared" si="136"/>
        <v>0</v>
      </c>
      <c r="AR89" s="52">
        <f t="shared" si="136"/>
        <v>0</v>
      </c>
      <c r="AS89" s="52">
        <f t="shared" si="136"/>
        <v>0</v>
      </c>
      <c r="AT89" s="52">
        <f t="shared" si="136"/>
        <v>0</v>
      </c>
      <c r="AU89" s="52">
        <f t="shared" si="136"/>
        <v>0</v>
      </c>
      <c r="AV89" s="52">
        <f t="shared" si="136"/>
        <v>0</v>
      </c>
      <c r="AW89" s="52">
        <f t="shared" si="136"/>
        <v>0</v>
      </c>
      <c r="AX89" s="52">
        <f t="shared" si="136"/>
        <v>0</v>
      </c>
      <c r="AY89" s="52">
        <f t="shared" si="136"/>
        <v>0</v>
      </c>
      <c r="AZ89" s="52">
        <f t="shared" si="136"/>
        <v>0</v>
      </c>
      <c r="BA89" s="52">
        <f t="shared" si="136"/>
        <v>0</v>
      </c>
      <c r="BB89" s="52">
        <f t="shared" si="136"/>
        <v>0</v>
      </c>
      <c r="BC89" s="52">
        <f t="shared" si="136"/>
        <v>0</v>
      </c>
      <c r="BD89" s="52">
        <f t="shared" si="136"/>
        <v>0</v>
      </c>
      <c r="BE89" s="52">
        <f t="shared" si="136"/>
        <v>0</v>
      </c>
      <c r="BF89" s="52">
        <f t="shared" si="136"/>
        <v>0</v>
      </c>
      <c r="BG89" s="52"/>
      <c r="BH89" s="52"/>
      <c r="BI89" s="52"/>
      <c r="BJ89" s="52"/>
    </row>
    <row r="90" spans="1:62" ht="12.75" customHeight="1">
      <c r="A90" s="158" t="s">
        <v>330</v>
      </c>
      <c r="B90" s="159" t="str">
        <f>VLOOKUP(A90,AllaSkills!$A$3:$BV$319,'Ny NPC'!$A$2+3,FALSE)</f>
        <v>3/6</v>
      </c>
      <c r="C90" s="161" t="str">
        <f t="shared" si="113"/>
        <v>3</v>
      </c>
      <c r="D90" s="161" t="str">
        <f t="shared" si="114"/>
        <v>6</v>
      </c>
      <c r="E90" s="158" t="s">
        <v>316</v>
      </c>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1">
        <f t="shared" si="115"/>
        <v>0</v>
      </c>
      <c r="AD90" s="161">
        <f t="shared" si="128"/>
        <v>-25</v>
      </c>
      <c r="AE90" s="162">
        <f>(IN+AG)/2</f>
        <v>5</v>
      </c>
      <c r="AF90" s="54">
        <f>HLOOKUP(Yrke,Levelbonus!$B$1:$CR$20,5,FALSE)</f>
        <v>0</v>
      </c>
      <c r="AG90" s="54">
        <f t="shared" si="129"/>
        <v>0</v>
      </c>
      <c r="AH90" s="54" t="str">
        <f>IF(ISNUMBER(VLOOKUP($A90,Rasbonus!$A$61:$AM$295,MATCH(Ras,Rasbonus!$A$1:$AM$1,0),FALSE)),VLOOKUP($A90,Rasbonus!$A$61:$AM$295,MATCH(Ras,Rasbonus!$A$1:$AM$1,0),FALSE),"0")</f>
        <v>0</v>
      </c>
      <c r="AI90" s="54"/>
      <c r="AJ90" s="54"/>
      <c r="AK90" s="163">
        <f t="shared" si="130"/>
        <v>-20</v>
      </c>
      <c r="AL90" s="52">
        <f t="shared" si="119"/>
        <v>0</v>
      </c>
      <c r="AM90" s="52">
        <f t="shared" ref="AM90:BF90" si="137">IF(I90&gt;2,"99",IF(I90&lt;1,0,IF(I90=1,$C90+$C90-$C90,IF(I90=2,$C90+$D90))))</f>
        <v>0</v>
      </c>
      <c r="AN90" s="52">
        <f t="shared" si="137"/>
        <v>0</v>
      </c>
      <c r="AO90" s="52">
        <f t="shared" si="137"/>
        <v>0</v>
      </c>
      <c r="AP90" s="52">
        <f t="shared" si="137"/>
        <v>0</v>
      </c>
      <c r="AQ90" s="52">
        <f t="shared" si="137"/>
        <v>0</v>
      </c>
      <c r="AR90" s="52">
        <f t="shared" si="137"/>
        <v>0</v>
      </c>
      <c r="AS90" s="52">
        <f t="shared" si="137"/>
        <v>0</v>
      </c>
      <c r="AT90" s="52">
        <f t="shared" si="137"/>
        <v>0</v>
      </c>
      <c r="AU90" s="52">
        <f t="shared" si="137"/>
        <v>0</v>
      </c>
      <c r="AV90" s="52">
        <f t="shared" si="137"/>
        <v>0</v>
      </c>
      <c r="AW90" s="52">
        <f t="shared" si="137"/>
        <v>0</v>
      </c>
      <c r="AX90" s="52">
        <f t="shared" si="137"/>
        <v>0</v>
      </c>
      <c r="AY90" s="52">
        <f t="shared" si="137"/>
        <v>0</v>
      </c>
      <c r="AZ90" s="52">
        <f t="shared" si="137"/>
        <v>0</v>
      </c>
      <c r="BA90" s="52">
        <f t="shared" si="137"/>
        <v>0</v>
      </c>
      <c r="BB90" s="52">
        <f t="shared" si="137"/>
        <v>0</v>
      </c>
      <c r="BC90" s="52">
        <f t="shared" si="137"/>
        <v>0</v>
      </c>
      <c r="BD90" s="52">
        <f t="shared" si="137"/>
        <v>0</v>
      </c>
      <c r="BE90" s="52">
        <f t="shared" si="137"/>
        <v>0</v>
      </c>
      <c r="BF90" s="52">
        <f t="shared" si="137"/>
        <v>0</v>
      </c>
      <c r="BG90" s="52"/>
      <c r="BH90" s="52"/>
      <c r="BI90" s="52"/>
      <c r="BJ90" s="52"/>
    </row>
    <row r="91" spans="1:62" ht="12.75" customHeight="1">
      <c r="A91" s="164" t="s">
        <v>331</v>
      </c>
      <c r="B91" s="159" t="str">
        <f>VLOOKUP(A91,AllaSkills!$A$3:$BV$319,'Ny NPC'!$A$2+3,FALSE)</f>
        <v>3</v>
      </c>
      <c r="C91" s="159" t="str">
        <f t="shared" si="113"/>
        <v>3</v>
      </c>
      <c r="D91" s="159" t="str">
        <f t="shared" si="114"/>
        <v>3</v>
      </c>
      <c r="E91" s="164" t="s">
        <v>316</v>
      </c>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f t="shared" si="115"/>
        <v>0</v>
      </c>
      <c r="AD91" s="161">
        <f t="shared" si="128"/>
        <v>-25</v>
      </c>
      <c r="AE91" s="162">
        <f>(AG+AG+EQ)/3</f>
        <v>5</v>
      </c>
      <c r="AF91" s="54">
        <f>HLOOKUP(Yrke,Levelbonus!$B$1:$CR$20,5,FALSE)</f>
        <v>0</v>
      </c>
      <c r="AG91" s="54">
        <f t="shared" si="129"/>
        <v>0</v>
      </c>
      <c r="AH91" s="54" t="str">
        <f>IF(ISNUMBER(VLOOKUP($A91,Rasbonus!$A$61:$AM$295,MATCH(Ras,Rasbonus!$A$1:$AM$1,0),FALSE)),VLOOKUP($A91,Rasbonus!$A$61:$AM$295,MATCH(Ras,Rasbonus!$A$1:$AM$1,0),FALSE),"0")</f>
        <v>0</v>
      </c>
      <c r="AI91" s="162" t="str">
        <f>'Ny NPC'!$N$3</f>
        <v>0</v>
      </c>
      <c r="AJ91" s="54"/>
      <c r="AK91" s="163">
        <f t="shared" si="130"/>
        <v>-20</v>
      </c>
      <c r="AL91" s="52">
        <f t="shared" si="119"/>
        <v>0</v>
      </c>
      <c r="AM91" s="52">
        <f t="shared" ref="AM91:BF91" si="138">IF(I91&gt;2,"99",IF(I91&lt;1,0,IF(I91=1,$C91+$C91-$C91,IF(I91=2,$C91+$D91))))</f>
        <v>0</v>
      </c>
      <c r="AN91" s="52">
        <f t="shared" si="138"/>
        <v>0</v>
      </c>
      <c r="AO91" s="52">
        <f t="shared" si="138"/>
        <v>0</v>
      </c>
      <c r="AP91" s="52">
        <f t="shared" si="138"/>
        <v>0</v>
      </c>
      <c r="AQ91" s="52">
        <f t="shared" si="138"/>
        <v>0</v>
      </c>
      <c r="AR91" s="52">
        <f t="shared" si="138"/>
        <v>0</v>
      </c>
      <c r="AS91" s="52">
        <f t="shared" si="138"/>
        <v>0</v>
      </c>
      <c r="AT91" s="52">
        <f t="shared" si="138"/>
        <v>0</v>
      </c>
      <c r="AU91" s="52">
        <f t="shared" si="138"/>
        <v>0</v>
      </c>
      <c r="AV91" s="52">
        <f t="shared" si="138"/>
        <v>0</v>
      </c>
      <c r="AW91" s="52">
        <f t="shared" si="138"/>
        <v>0</v>
      </c>
      <c r="AX91" s="52">
        <f t="shared" si="138"/>
        <v>0</v>
      </c>
      <c r="AY91" s="52">
        <f t="shared" si="138"/>
        <v>0</v>
      </c>
      <c r="AZ91" s="52">
        <f t="shared" si="138"/>
        <v>0</v>
      </c>
      <c r="BA91" s="52">
        <f t="shared" si="138"/>
        <v>0</v>
      </c>
      <c r="BB91" s="52">
        <f t="shared" si="138"/>
        <v>0</v>
      </c>
      <c r="BC91" s="52">
        <f t="shared" si="138"/>
        <v>0</v>
      </c>
      <c r="BD91" s="52">
        <f t="shared" si="138"/>
        <v>0</v>
      </c>
      <c r="BE91" s="52">
        <f t="shared" si="138"/>
        <v>0</v>
      </c>
      <c r="BF91" s="52">
        <f t="shared" si="138"/>
        <v>0</v>
      </c>
      <c r="BG91" s="52"/>
      <c r="BH91" s="52"/>
      <c r="BI91" s="52"/>
      <c r="BJ91" s="52"/>
    </row>
    <row r="92" spans="1:62" ht="12.75" customHeight="1">
      <c r="A92" s="164" t="s">
        <v>332</v>
      </c>
      <c r="B92" s="159" t="str">
        <f>VLOOKUP(A92,AllaSkills!$A$3:$BV$319,'Ny NPC'!$A$2+3,FALSE)</f>
        <v>20</v>
      </c>
      <c r="C92" s="159" t="str">
        <f t="shared" si="113"/>
        <v>20</v>
      </c>
      <c r="D92" s="159" t="str">
        <f t="shared" si="114"/>
        <v>20</v>
      </c>
      <c r="E92" s="164" t="s">
        <v>316</v>
      </c>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161">
        <f t="shared" si="115"/>
        <v>0</v>
      </c>
      <c r="AD92" s="161">
        <f t="shared" si="128"/>
        <v>-25</v>
      </c>
      <c r="AE92" s="162">
        <f>(ST+ST+AG)/3</f>
        <v>15</v>
      </c>
      <c r="AF92" s="54">
        <f>HLOOKUP(Yrke,Levelbonus!$B$1:$CR$20,5,FALSE)</f>
        <v>0</v>
      </c>
      <c r="AG92" s="54">
        <f t="shared" si="129"/>
        <v>0</v>
      </c>
      <c r="AH92" s="54" t="str">
        <f>IF(ISNUMBER(VLOOKUP($A92,Rasbonus!$A$61:$AM$295,MATCH(Ras,Rasbonus!$A$1:$AM$1,0),FALSE)),VLOOKUP($A92,Rasbonus!$A$61:$AM$295,MATCH(Ras,Rasbonus!$A$1:$AM$1,0),FALSE),"0")</f>
        <v>0</v>
      </c>
      <c r="AI92" s="54"/>
      <c r="AJ92" s="54"/>
      <c r="AK92" s="163">
        <f t="shared" si="130"/>
        <v>-10</v>
      </c>
      <c r="AL92" s="52">
        <f t="shared" si="119"/>
        <v>0</v>
      </c>
      <c r="AM92" s="52">
        <f t="shared" ref="AM92:BF92" si="139">IF(I92&gt;2,"99",IF(I92&lt;1,0,IF(I92=1,$C92+$C92-$C92,IF(I92=2,$C92+$D92))))</f>
        <v>0</v>
      </c>
      <c r="AN92" s="52">
        <f t="shared" si="139"/>
        <v>0</v>
      </c>
      <c r="AO92" s="52">
        <f t="shared" si="139"/>
        <v>0</v>
      </c>
      <c r="AP92" s="52">
        <f t="shared" si="139"/>
        <v>0</v>
      </c>
      <c r="AQ92" s="52">
        <f t="shared" si="139"/>
        <v>0</v>
      </c>
      <c r="AR92" s="52">
        <f t="shared" si="139"/>
        <v>0</v>
      </c>
      <c r="AS92" s="52">
        <f t="shared" si="139"/>
        <v>0</v>
      </c>
      <c r="AT92" s="52">
        <f t="shared" si="139"/>
        <v>0</v>
      </c>
      <c r="AU92" s="52">
        <f t="shared" si="139"/>
        <v>0</v>
      </c>
      <c r="AV92" s="52">
        <f t="shared" si="139"/>
        <v>0</v>
      </c>
      <c r="AW92" s="52">
        <f t="shared" si="139"/>
        <v>0</v>
      </c>
      <c r="AX92" s="52">
        <f t="shared" si="139"/>
        <v>0</v>
      </c>
      <c r="AY92" s="52">
        <f t="shared" si="139"/>
        <v>0</v>
      </c>
      <c r="AZ92" s="52">
        <f t="shared" si="139"/>
        <v>0</v>
      </c>
      <c r="BA92" s="52">
        <f t="shared" si="139"/>
        <v>0</v>
      </c>
      <c r="BB92" s="52">
        <f t="shared" si="139"/>
        <v>0</v>
      </c>
      <c r="BC92" s="52">
        <f t="shared" si="139"/>
        <v>0</v>
      </c>
      <c r="BD92" s="52">
        <f t="shared" si="139"/>
        <v>0</v>
      </c>
      <c r="BE92" s="52">
        <f t="shared" si="139"/>
        <v>0</v>
      </c>
      <c r="BF92" s="52">
        <f t="shared" si="139"/>
        <v>0</v>
      </c>
      <c r="BG92" s="52"/>
      <c r="BH92" s="52"/>
      <c r="BI92" s="52"/>
      <c r="BJ92" s="52"/>
    </row>
    <row r="93" spans="1:62" ht="12.75" customHeight="1">
      <c r="A93" s="164" t="s">
        <v>333</v>
      </c>
      <c r="B93" s="159" t="str">
        <f>VLOOKUP(A93,AllaSkills!$A$3:$BV$319,'Ny NPC'!$A$2+3,FALSE)</f>
        <v>20</v>
      </c>
      <c r="C93" s="159" t="str">
        <f t="shared" si="113"/>
        <v>20</v>
      </c>
      <c r="D93" s="159" t="str">
        <f t="shared" si="114"/>
        <v>20</v>
      </c>
      <c r="E93" s="164" t="s">
        <v>316</v>
      </c>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f t="shared" si="115"/>
        <v>0</v>
      </c>
      <c r="AD93" s="161"/>
      <c r="AE93" s="162"/>
      <c r="AF93" s="54">
        <f>HLOOKUP(Yrke,Levelbonus!$B$1:$CR$20,5,FALSE)</f>
        <v>0</v>
      </c>
      <c r="AG93" s="54"/>
      <c r="AH93" s="54"/>
      <c r="AI93" s="54"/>
      <c r="AJ93" s="54"/>
      <c r="AK93" s="163">
        <f>ROUND(AC93+AD93+AE93+AG93+AH93+AI93+AJ93,0)</f>
        <v>0</v>
      </c>
      <c r="AL93" s="52">
        <f t="shared" si="119"/>
        <v>0</v>
      </c>
      <c r="AM93" s="52">
        <f t="shared" ref="AM93:BF93" si="140">IF(I93&gt;2,"99",IF(I93&lt;1,0,IF(I93=1,$C93+$C93-$C93,IF(I93=2,$C93+$D93))))</f>
        <v>0</v>
      </c>
      <c r="AN93" s="52">
        <f t="shared" si="140"/>
        <v>0</v>
      </c>
      <c r="AO93" s="52">
        <f t="shared" si="140"/>
        <v>0</v>
      </c>
      <c r="AP93" s="52">
        <f t="shared" si="140"/>
        <v>0</v>
      </c>
      <c r="AQ93" s="52">
        <f t="shared" si="140"/>
        <v>0</v>
      </c>
      <c r="AR93" s="52">
        <f t="shared" si="140"/>
        <v>0</v>
      </c>
      <c r="AS93" s="52">
        <f t="shared" si="140"/>
        <v>0</v>
      </c>
      <c r="AT93" s="52">
        <f t="shared" si="140"/>
        <v>0</v>
      </c>
      <c r="AU93" s="52">
        <f t="shared" si="140"/>
        <v>0</v>
      </c>
      <c r="AV93" s="52">
        <f t="shared" si="140"/>
        <v>0</v>
      </c>
      <c r="AW93" s="52">
        <f t="shared" si="140"/>
        <v>0</v>
      </c>
      <c r="AX93" s="52">
        <f t="shared" si="140"/>
        <v>0</v>
      </c>
      <c r="AY93" s="52">
        <f t="shared" si="140"/>
        <v>0</v>
      </c>
      <c r="AZ93" s="52">
        <f t="shared" si="140"/>
        <v>0</v>
      </c>
      <c r="BA93" s="52">
        <f t="shared" si="140"/>
        <v>0</v>
      </c>
      <c r="BB93" s="52">
        <f t="shared" si="140"/>
        <v>0</v>
      </c>
      <c r="BC93" s="52">
        <f t="shared" si="140"/>
        <v>0</v>
      </c>
      <c r="BD93" s="52">
        <f t="shared" si="140"/>
        <v>0</v>
      </c>
      <c r="BE93" s="52">
        <f t="shared" si="140"/>
        <v>0</v>
      </c>
      <c r="BF93" s="52">
        <f t="shared" si="140"/>
        <v>0</v>
      </c>
      <c r="BG93" s="52"/>
      <c r="BH93" s="52"/>
      <c r="BI93" s="52"/>
      <c r="BJ93" s="52"/>
    </row>
    <row r="94" spans="1:62" ht="12.75" customHeight="1">
      <c r="A94" s="158" t="s">
        <v>334</v>
      </c>
      <c r="B94" s="159" t="str">
        <f>VLOOKUP(A94,AllaSkills!$A$3:$BV$319,'Ny NPC'!$A$2+3,FALSE)</f>
        <v>4</v>
      </c>
      <c r="C94" s="159" t="str">
        <f t="shared" si="113"/>
        <v>4</v>
      </c>
      <c r="D94" s="159" t="str">
        <f t="shared" si="114"/>
        <v>4</v>
      </c>
      <c r="E94" s="158" t="s">
        <v>316</v>
      </c>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f t="shared" si="115"/>
        <v>0</v>
      </c>
      <c r="AD94" s="161">
        <f t="shared" ref="AD94:AD100" si="141">IF(AC94&lt;1,-25,IF(AC94&gt;30,80+((AC94-30)*0.5),IF(AC94&gt;20,70+(AC94-20),IF(AC94&gt;10,50+((AC94-10)*2),AC94*5))))</f>
        <v>-25</v>
      </c>
      <c r="AE94" s="162">
        <f>SD</f>
        <v>5</v>
      </c>
      <c r="AF94" s="54">
        <f>HLOOKUP(Yrke,Levelbonus!$B$1:$CR$20,5,FALSE)</f>
        <v>0</v>
      </c>
      <c r="AG94" s="54">
        <f t="shared" ref="AG94:AG100" si="142">AF94*Level</f>
        <v>0</v>
      </c>
      <c r="AH94" s="54" t="str">
        <f>IF(ISNUMBER(VLOOKUP($A94,Rasbonus!$A$61:$AM$295,MATCH(Ras,Rasbonus!$A$1:$AM$1,0),FALSE)),VLOOKUP($A94,Rasbonus!$A$61:$AM$295,MATCH(Ras,Rasbonus!$A$1:$AM$1,0),FALSE),"0")</f>
        <v>0</v>
      </c>
      <c r="AI94" s="54"/>
      <c r="AJ94" s="54"/>
      <c r="AK94" s="163">
        <f t="shared" ref="AK94:AK100" si="143">ROUND(AD94+AE94+AG94+AH94+AI94+AJ94,0)</f>
        <v>-20</v>
      </c>
      <c r="AL94" s="52">
        <f t="shared" si="119"/>
        <v>0</v>
      </c>
      <c r="AM94" s="52">
        <f t="shared" ref="AM94:BF94" si="144">IF(I94&gt;2,"99",IF(I94&lt;1,0,IF(I94=1,$C94+$C94-$C94,IF(I94=2,$C94+$D94))))</f>
        <v>0</v>
      </c>
      <c r="AN94" s="52">
        <f t="shared" si="144"/>
        <v>0</v>
      </c>
      <c r="AO94" s="52">
        <f t="shared" si="144"/>
        <v>0</v>
      </c>
      <c r="AP94" s="52">
        <f t="shared" si="144"/>
        <v>0</v>
      </c>
      <c r="AQ94" s="52">
        <f t="shared" si="144"/>
        <v>0</v>
      </c>
      <c r="AR94" s="52">
        <f t="shared" si="144"/>
        <v>0</v>
      </c>
      <c r="AS94" s="52">
        <f t="shared" si="144"/>
        <v>0</v>
      </c>
      <c r="AT94" s="52">
        <f t="shared" si="144"/>
        <v>0</v>
      </c>
      <c r="AU94" s="52">
        <f t="shared" si="144"/>
        <v>0</v>
      </c>
      <c r="AV94" s="52">
        <f t="shared" si="144"/>
        <v>0</v>
      </c>
      <c r="AW94" s="52">
        <f t="shared" si="144"/>
        <v>0</v>
      </c>
      <c r="AX94" s="52">
        <f t="shared" si="144"/>
        <v>0</v>
      </c>
      <c r="AY94" s="52">
        <f t="shared" si="144"/>
        <v>0</v>
      </c>
      <c r="AZ94" s="52">
        <f t="shared" si="144"/>
        <v>0</v>
      </c>
      <c r="BA94" s="52">
        <f t="shared" si="144"/>
        <v>0</v>
      </c>
      <c r="BB94" s="52">
        <f t="shared" si="144"/>
        <v>0</v>
      </c>
      <c r="BC94" s="52">
        <f t="shared" si="144"/>
        <v>0</v>
      </c>
      <c r="BD94" s="52">
        <f t="shared" si="144"/>
        <v>0</v>
      </c>
      <c r="BE94" s="52">
        <f t="shared" si="144"/>
        <v>0</v>
      </c>
      <c r="BF94" s="52">
        <f t="shared" si="144"/>
        <v>0</v>
      </c>
      <c r="BG94" s="52"/>
      <c r="BH94" s="52"/>
      <c r="BI94" s="52"/>
      <c r="BJ94" s="52"/>
    </row>
    <row r="95" spans="1:62" ht="12.75" customHeight="1">
      <c r="A95" s="158" t="s">
        <v>335</v>
      </c>
      <c r="B95" s="159" t="str">
        <f>VLOOKUP(A95,AllaSkills!$A$3:$BV$319,'Ny NPC'!$A$2+3,FALSE)</f>
        <v>6</v>
      </c>
      <c r="C95" s="159" t="str">
        <f t="shared" si="113"/>
        <v>6</v>
      </c>
      <c r="D95" s="159" t="str">
        <f t="shared" si="114"/>
        <v>6</v>
      </c>
      <c r="E95" s="158" t="s">
        <v>316</v>
      </c>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f t="shared" si="115"/>
        <v>0</v>
      </c>
      <c r="AD95" s="161">
        <f t="shared" si="141"/>
        <v>-25</v>
      </c>
      <c r="AE95" s="162">
        <f>(AG+QU)/2</f>
        <v>2.5</v>
      </c>
      <c r="AF95" s="54">
        <f>HLOOKUP(Yrke,Levelbonus!$B$1:$CR$20,5,FALSE)</f>
        <v>0</v>
      </c>
      <c r="AG95" s="54">
        <f t="shared" si="142"/>
        <v>0</v>
      </c>
      <c r="AH95" s="54" t="str">
        <f>IF(ISNUMBER(VLOOKUP($A95,Rasbonus!$A$61:$AM$295,MATCH(Ras,Rasbonus!$A$1:$AM$1,0),FALSE)),VLOOKUP($A95,Rasbonus!$A$61:$AM$295,MATCH(Ras,Rasbonus!$A$1:$AM$1,0),FALSE),"0")</f>
        <v>0</v>
      </c>
      <c r="AI95" s="54"/>
      <c r="AJ95" s="54"/>
      <c r="AK95" s="163">
        <f t="shared" si="143"/>
        <v>-23</v>
      </c>
      <c r="AL95" s="52">
        <f t="shared" si="119"/>
        <v>0</v>
      </c>
      <c r="AM95" s="52">
        <f t="shared" ref="AM95:BF95" si="145">IF(I95&gt;2,"99",IF(I95&lt;1,0,IF(I95=1,$C95+$C95-$C95,IF(I95=2,$C95+$D95))))</f>
        <v>0</v>
      </c>
      <c r="AN95" s="52">
        <f t="shared" si="145"/>
        <v>0</v>
      </c>
      <c r="AO95" s="52">
        <f t="shared" si="145"/>
        <v>0</v>
      </c>
      <c r="AP95" s="52">
        <f t="shared" si="145"/>
        <v>0</v>
      </c>
      <c r="AQ95" s="52">
        <f t="shared" si="145"/>
        <v>0</v>
      </c>
      <c r="AR95" s="52">
        <f t="shared" si="145"/>
        <v>0</v>
      </c>
      <c r="AS95" s="52">
        <f t="shared" si="145"/>
        <v>0</v>
      </c>
      <c r="AT95" s="52">
        <f t="shared" si="145"/>
        <v>0</v>
      </c>
      <c r="AU95" s="52">
        <f t="shared" si="145"/>
        <v>0</v>
      </c>
      <c r="AV95" s="52">
        <f t="shared" si="145"/>
        <v>0</v>
      </c>
      <c r="AW95" s="52">
        <f t="shared" si="145"/>
        <v>0</v>
      </c>
      <c r="AX95" s="52">
        <f t="shared" si="145"/>
        <v>0</v>
      </c>
      <c r="AY95" s="52">
        <f t="shared" si="145"/>
        <v>0</v>
      </c>
      <c r="AZ95" s="52">
        <f t="shared" si="145"/>
        <v>0</v>
      </c>
      <c r="BA95" s="52">
        <f t="shared" si="145"/>
        <v>0</v>
      </c>
      <c r="BB95" s="52">
        <f t="shared" si="145"/>
        <v>0</v>
      </c>
      <c r="BC95" s="52">
        <f t="shared" si="145"/>
        <v>0</v>
      </c>
      <c r="BD95" s="52">
        <f t="shared" si="145"/>
        <v>0</v>
      </c>
      <c r="BE95" s="52">
        <f t="shared" si="145"/>
        <v>0</v>
      </c>
      <c r="BF95" s="52">
        <f t="shared" si="145"/>
        <v>0</v>
      </c>
      <c r="BG95" s="52"/>
      <c r="BH95" s="52"/>
      <c r="BI95" s="52"/>
      <c r="BJ95" s="52"/>
    </row>
    <row r="96" spans="1:62" ht="12.75" customHeight="1">
      <c r="A96" s="164" t="s">
        <v>336</v>
      </c>
      <c r="B96" s="159" t="str">
        <f>VLOOKUP(A96,AllaSkills!$A$3:$BV$319,'Ny NPC'!$A$2+3,FALSE)</f>
        <v>9</v>
      </c>
      <c r="C96" s="159" t="str">
        <f t="shared" si="113"/>
        <v>9</v>
      </c>
      <c r="D96" s="159" t="str">
        <f t="shared" si="114"/>
        <v>9</v>
      </c>
      <c r="E96" s="164" t="s">
        <v>316</v>
      </c>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f t="shared" si="115"/>
        <v>0</v>
      </c>
      <c r="AD96" s="161">
        <f t="shared" si="141"/>
        <v>-25</v>
      </c>
      <c r="AE96" s="162">
        <f>(ST+AG)/2</f>
        <v>12.5</v>
      </c>
      <c r="AF96" s="54">
        <f>HLOOKUP(Yrke,Levelbonus!$B$1:$CR$20,5,FALSE)</f>
        <v>0</v>
      </c>
      <c r="AG96" s="54">
        <f t="shared" si="142"/>
        <v>0</v>
      </c>
      <c r="AH96" s="54">
        <f>IF(ISNUMBER(VLOOKUP($A96,Rasbonus!$A$61:$AM$295,MATCH(Ras,Rasbonus!$A$1:$AM$1,0),FALSE)),VLOOKUP($A96,Rasbonus!$A$61:$AM$295,MATCH(Ras,Rasbonus!$A$1:$AM$1,0),FALSE),"0")</f>
        <v>20</v>
      </c>
      <c r="AI96" s="54">
        <f>'Ny NPC'!$AC$63</f>
        <v>0</v>
      </c>
      <c r="AJ96" s="54"/>
      <c r="AK96" s="163">
        <f t="shared" si="143"/>
        <v>8</v>
      </c>
      <c r="AL96" s="52">
        <f t="shared" si="119"/>
        <v>0</v>
      </c>
      <c r="AM96" s="52">
        <f t="shared" ref="AM96:BF96" si="146">IF(I96&gt;2,"99",IF(I96&lt;1,0,IF(I96=1,$C96+$C96-$C96,IF(I96=2,$C96+$D96))))</f>
        <v>0</v>
      </c>
      <c r="AN96" s="52">
        <f t="shared" si="146"/>
        <v>0</v>
      </c>
      <c r="AO96" s="52">
        <f t="shared" si="146"/>
        <v>0</v>
      </c>
      <c r="AP96" s="52">
        <f t="shared" si="146"/>
        <v>0</v>
      </c>
      <c r="AQ96" s="52">
        <f t="shared" si="146"/>
        <v>0</v>
      </c>
      <c r="AR96" s="52">
        <f t="shared" si="146"/>
        <v>0</v>
      </c>
      <c r="AS96" s="52">
        <f t="shared" si="146"/>
        <v>0</v>
      </c>
      <c r="AT96" s="52">
        <f t="shared" si="146"/>
        <v>0</v>
      </c>
      <c r="AU96" s="52">
        <f t="shared" si="146"/>
        <v>0</v>
      </c>
      <c r="AV96" s="52">
        <f t="shared" si="146"/>
        <v>0</v>
      </c>
      <c r="AW96" s="52">
        <f t="shared" si="146"/>
        <v>0</v>
      </c>
      <c r="AX96" s="52">
        <f t="shared" si="146"/>
        <v>0</v>
      </c>
      <c r="AY96" s="52">
        <f t="shared" si="146"/>
        <v>0</v>
      </c>
      <c r="AZ96" s="52">
        <f t="shared" si="146"/>
        <v>0</v>
      </c>
      <c r="BA96" s="52">
        <f t="shared" si="146"/>
        <v>0</v>
      </c>
      <c r="BB96" s="52">
        <f t="shared" si="146"/>
        <v>0</v>
      </c>
      <c r="BC96" s="52">
        <f t="shared" si="146"/>
        <v>0</v>
      </c>
      <c r="BD96" s="52">
        <f t="shared" si="146"/>
        <v>0</v>
      </c>
      <c r="BE96" s="52">
        <f t="shared" si="146"/>
        <v>0</v>
      </c>
      <c r="BF96" s="52">
        <f t="shared" si="146"/>
        <v>0</v>
      </c>
      <c r="BG96" s="52"/>
      <c r="BH96" s="52"/>
      <c r="BI96" s="52"/>
      <c r="BJ96" s="52"/>
    </row>
    <row r="97" spans="1:62" ht="12.75" customHeight="1">
      <c r="A97" s="164" t="s">
        <v>337</v>
      </c>
      <c r="B97" s="159" t="str">
        <f>VLOOKUP(A97,AllaSkills!$A$3:$BV$319,'Ny NPC'!$A$2+3,FALSE)</f>
        <v>9</v>
      </c>
      <c r="C97" s="159" t="str">
        <f t="shared" si="113"/>
        <v>9</v>
      </c>
      <c r="D97" s="159" t="str">
        <f t="shared" si="114"/>
        <v>9</v>
      </c>
      <c r="E97" s="164" t="s">
        <v>316</v>
      </c>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f t="shared" si="115"/>
        <v>0</v>
      </c>
      <c r="AD97" s="161">
        <f t="shared" si="141"/>
        <v>-25</v>
      </c>
      <c r="AE97" s="162">
        <f>(ST+AG+EQ)/3</f>
        <v>10</v>
      </c>
      <c r="AF97" s="54">
        <f>HLOOKUP(Yrke,Levelbonus!$B$1:$CR$20,5,FALSE)</f>
        <v>0</v>
      </c>
      <c r="AG97" s="54">
        <f t="shared" si="142"/>
        <v>0</v>
      </c>
      <c r="AH97" s="54" t="str">
        <f>IF(ISNUMBER(VLOOKUP($A97,Rasbonus!$A$61:$AM$295,MATCH(Ras,Rasbonus!$A$1:$AM$1,0),FALSE)),VLOOKUP($A97,Rasbonus!$A$61:$AM$295,MATCH(Ras,Rasbonus!$A$1:$AM$1,0),FALSE),"0")</f>
        <v>0</v>
      </c>
      <c r="AI97" s="162" t="str">
        <f>'Ny NPC'!$N$3</f>
        <v>0</v>
      </c>
      <c r="AJ97" s="54"/>
      <c r="AK97" s="163">
        <f t="shared" si="143"/>
        <v>-15</v>
      </c>
      <c r="AL97" s="52">
        <f t="shared" si="119"/>
        <v>0</v>
      </c>
      <c r="AM97" s="52">
        <f t="shared" ref="AM97:BF97" si="147">IF(I97&gt;2,"99",IF(I97&lt;1,0,IF(I97=1,$C97+$C97-$C97,IF(I97=2,$C97+$D97))))</f>
        <v>0</v>
      </c>
      <c r="AN97" s="52">
        <f t="shared" si="147"/>
        <v>0</v>
      </c>
      <c r="AO97" s="52">
        <f t="shared" si="147"/>
        <v>0</v>
      </c>
      <c r="AP97" s="52">
        <f t="shared" si="147"/>
        <v>0</v>
      </c>
      <c r="AQ97" s="52">
        <f t="shared" si="147"/>
        <v>0</v>
      </c>
      <c r="AR97" s="52">
        <f t="shared" si="147"/>
        <v>0</v>
      </c>
      <c r="AS97" s="52">
        <f t="shared" si="147"/>
        <v>0</v>
      </c>
      <c r="AT97" s="52">
        <f t="shared" si="147"/>
        <v>0</v>
      </c>
      <c r="AU97" s="52">
        <f t="shared" si="147"/>
        <v>0</v>
      </c>
      <c r="AV97" s="52">
        <f t="shared" si="147"/>
        <v>0</v>
      </c>
      <c r="AW97" s="52">
        <f t="shared" si="147"/>
        <v>0</v>
      </c>
      <c r="AX97" s="52">
        <f t="shared" si="147"/>
        <v>0</v>
      </c>
      <c r="AY97" s="52">
        <f t="shared" si="147"/>
        <v>0</v>
      </c>
      <c r="AZ97" s="52">
        <f t="shared" si="147"/>
        <v>0</v>
      </c>
      <c r="BA97" s="52">
        <f t="shared" si="147"/>
        <v>0</v>
      </c>
      <c r="BB97" s="52">
        <f t="shared" si="147"/>
        <v>0</v>
      </c>
      <c r="BC97" s="52">
        <f t="shared" si="147"/>
        <v>0</v>
      </c>
      <c r="BD97" s="52">
        <f t="shared" si="147"/>
        <v>0</v>
      </c>
      <c r="BE97" s="52">
        <f t="shared" si="147"/>
        <v>0</v>
      </c>
      <c r="BF97" s="52">
        <f t="shared" si="147"/>
        <v>0</v>
      </c>
      <c r="BG97" s="52"/>
      <c r="BH97" s="52"/>
      <c r="BI97" s="52"/>
      <c r="BJ97" s="52"/>
    </row>
    <row r="98" spans="1:62" ht="12.75" customHeight="1">
      <c r="A98" s="164" t="s">
        <v>338</v>
      </c>
      <c r="B98" s="159" t="str">
        <f>VLOOKUP(A98,AllaSkills!$A$3:$BV$319,'Ny NPC'!$A$2+3,FALSE)</f>
        <v>9</v>
      </c>
      <c r="C98" s="159" t="str">
        <f t="shared" si="113"/>
        <v>9</v>
      </c>
      <c r="D98" s="159" t="str">
        <f t="shared" si="114"/>
        <v>9</v>
      </c>
      <c r="E98" s="164" t="s">
        <v>316</v>
      </c>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f t="shared" si="115"/>
        <v>0</v>
      </c>
      <c r="AD98" s="161">
        <f t="shared" si="141"/>
        <v>-25</v>
      </c>
      <c r="AE98" s="162">
        <f>(ST+AG+QU)/3</f>
        <v>8.3333333333333339</v>
      </c>
      <c r="AF98" s="54">
        <f>HLOOKUP(Yrke,Levelbonus!$B$1:$CR$20,5,FALSE)</f>
        <v>0</v>
      </c>
      <c r="AG98" s="54">
        <f t="shared" si="142"/>
        <v>0</v>
      </c>
      <c r="AH98" s="54" t="str">
        <f>IF(ISNUMBER(VLOOKUP($A98,Rasbonus!$A$61:$AM$295,MATCH(Ras,Rasbonus!$A$1:$AM$1,0),FALSE)),VLOOKUP($A98,Rasbonus!$A$61:$AM$295,MATCH(Ras,Rasbonus!$A$1:$AM$1,0),FALSE),"0")</f>
        <v>0</v>
      </c>
      <c r="AI98" s="54"/>
      <c r="AJ98" s="54"/>
      <c r="AK98" s="163">
        <f t="shared" si="143"/>
        <v>-17</v>
      </c>
      <c r="AL98" s="52">
        <f t="shared" si="119"/>
        <v>0</v>
      </c>
      <c r="AM98" s="52">
        <f t="shared" ref="AM98:BF98" si="148">IF(I98&gt;2,"99",IF(I98&lt;1,0,IF(I98=1,$C98+$C98-$C98,IF(I98=2,$C98+$D98))))</f>
        <v>0</v>
      </c>
      <c r="AN98" s="52">
        <f t="shared" si="148"/>
        <v>0</v>
      </c>
      <c r="AO98" s="52">
        <f t="shared" si="148"/>
        <v>0</v>
      </c>
      <c r="AP98" s="52">
        <f t="shared" si="148"/>
        <v>0</v>
      </c>
      <c r="AQ98" s="52">
        <f t="shared" si="148"/>
        <v>0</v>
      </c>
      <c r="AR98" s="52">
        <f t="shared" si="148"/>
        <v>0</v>
      </c>
      <c r="AS98" s="52">
        <f t="shared" si="148"/>
        <v>0</v>
      </c>
      <c r="AT98" s="52">
        <f t="shared" si="148"/>
        <v>0</v>
      </c>
      <c r="AU98" s="52">
        <f t="shared" si="148"/>
        <v>0</v>
      </c>
      <c r="AV98" s="52">
        <f t="shared" si="148"/>
        <v>0</v>
      </c>
      <c r="AW98" s="52">
        <f t="shared" si="148"/>
        <v>0</v>
      </c>
      <c r="AX98" s="52">
        <f t="shared" si="148"/>
        <v>0</v>
      </c>
      <c r="AY98" s="52">
        <f t="shared" si="148"/>
        <v>0</v>
      </c>
      <c r="AZ98" s="52">
        <f t="shared" si="148"/>
        <v>0</v>
      </c>
      <c r="BA98" s="52">
        <f t="shared" si="148"/>
        <v>0</v>
      </c>
      <c r="BB98" s="52">
        <f t="shared" si="148"/>
        <v>0</v>
      </c>
      <c r="BC98" s="52">
        <f t="shared" si="148"/>
        <v>0</v>
      </c>
      <c r="BD98" s="52">
        <f t="shared" si="148"/>
        <v>0</v>
      </c>
      <c r="BE98" s="52">
        <f t="shared" si="148"/>
        <v>0</v>
      </c>
      <c r="BF98" s="52">
        <f t="shared" si="148"/>
        <v>0</v>
      </c>
      <c r="BG98" s="52"/>
      <c r="BH98" s="52"/>
      <c r="BI98" s="52"/>
      <c r="BJ98" s="52"/>
    </row>
    <row r="99" spans="1:62" ht="12.75" customHeight="1">
      <c r="A99" s="164" t="s">
        <v>339</v>
      </c>
      <c r="B99" s="159" t="str">
        <f>VLOOKUP(A99,AllaSkills!$A$3:$BV$319,'Ny NPC'!$A$2+3,FALSE)</f>
        <v>9</v>
      </c>
      <c r="C99" s="159" t="str">
        <f t="shared" si="113"/>
        <v>9</v>
      </c>
      <c r="D99" s="159" t="str">
        <f t="shared" si="114"/>
        <v>9</v>
      </c>
      <c r="E99" s="164" t="s">
        <v>316</v>
      </c>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f t="shared" si="115"/>
        <v>0</v>
      </c>
      <c r="AD99" s="161">
        <f t="shared" si="141"/>
        <v>-25</v>
      </c>
      <c r="AE99" s="162">
        <f>(ST+AG+EQ)/3</f>
        <v>10</v>
      </c>
      <c r="AF99" s="54">
        <f>HLOOKUP(Yrke,Levelbonus!$B$1:$CR$20,5,FALSE)</f>
        <v>0</v>
      </c>
      <c r="AG99" s="54">
        <f t="shared" si="142"/>
        <v>0</v>
      </c>
      <c r="AH99" s="54" t="str">
        <f>IF(ISNUMBER(VLOOKUP($A99,Rasbonus!$A$61:$AM$295,MATCH(Ras,Rasbonus!$A$1:$AM$1,0),FALSE)),VLOOKUP($A99,Rasbonus!$A$61:$AM$295,MATCH(Ras,Rasbonus!$A$1:$AM$1,0),FALSE),"0")</f>
        <v>0</v>
      </c>
      <c r="AI99" s="162" t="str">
        <f>'Ny NPC'!$N$3</f>
        <v>0</v>
      </c>
      <c r="AJ99" s="54"/>
      <c r="AK99" s="163">
        <f t="shared" si="143"/>
        <v>-15</v>
      </c>
      <c r="AL99" s="52">
        <f t="shared" si="119"/>
        <v>0</v>
      </c>
      <c r="AM99" s="52">
        <f t="shared" ref="AM99:BF99" si="149">IF(I99&gt;2,"99",IF(I99&lt;1,0,IF(I99=1,$C99+$C99-$C99,IF(I99=2,$C99+$D99))))</f>
        <v>0</v>
      </c>
      <c r="AN99" s="52">
        <f t="shared" si="149"/>
        <v>0</v>
      </c>
      <c r="AO99" s="52">
        <f t="shared" si="149"/>
        <v>0</v>
      </c>
      <c r="AP99" s="52">
        <f t="shared" si="149"/>
        <v>0</v>
      </c>
      <c r="AQ99" s="52">
        <f t="shared" si="149"/>
        <v>0</v>
      </c>
      <c r="AR99" s="52">
        <f t="shared" si="149"/>
        <v>0</v>
      </c>
      <c r="AS99" s="52">
        <f t="shared" si="149"/>
        <v>0</v>
      </c>
      <c r="AT99" s="52">
        <f t="shared" si="149"/>
        <v>0</v>
      </c>
      <c r="AU99" s="52">
        <f t="shared" si="149"/>
        <v>0</v>
      </c>
      <c r="AV99" s="52">
        <f t="shared" si="149"/>
        <v>0</v>
      </c>
      <c r="AW99" s="52">
        <f t="shared" si="149"/>
        <v>0</v>
      </c>
      <c r="AX99" s="52">
        <f t="shared" si="149"/>
        <v>0</v>
      </c>
      <c r="AY99" s="52">
        <f t="shared" si="149"/>
        <v>0</v>
      </c>
      <c r="AZ99" s="52">
        <f t="shared" si="149"/>
        <v>0</v>
      </c>
      <c r="BA99" s="52">
        <f t="shared" si="149"/>
        <v>0</v>
      </c>
      <c r="BB99" s="52">
        <f t="shared" si="149"/>
        <v>0</v>
      </c>
      <c r="BC99" s="52">
        <f t="shared" si="149"/>
        <v>0</v>
      </c>
      <c r="BD99" s="52">
        <f t="shared" si="149"/>
        <v>0</v>
      </c>
      <c r="BE99" s="52">
        <f t="shared" si="149"/>
        <v>0</v>
      </c>
      <c r="BF99" s="52">
        <f t="shared" si="149"/>
        <v>0</v>
      </c>
      <c r="BG99" s="52"/>
      <c r="BH99" s="52"/>
      <c r="BI99" s="52"/>
      <c r="BJ99" s="52"/>
    </row>
    <row r="100" spans="1:62" ht="12.75" customHeight="1">
      <c r="A100" s="158" t="s">
        <v>340</v>
      </c>
      <c r="B100" s="159" t="str">
        <f>VLOOKUP(A100,AllaSkills!$A$3:$BV$319,'Ny NPC'!$A$2+3,FALSE)</f>
        <v>6</v>
      </c>
      <c r="C100" s="159" t="str">
        <f t="shared" si="113"/>
        <v>6</v>
      </c>
      <c r="D100" s="159" t="str">
        <f t="shared" si="114"/>
        <v>6</v>
      </c>
      <c r="E100" s="158" t="s">
        <v>316</v>
      </c>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f t="shared" si="115"/>
        <v>0</v>
      </c>
      <c r="AD100" s="161">
        <f t="shared" si="141"/>
        <v>-25</v>
      </c>
      <c r="AE100" s="162">
        <f>(QU+AG)/2</f>
        <v>2.5</v>
      </c>
      <c r="AF100" s="54">
        <f>HLOOKUP(Yrke,Levelbonus!$B$1:$CR$20,5,FALSE)</f>
        <v>0</v>
      </c>
      <c r="AG100" s="54">
        <f t="shared" si="142"/>
        <v>0</v>
      </c>
      <c r="AH100" s="54" t="str">
        <f>IF(ISNUMBER(VLOOKUP($A100,Rasbonus!$A$61:$AM$295,MATCH(Ras,Rasbonus!$A$1:$AM$1,0),FALSE)),VLOOKUP($A100,Rasbonus!$A$61:$AM$295,MATCH(Ras,Rasbonus!$A$1:$AM$1,0),FALSE),"0")</f>
        <v>0</v>
      </c>
      <c r="AI100" s="162" t="str">
        <f>'Ny NPC'!$N$3</f>
        <v>0</v>
      </c>
      <c r="AJ100" s="54"/>
      <c r="AK100" s="163">
        <f t="shared" si="143"/>
        <v>-23</v>
      </c>
      <c r="AL100" s="52">
        <f t="shared" si="119"/>
        <v>0</v>
      </c>
      <c r="AM100" s="52">
        <f t="shared" ref="AM100:BF100" si="150">IF(I100&gt;2,"99",IF(I100&lt;1,0,IF(I100=1,$C100+$C100-$C100,IF(I100=2,$C100+$D100))))</f>
        <v>0</v>
      </c>
      <c r="AN100" s="52">
        <f t="shared" si="150"/>
        <v>0</v>
      </c>
      <c r="AO100" s="52">
        <f t="shared" si="150"/>
        <v>0</v>
      </c>
      <c r="AP100" s="52">
        <f t="shared" si="150"/>
        <v>0</v>
      </c>
      <c r="AQ100" s="52">
        <f t="shared" si="150"/>
        <v>0</v>
      </c>
      <c r="AR100" s="52">
        <f t="shared" si="150"/>
        <v>0</v>
      </c>
      <c r="AS100" s="52">
        <f t="shared" si="150"/>
        <v>0</v>
      </c>
      <c r="AT100" s="52">
        <f t="shared" si="150"/>
        <v>0</v>
      </c>
      <c r="AU100" s="52">
        <f t="shared" si="150"/>
        <v>0</v>
      </c>
      <c r="AV100" s="52">
        <f t="shared" si="150"/>
        <v>0</v>
      </c>
      <c r="AW100" s="52">
        <f t="shared" si="150"/>
        <v>0</v>
      </c>
      <c r="AX100" s="52">
        <f t="shared" si="150"/>
        <v>0</v>
      </c>
      <c r="AY100" s="52">
        <f t="shared" si="150"/>
        <v>0</v>
      </c>
      <c r="AZ100" s="52">
        <f t="shared" si="150"/>
        <v>0</v>
      </c>
      <c r="BA100" s="52">
        <f t="shared" si="150"/>
        <v>0</v>
      </c>
      <c r="BB100" s="52">
        <f t="shared" si="150"/>
        <v>0</v>
      </c>
      <c r="BC100" s="52">
        <f t="shared" si="150"/>
        <v>0</v>
      </c>
      <c r="BD100" s="52">
        <f t="shared" si="150"/>
        <v>0</v>
      </c>
      <c r="BE100" s="52">
        <f t="shared" si="150"/>
        <v>0</v>
      </c>
      <c r="BF100" s="52">
        <f t="shared" si="150"/>
        <v>0</v>
      </c>
      <c r="BG100" s="52"/>
      <c r="BH100" s="52"/>
      <c r="BI100" s="52"/>
      <c r="BJ100" s="52"/>
    </row>
    <row r="101" spans="1:62" ht="12.75" customHeight="1">
      <c r="A101" s="164"/>
      <c r="B101" s="161"/>
      <c r="C101" s="161"/>
      <c r="D101" s="161"/>
      <c r="E101" s="164"/>
      <c r="F101" s="161"/>
      <c r="G101" s="161"/>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161"/>
      <c r="AD101" s="161"/>
      <c r="AE101" s="162"/>
      <c r="AF101" s="54"/>
      <c r="AG101" s="54"/>
      <c r="AH101" s="54"/>
      <c r="AI101" s="54"/>
      <c r="AJ101" s="54"/>
      <c r="AK101" s="163"/>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row>
    <row r="102" spans="1:62" ht="12.75" customHeight="1">
      <c r="A102" s="158" t="s">
        <v>341</v>
      </c>
      <c r="B102" s="169" t="str">
        <f>VLOOKUP(A102,AllaSkills!$A$3:$BV$319,'Ny NPC'!$A$2+3,FALSE)</f>
        <v>6</v>
      </c>
      <c r="C102" s="169" t="str">
        <f t="shared" ref="C102:C103" si="151">IF(LEN(B102)=3,LEFT(B102,1),IF(LEN(B102)&lt;3,B102,99))</f>
        <v>6</v>
      </c>
      <c r="D102" s="169" t="str">
        <f t="shared" ref="D102:D103" si="152">IF(RIGHT(B102,1)="*",LEFT(B102,1),IF(LEN(B102)=3,RIGHT(B102,1),IF(LEN(B102)&lt;3,B102,RIGHT(B102,2))))</f>
        <v>6</v>
      </c>
      <c r="E102" s="170" t="s">
        <v>342</v>
      </c>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61">
        <f t="shared" ref="AC102:AC103" si="153">SUM(F102:AB102)</f>
        <v>0</v>
      </c>
      <c r="AD102" s="161">
        <f t="shared" ref="AD102:AD103" si="154">IF(AC102&lt;1,-25,IF(AC102&gt;30,80+((AC102-30)*0.5),IF(AC102&gt;20,70+(AC102-20),IF(AC102&gt;10,50+((AC102-10)*2),AC102*5))))</f>
        <v>-25</v>
      </c>
      <c r="AE102" s="162">
        <f>AG</f>
        <v>5</v>
      </c>
      <c r="AF102" s="54">
        <f>HLOOKUP(Yrke,Levelbonus!$B$1:$CR$20,7,FALSE)</f>
        <v>0</v>
      </c>
      <c r="AG102" s="54">
        <f>AF102*Level</f>
        <v>0</v>
      </c>
      <c r="AH102" s="54" t="str">
        <f>IF(ISNUMBER(VLOOKUP($A102,Rasbonus!$A$61:$AM$295,MATCH(Ras,Rasbonus!$A$1:$AM$1,0),FALSE)),VLOOKUP($A102,Rasbonus!$A$61:$AM$295,MATCH(Ras,Rasbonus!$A$1:$AM$1,0),FALSE),"0")</f>
        <v>0</v>
      </c>
      <c r="AI102" s="162" t="str">
        <f>'Ny NPC'!$N$3</f>
        <v>0</v>
      </c>
      <c r="AJ102" s="54"/>
      <c r="AK102" s="163">
        <f t="shared" ref="AK102:AK103" si="155">ROUND(AD102+AE102+AG102+AH102+AI102+AJ102,0)</f>
        <v>-20</v>
      </c>
      <c r="AL102" s="52">
        <f t="shared" ref="AL102:AL103" si="156">IF(F102&gt;2,"99",IF(F102&lt;1,0,IF(F102=1,$C102+$C102-$C102,IF(F102=2,$C102+$D102))))</f>
        <v>0</v>
      </c>
      <c r="AM102" s="52">
        <f t="shared" ref="AM102:BF102" si="157">IF(I102&gt;2,"99",IF(I102&lt;1,0,IF(I102=1,$C102+$C102-$C102,IF(I102=2,$C102+$D102))))</f>
        <v>0</v>
      </c>
      <c r="AN102" s="52">
        <f t="shared" si="157"/>
        <v>0</v>
      </c>
      <c r="AO102" s="52">
        <f t="shared" si="157"/>
        <v>0</v>
      </c>
      <c r="AP102" s="52">
        <f t="shared" si="157"/>
        <v>0</v>
      </c>
      <c r="AQ102" s="52">
        <f t="shared" si="157"/>
        <v>0</v>
      </c>
      <c r="AR102" s="52">
        <f t="shared" si="157"/>
        <v>0</v>
      </c>
      <c r="AS102" s="52">
        <f t="shared" si="157"/>
        <v>0</v>
      </c>
      <c r="AT102" s="52">
        <f t="shared" si="157"/>
        <v>0</v>
      </c>
      <c r="AU102" s="52">
        <f t="shared" si="157"/>
        <v>0</v>
      </c>
      <c r="AV102" s="52">
        <f t="shared" si="157"/>
        <v>0</v>
      </c>
      <c r="AW102" s="52">
        <f t="shared" si="157"/>
        <v>0</v>
      </c>
      <c r="AX102" s="52">
        <f t="shared" si="157"/>
        <v>0</v>
      </c>
      <c r="AY102" s="52">
        <f t="shared" si="157"/>
        <v>0</v>
      </c>
      <c r="AZ102" s="52">
        <f t="shared" si="157"/>
        <v>0</v>
      </c>
      <c r="BA102" s="52">
        <f t="shared" si="157"/>
        <v>0</v>
      </c>
      <c r="BB102" s="52">
        <f t="shared" si="157"/>
        <v>0</v>
      </c>
      <c r="BC102" s="52">
        <f t="shared" si="157"/>
        <v>0</v>
      </c>
      <c r="BD102" s="52">
        <f t="shared" si="157"/>
        <v>0</v>
      </c>
      <c r="BE102" s="52">
        <f t="shared" si="157"/>
        <v>0</v>
      </c>
      <c r="BF102" s="52">
        <f t="shared" si="157"/>
        <v>0</v>
      </c>
      <c r="BG102" s="52"/>
      <c r="BH102" s="52"/>
      <c r="BI102" s="52"/>
      <c r="BJ102" s="52"/>
    </row>
    <row r="103" spans="1:62" ht="12.75" customHeight="1">
      <c r="A103" s="158" t="s">
        <v>343</v>
      </c>
      <c r="B103" s="159" t="str">
        <f>VLOOKUP(A103,AllaSkills!$A$3:$BV$319,'Ny NPC'!$A$2+3,FALSE)</f>
        <v>1/4</v>
      </c>
      <c r="C103" s="161" t="str">
        <f t="shared" si="151"/>
        <v>1</v>
      </c>
      <c r="D103" s="161" t="str">
        <f t="shared" si="152"/>
        <v>4</v>
      </c>
      <c r="E103" s="158" t="s">
        <v>342</v>
      </c>
      <c r="F103" s="161"/>
      <c r="G103" s="161"/>
      <c r="H103" s="161"/>
      <c r="I103" s="161"/>
      <c r="J103" s="161"/>
      <c r="K103" s="161"/>
      <c r="L103" s="161"/>
      <c r="M103" s="161"/>
      <c r="N103" s="161"/>
      <c r="O103" s="161"/>
      <c r="P103" s="161"/>
      <c r="Q103" s="161"/>
      <c r="R103" s="161"/>
      <c r="S103" s="161"/>
      <c r="T103" s="161"/>
      <c r="U103" s="161"/>
      <c r="V103" s="161"/>
      <c r="W103" s="161"/>
      <c r="X103" s="161"/>
      <c r="Y103" s="161"/>
      <c r="Z103" s="161"/>
      <c r="AA103" s="161"/>
      <c r="AB103" s="161"/>
      <c r="AC103" s="161">
        <f t="shared" si="153"/>
        <v>0</v>
      </c>
      <c r="AD103" s="161">
        <f t="shared" si="154"/>
        <v>-25</v>
      </c>
      <c r="AE103" s="162">
        <f>(AG+IN)/2</f>
        <v>5</v>
      </c>
      <c r="AF103" s="54">
        <f>HLOOKUP(Yrke,Levelbonus!$B$1:$CR$20,7,FALSE)</f>
        <v>0</v>
      </c>
      <c r="AG103" s="54">
        <f>AF103*Level</f>
        <v>0</v>
      </c>
      <c r="AH103" s="54" t="str">
        <f>IF(ISNUMBER(VLOOKUP($A103,Rasbonus!$A$61:$AM$295,MATCH(Ras,Rasbonus!$A$1:$AM$1,0),FALSE)),VLOOKUP($A103,Rasbonus!$A$61:$AM$295,MATCH(Ras,Rasbonus!$A$1:$AM$1,0),FALSE),"0")</f>
        <v>0</v>
      </c>
      <c r="AI103" s="54"/>
      <c r="AJ103" s="54"/>
      <c r="AK103" s="163">
        <f t="shared" si="155"/>
        <v>-20</v>
      </c>
      <c r="AL103" s="52">
        <f t="shared" si="156"/>
        <v>0</v>
      </c>
      <c r="AM103" s="52">
        <f t="shared" ref="AM103:BF103" si="158">IF(I103&gt;2,"99",IF(I103&lt;1,0,IF(I103=1,$C103+$C103-$C103,IF(I103=2,$C103+$D103))))</f>
        <v>0</v>
      </c>
      <c r="AN103" s="52">
        <f t="shared" si="158"/>
        <v>0</v>
      </c>
      <c r="AO103" s="52">
        <f t="shared" si="158"/>
        <v>0</v>
      </c>
      <c r="AP103" s="52">
        <f t="shared" si="158"/>
        <v>0</v>
      </c>
      <c r="AQ103" s="52">
        <f t="shared" si="158"/>
        <v>0</v>
      </c>
      <c r="AR103" s="52">
        <f t="shared" si="158"/>
        <v>0</v>
      </c>
      <c r="AS103" s="52">
        <f t="shared" si="158"/>
        <v>0</v>
      </c>
      <c r="AT103" s="52">
        <f t="shared" si="158"/>
        <v>0</v>
      </c>
      <c r="AU103" s="52">
        <f t="shared" si="158"/>
        <v>0</v>
      </c>
      <c r="AV103" s="52">
        <f t="shared" si="158"/>
        <v>0</v>
      </c>
      <c r="AW103" s="52">
        <f t="shared" si="158"/>
        <v>0</v>
      </c>
      <c r="AX103" s="52">
        <f t="shared" si="158"/>
        <v>0</v>
      </c>
      <c r="AY103" s="52">
        <f t="shared" si="158"/>
        <v>0</v>
      </c>
      <c r="AZ103" s="52">
        <f t="shared" si="158"/>
        <v>0</v>
      </c>
      <c r="BA103" s="52">
        <f t="shared" si="158"/>
        <v>0</v>
      </c>
      <c r="BB103" s="52">
        <f t="shared" si="158"/>
        <v>0</v>
      </c>
      <c r="BC103" s="52">
        <f t="shared" si="158"/>
        <v>0</v>
      </c>
      <c r="BD103" s="52">
        <f t="shared" si="158"/>
        <v>0</v>
      </c>
      <c r="BE103" s="52">
        <f t="shared" si="158"/>
        <v>0</v>
      </c>
      <c r="BF103" s="52">
        <f t="shared" si="158"/>
        <v>0</v>
      </c>
      <c r="BG103" s="52"/>
      <c r="BH103" s="52"/>
      <c r="BI103" s="52"/>
      <c r="BJ103" s="52"/>
    </row>
    <row r="104" spans="1:62" ht="12.75" customHeight="1">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row>
    <row r="105" spans="1:62" ht="19.5" customHeight="1">
      <c r="A105" s="147" t="s">
        <v>344</v>
      </c>
      <c r="B105" s="148">
        <f>HLOOKUP(Yrke,'2nd'!$B$1:$CR$15,6,FALSE)</f>
        <v>0</v>
      </c>
      <c r="C105" s="165"/>
      <c r="D105" s="165"/>
      <c r="E105" s="166"/>
      <c r="F105" s="148">
        <f>SUM(AL106:AL126)</f>
        <v>0</v>
      </c>
      <c r="G105" s="148"/>
      <c r="H105" s="148"/>
      <c r="I105" s="148">
        <f t="shared" ref="I105:AB105" si="159">SUM(AM106:AM126)</f>
        <v>0</v>
      </c>
      <c r="J105" s="148">
        <f t="shared" si="159"/>
        <v>0</v>
      </c>
      <c r="K105" s="148">
        <f t="shared" si="159"/>
        <v>0</v>
      </c>
      <c r="L105" s="148">
        <f t="shared" si="159"/>
        <v>0</v>
      </c>
      <c r="M105" s="148">
        <f t="shared" si="159"/>
        <v>0</v>
      </c>
      <c r="N105" s="148">
        <f t="shared" si="159"/>
        <v>0</v>
      </c>
      <c r="O105" s="148">
        <f t="shared" si="159"/>
        <v>0</v>
      </c>
      <c r="P105" s="148">
        <f t="shared" si="159"/>
        <v>0</v>
      </c>
      <c r="Q105" s="148">
        <f t="shared" si="159"/>
        <v>0</v>
      </c>
      <c r="R105" s="148">
        <f t="shared" si="159"/>
        <v>0</v>
      </c>
      <c r="S105" s="148">
        <f t="shared" si="159"/>
        <v>0</v>
      </c>
      <c r="T105" s="148">
        <f t="shared" si="159"/>
        <v>0</v>
      </c>
      <c r="U105" s="148">
        <f t="shared" si="159"/>
        <v>0</v>
      </c>
      <c r="V105" s="148">
        <f t="shared" si="159"/>
        <v>0</v>
      </c>
      <c r="W105" s="148">
        <f t="shared" si="159"/>
        <v>0</v>
      </c>
      <c r="X105" s="148">
        <f t="shared" si="159"/>
        <v>0</v>
      </c>
      <c r="Y105" s="148">
        <f t="shared" si="159"/>
        <v>0</v>
      </c>
      <c r="Z105" s="148">
        <f t="shared" si="159"/>
        <v>0</v>
      </c>
      <c r="AA105" s="148">
        <f t="shared" si="159"/>
        <v>0</v>
      </c>
      <c r="AB105" s="148">
        <f t="shared" si="159"/>
        <v>0</v>
      </c>
      <c r="AC105" s="153" t="s">
        <v>14</v>
      </c>
      <c r="AD105" s="153" t="s">
        <v>17</v>
      </c>
      <c r="AE105" s="154" t="s">
        <v>18</v>
      </c>
      <c r="AF105" s="153"/>
      <c r="AG105" s="153" t="s">
        <v>19</v>
      </c>
      <c r="AH105" s="153" t="s">
        <v>245</v>
      </c>
      <c r="AI105" s="153" t="s">
        <v>21</v>
      </c>
      <c r="AJ105" s="153" t="s">
        <v>23</v>
      </c>
      <c r="AK105" s="155" t="s">
        <v>24</v>
      </c>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157"/>
      <c r="BH105" s="157"/>
      <c r="BI105" s="157"/>
      <c r="BJ105" s="157"/>
    </row>
    <row r="106" spans="1:62" ht="12.75" customHeight="1">
      <c r="A106" s="158" t="s">
        <v>345</v>
      </c>
      <c r="B106" s="159" t="str">
        <f>VLOOKUP(A106,AllaSkills!$A$3:$BV$319,'Ny NPC'!$A$2+3,FALSE)</f>
        <v>6</v>
      </c>
      <c r="C106" s="159" t="str">
        <f t="shared" ref="C106:C126" si="160">IF(LEN(B106)=3,LEFT(B106,1),IF(LEN(B106)&lt;3,B106,99))</f>
        <v>6</v>
      </c>
      <c r="D106" s="159" t="str">
        <f t="shared" ref="D106:D126" si="161">IF(RIGHT(B106,1)="*",LEFT(B106,1),IF(LEN(B106)=3,RIGHT(B106,1),IF(LEN(B106)&lt;3,B106,RIGHT(B106,2))))</f>
        <v>6</v>
      </c>
      <c r="E106" s="158" t="s">
        <v>344</v>
      </c>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f t="shared" ref="AC106:AC126" si="162">SUM(F106:AB106)</f>
        <v>0</v>
      </c>
      <c r="AD106" s="161">
        <f t="shared" ref="AD106:AD126" si="163">IF(AC106&lt;1,-25,IF(AC106&gt;30,80+((AC106-30)*0.5),IF(AC106&gt;20,70+(AC106-20),IF(AC106&gt;10,50+((AC106-10)*2),AC106*5))))</f>
        <v>-25</v>
      </c>
      <c r="AE106" s="162">
        <f>(AG+EQ)/2</f>
        <v>5</v>
      </c>
      <c r="AF106" s="54">
        <f>HLOOKUP(Yrke,Levelbonus!$B$1:$CR$20,6,FALSE)</f>
        <v>0</v>
      </c>
      <c r="AG106" s="54">
        <f t="shared" ref="AG106:AG126" si="164">AF106*Level</f>
        <v>0</v>
      </c>
      <c r="AH106" s="54" t="str">
        <f>IF(ISNUMBER(VLOOKUP($A106,Rasbonus!$A$61:$AM$295,MATCH(Ras,Rasbonus!$A$1:$AM$1,0),FALSE)),VLOOKUP($A106,Rasbonus!$A$61:$AM$295,MATCH(Ras,Rasbonus!$A$1:$AM$1,0),FALSE),"0")</f>
        <v>0</v>
      </c>
      <c r="AI106" s="162" t="str">
        <f>'Ny NPC'!$N$3</f>
        <v>0</v>
      </c>
      <c r="AJ106" s="54"/>
      <c r="AK106" s="163">
        <f t="shared" ref="AK106:AK126" si="165">ROUND(AD106+AE106+AG106+AH106+AI106+AJ106,0)</f>
        <v>-20</v>
      </c>
      <c r="AL106" s="52">
        <f t="shared" ref="AL106:AL126" si="166">IF(F106&gt;2,"99",IF(F106&lt;1,0,IF(F106=1,$C106+$C106-$C106,IF(F106=2,$C106+$D106))))</f>
        <v>0</v>
      </c>
      <c r="AM106" s="52">
        <f t="shared" ref="AM106:BF106" si="167">IF(I106&gt;2,"99",IF(I106&lt;1,0,IF(I106=1,$C106+$C106-$C106,IF(I106=2,$C106+$D106))))</f>
        <v>0</v>
      </c>
      <c r="AN106" s="52">
        <f t="shared" si="167"/>
        <v>0</v>
      </c>
      <c r="AO106" s="52">
        <f t="shared" si="167"/>
        <v>0</v>
      </c>
      <c r="AP106" s="52">
        <f t="shared" si="167"/>
        <v>0</v>
      </c>
      <c r="AQ106" s="52">
        <f t="shared" si="167"/>
        <v>0</v>
      </c>
      <c r="AR106" s="52">
        <f t="shared" si="167"/>
        <v>0</v>
      </c>
      <c r="AS106" s="52">
        <f t="shared" si="167"/>
        <v>0</v>
      </c>
      <c r="AT106" s="52">
        <f t="shared" si="167"/>
        <v>0</v>
      </c>
      <c r="AU106" s="52">
        <f t="shared" si="167"/>
        <v>0</v>
      </c>
      <c r="AV106" s="52">
        <f t="shared" si="167"/>
        <v>0</v>
      </c>
      <c r="AW106" s="52">
        <f t="shared" si="167"/>
        <v>0</v>
      </c>
      <c r="AX106" s="52">
        <f t="shared" si="167"/>
        <v>0</v>
      </c>
      <c r="AY106" s="52">
        <f t="shared" si="167"/>
        <v>0</v>
      </c>
      <c r="AZ106" s="52">
        <f t="shared" si="167"/>
        <v>0</v>
      </c>
      <c r="BA106" s="52">
        <f t="shared" si="167"/>
        <v>0</v>
      </c>
      <c r="BB106" s="52">
        <f t="shared" si="167"/>
        <v>0</v>
      </c>
      <c r="BC106" s="52">
        <f t="shared" si="167"/>
        <v>0</v>
      </c>
      <c r="BD106" s="52">
        <f t="shared" si="167"/>
        <v>0</v>
      </c>
      <c r="BE106" s="52">
        <f t="shared" si="167"/>
        <v>0</v>
      </c>
      <c r="BF106" s="52">
        <f t="shared" si="167"/>
        <v>0</v>
      </c>
      <c r="BG106" s="52"/>
      <c r="BH106" s="52"/>
      <c r="BI106" s="52"/>
      <c r="BJ106" s="52"/>
    </row>
    <row r="107" spans="1:62" ht="12.75" customHeight="1">
      <c r="A107" s="158" t="s">
        <v>346</v>
      </c>
      <c r="B107" s="159" t="str">
        <f>VLOOKUP(A107,AllaSkills!$A$3:$BV$319,'Ny NPC'!$A$2+3,FALSE)</f>
        <v>6</v>
      </c>
      <c r="C107" s="159" t="str">
        <f t="shared" si="160"/>
        <v>6</v>
      </c>
      <c r="D107" s="159" t="str">
        <f t="shared" si="161"/>
        <v>6</v>
      </c>
      <c r="E107" s="158" t="s">
        <v>344</v>
      </c>
      <c r="F107" s="161"/>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1">
        <f t="shared" si="162"/>
        <v>0</v>
      </c>
      <c r="AD107" s="161">
        <f t="shared" si="163"/>
        <v>-25</v>
      </c>
      <c r="AE107" s="162">
        <f>(AG+EQ)/2</f>
        <v>5</v>
      </c>
      <c r="AF107" s="54">
        <f>HLOOKUP(Yrke,Levelbonus!$B$1:$CR$20,6,FALSE)</f>
        <v>0</v>
      </c>
      <c r="AG107" s="54">
        <f t="shared" si="164"/>
        <v>0</v>
      </c>
      <c r="AH107" s="54" t="str">
        <f>IF(ISNUMBER(VLOOKUP($A107,Rasbonus!$A$61:$AM$295,MATCH(Ras,Rasbonus!$A$1:$AM$1,0),FALSE)),VLOOKUP($A107,Rasbonus!$A$61:$AM$295,MATCH(Ras,Rasbonus!$A$1:$AM$1,0),FALSE),"0")</f>
        <v>0</v>
      </c>
      <c r="AI107" s="162" t="str">
        <f>'Ny NPC'!$N$3</f>
        <v>0</v>
      </c>
      <c r="AJ107" s="54"/>
      <c r="AK107" s="163">
        <f t="shared" si="165"/>
        <v>-20</v>
      </c>
      <c r="AL107" s="52">
        <f t="shared" si="166"/>
        <v>0</v>
      </c>
      <c r="AM107" s="52">
        <f t="shared" ref="AM107:BF107" si="168">IF(I107&gt;2,"99",IF(I107&lt;1,0,IF(I107=1,$C107+$C107-$C107,IF(I107=2,$C107+$D107))))</f>
        <v>0</v>
      </c>
      <c r="AN107" s="52">
        <f t="shared" si="168"/>
        <v>0</v>
      </c>
      <c r="AO107" s="52">
        <f t="shared" si="168"/>
        <v>0</v>
      </c>
      <c r="AP107" s="52">
        <f t="shared" si="168"/>
        <v>0</v>
      </c>
      <c r="AQ107" s="52">
        <f t="shared" si="168"/>
        <v>0</v>
      </c>
      <c r="AR107" s="52">
        <f t="shared" si="168"/>
        <v>0</v>
      </c>
      <c r="AS107" s="52">
        <f t="shared" si="168"/>
        <v>0</v>
      </c>
      <c r="AT107" s="52">
        <f t="shared" si="168"/>
        <v>0</v>
      </c>
      <c r="AU107" s="52">
        <f t="shared" si="168"/>
        <v>0</v>
      </c>
      <c r="AV107" s="52">
        <f t="shared" si="168"/>
        <v>0</v>
      </c>
      <c r="AW107" s="52">
        <f t="shared" si="168"/>
        <v>0</v>
      </c>
      <c r="AX107" s="52">
        <f t="shared" si="168"/>
        <v>0</v>
      </c>
      <c r="AY107" s="52">
        <f t="shared" si="168"/>
        <v>0</v>
      </c>
      <c r="AZ107" s="52">
        <f t="shared" si="168"/>
        <v>0</v>
      </c>
      <c r="BA107" s="52">
        <f t="shared" si="168"/>
        <v>0</v>
      </c>
      <c r="BB107" s="52">
        <f t="shared" si="168"/>
        <v>0</v>
      </c>
      <c r="BC107" s="52">
        <f t="shared" si="168"/>
        <v>0</v>
      </c>
      <c r="BD107" s="52">
        <f t="shared" si="168"/>
        <v>0</v>
      </c>
      <c r="BE107" s="52">
        <f t="shared" si="168"/>
        <v>0</v>
      </c>
      <c r="BF107" s="52">
        <f t="shared" si="168"/>
        <v>0</v>
      </c>
      <c r="BG107" s="52"/>
      <c r="BH107" s="52"/>
      <c r="BI107" s="52"/>
      <c r="BJ107" s="52"/>
    </row>
    <row r="108" spans="1:62" ht="12.75" customHeight="1">
      <c r="A108" s="158" t="s">
        <v>347</v>
      </c>
      <c r="B108" s="159" t="str">
        <f>VLOOKUP(A108,AllaSkills!$A$3:$BV$319,'Ny NPC'!$A$2+3,FALSE)</f>
        <v>6</v>
      </c>
      <c r="C108" s="159" t="str">
        <f t="shared" si="160"/>
        <v>6</v>
      </c>
      <c r="D108" s="159" t="str">
        <f t="shared" si="161"/>
        <v>6</v>
      </c>
      <c r="E108" s="158" t="s">
        <v>344</v>
      </c>
      <c r="F108" s="161"/>
      <c r="G108" s="161"/>
      <c r="H108" s="161"/>
      <c r="I108" s="161"/>
      <c r="J108" s="161"/>
      <c r="K108" s="161"/>
      <c r="L108" s="161"/>
      <c r="M108" s="161"/>
      <c r="N108" s="161"/>
      <c r="O108" s="161"/>
      <c r="P108" s="161"/>
      <c r="Q108" s="161"/>
      <c r="R108" s="161"/>
      <c r="S108" s="161"/>
      <c r="T108" s="161"/>
      <c r="U108" s="161"/>
      <c r="V108" s="161"/>
      <c r="W108" s="161"/>
      <c r="X108" s="161"/>
      <c r="Y108" s="161"/>
      <c r="Z108" s="161"/>
      <c r="AA108" s="161"/>
      <c r="AB108" s="161"/>
      <c r="AC108" s="161">
        <f t="shared" si="162"/>
        <v>0</v>
      </c>
      <c r="AD108" s="161">
        <f t="shared" si="163"/>
        <v>-25</v>
      </c>
      <c r="AE108" s="162">
        <f>(AG+EQ)/2</f>
        <v>5</v>
      </c>
      <c r="AF108" s="54">
        <f>HLOOKUP(Yrke,Levelbonus!$B$1:$CR$20,6,FALSE)</f>
        <v>0</v>
      </c>
      <c r="AG108" s="54">
        <f t="shared" si="164"/>
        <v>0</v>
      </c>
      <c r="AH108" s="54" t="str">
        <f>IF(ISNUMBER(VLOOKUP($A108,Rasbonus!$A$61:$AM$295,MATCH(Ras,Rasbonus!$A$1:$AM$1,0),FALSE)),VLOOKUP($A108,Rasbonus!$A$61:$AM$295,MATCH(Ras,Rasbonus!$A$1:$AM$1,0),FALSE),"0")</f>
        <v>0</v>
      </c>
      <c r="AI108" s="162" t="str">
        <f>'Ny NPC'!$N$3</f>
        <v>0</v>
      </c>
      <c r="AJ108" s="54"/>
      <c r="AK108" s="163">
        <f t="shared" si="165"/>
        <v>-20</v>
      </c>
      <c r="AL108" s="52">
        <f t="shared" si="166"/>
        <v>0</v>
      </c>
      <c r="AM108" s="52">
        <f t="shared" ref="AM108:BF108" si="169">IF(I108&gt;2,"99",IF(I108&lt;1,0,IF(I108=1,$C108+$C108-$C108,IF(I108=2,$C108+$D108))))</f>
        <v>0</v>
      </c>
      <c r="AN108" s="52">
        <f t="shared" si="169"/>
        <v>0</v>
      </c>
      <c r="AO108" s="52">
        <f t="shared" si="169"/>
        <v>0</v>
      </c>
      <c r="AP108" s="52">
        <f t="shared" si="169"/>
        <v>0</v>
      </c>
      <c r="AQ108" s="52">
        <f t="shared" si="169"/>
        <v>0</v>
      </c>
      <c r="AR108" s="52">
        <f t="shared" si="169"/>
        <v>0</v>
      </c>
      <c r="AS108" s="52">
        <f t="shared" si="169"/>
        <v>0</v>
      </c>
      <c r="AT108" s="52">
        <f t="shared" si="169"/>
        <v>0</v>
      </c>
      <c r="AU108" s="52">
        <f t="shared" si="169"/>
        <v>0</v>
      </c>
      <c r="AV108" s="52">
        <f t="shared" si="169"/>
        <v>0</v>
      </c>
      <c r="AW108" s="52">
        <f t="shared" si="169"/>
        <v>0</v>
      </c>
      <c r="AX108" s="52">
        <f t="shared" si="169"/>
        <v>0</v>
      </c>
      <c r="AY108" s="52">
        <f t="shared" si="169"/>
        <v>0</v>
      </c>
      <c r="AZ108" s="52">
        <f t="shared" si="169"/>
        <v>0</v>
      </c>
      <c r="BA108" s="52">
        <f t="shared" si="169"/>
        <v>0</v>
      </c>
      <c r="BB108" s="52">
        <f t="shared" si="169"/>
        <v>0</v>
      </c>
      <c r="BC108" s="52">
        <f t="shared" si="169"/>
        <v>0</v>
      </c>
      <c r="BD108" s="52">
        <f t="shared" si="169"/>
        <v>0</v>
      </c>
      <c r="BE108" s="52">
        <f t="shared" si="169"/>
        <v>0</v>
      </c>
      <c r="BF108" s="52">
        <f t="shared" si="169"/>
        <v>0</v>
      </c>
      <c r="BG108" s="52"/>
      <c r="BH108" s="52"/>
      <c r="BI108" s="52"/>
      <c r="BJ108" s="52"/>
    </row>
    <row r="109" spans="1:62" ht="12.75" customHeight="1">
      <c r="A109" s="158" t="s">
        <v>348</v>
      </c>
      <c r="B109" s="159" t="str">
        <f>VLOOKUP(A109,AllaSkills!$A$3:$BV$319,'Ny NPC'!$A$2+3,FALSE)</f>
        <v>4</v>
      </c>
      <c r="C109" s="159" t="str">
        <f t="shared" si="160"/>
        <v>4</v>
      </c>
      <c r="D109" s="159" t="str">
        <f t="shared" si="161"/>
        <v>4</v>
      </c>
      <c r="E109" s="158" t="s">
        <v>344</v>
      </c>
      <c r="F109" s="161"/>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f t="shared" si="162"/>
        <v>0</v>
      </c>
      <c r="AD109" s="161">
        <f t="shared" si="163"/>
        <v>-25</v>
      </c>
      <c r="AE109" s="162">
        <f>(AG+EQ)/2</f>
        <v>5</v>
      </c>
      <c r="AF109" s="54">
        <f>HLOOKUP(Yrke,Levelbonus!$B$1:$CR$20,6,FALSE)</f>
        <v>0</v>
      </c>
      <c r="AG109" s="54">
        <f t="shared" si="164"/>
        <v>0</v>
      </c>
      <c r="AH109" s="54" t="str">
        <f>IF(ISNUMBER(VLOOKUP($A109,Rasbonus!$A$61:$AM$295,MATCH(Ras,Rasbonus!$A$1:$AM$1,0),FALSE)),VLOOKUP($A109,Rasbonus!$A$61:$AM$295,MATCH(Ras,Rasbonus!$A$1:$AM$1,0),FALSE),"0")</f>
        <v>0</v>
      </c>
      <c r="AI109" s="162" t="str">
        <f>'Ny NPC'!$N$3</f>
        <v>0</v>
      </c>
      <c r="AJ109" s="54"/>
      <c r="AK109" s="163">
        <f t="shared" si="165"/>
        <v>-20</v>
      </c>
      <c r="AL109" s="52">
        <f t="shared" si="166"/>
        <v>0</v>
      </c>
      <c r="AM109" s="52">
        <f t="shared" ref="AM109:BF109" si="170">IF(I109&gt;2,"99",IF(I109&lt;1,0,IF(I109=1,$C109+$C109-$C109,IF(I109=2,$C109+$D109))))</f>
        <v>0</v>
      </c>
      <c r="AN109" s="52">
        <f t="shared" si="170"/>
        <v>0</v>
      </c>
      <c r="AO109" s="52">
        <f t="shared" si="170"/>
        <v>0</v>
      </c>
      <c r="AP109" s="52">
        <f t="shared" si="170"/>
        <v>0</v>
      </c>
      <c r="AQ109" s="52">
        <f t="shared" si="170"/>
        <v>0</v>
      </c>
      <c r="AR109" s="52">
        <f t="shared" si="170"/>
        <v>0</v>
      </c>
      <c r="AS109" s="52">
        <f t="shared" si="170"/>
        <v>0</v>
      </c>
      <c r="AT109" s="52">
        <f t="shared" si="170"/>
        <v>0</v>
      </c>
      <c r="AU109" s="52">
        <f t="shared" si="170"/>
        <v>0</v>
      </c>
      <c r="AV109" s="52">
        <f t="shared" si="170"/>
        <v>0</v>
      </c>
      <c r="AW109" s="52">
        <f t="shared" si="170"/>
        <v>0</v>
      </c>
      <c r="AX109" s="52">
        <f t="shared" si="170"/>
        <v>0</v>
      </c>
      <c r="AY109" s="52">
        <f t="shared" si="170"/>
        <v>0</v>
      </c>
      <c r="AZ109" s="52">
        <f t="shared" si="170"/>
        <v>0</v>
      </c>
      <c r="BA109" s="52">
        <f t="shared" si="170"/>
        <v>0</v>
      </c>
      <c r="BB109" s="52">
        <f t="shared" si="170"/>
        <v>0</v>
      </c>
      <c r="BC109" s="52">
        <f t="shared" si="170"/>
        <v>0</v>
      </c>
      <c r="BD109" s="52">
        <f t="shared" si="170"/>
        <v>0</v>
      </c>
      <c r="BE109" s="52">
        <f t="shared" si="170"/>
        <v>0</v>
      </c>
      <c r="BF109" s="52">
        <f t="shared" si="170"/>
        <v>0</v>
      </c>
      <c r="BG109" s="52"/>
      <c r="BH109" s="52"/>
      <c r="BI109" s="52"/>
      <c r="BJ109" s="52"/>
    </row>
    <row r="110" spans="1:62" ht="12.75" customHeight="1">
      <c r="A110" s="164" t="s">
        <v>349</v>
      </c>
      <c r="B110" s="159" t="str">
        <f>VLOOKUP(A110,AllaSkills!$A$3:$BV$319,'Ny NPC'!$A$2+3,FALSE)</f>
        <v>10</v>
      </c>
      <c r="C110" s="159" t="str">
        <f t="shared" si="160"/>
        <v>10</v>
      </c>
      <c r="D110" s="159" t="str">
        <f t="shared" si="161"/>
        <v>10</v>
      </c>
      <c r="E110" s="164" t="s">
        <v>344</v>
      </c>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1">
        <f t="shared" si="162"/>
        <v>0</v>
      </c>
      <c r="AD110" s="161">
        <f t="shared" si="163"/>
        <v>-25</v>
      </c>
      <c r="AE110" s="162">
        <f>(RE+EM)/2</f>
        <v>5</v>
      </c>
      <c r="AF110" s="54">
        <f>HLOOKUP(Yrke,Levelbonus!$B$1:$CR$20,6,FALSE)</f>
        <v>0</v>
      </c>
      <c r="AG110" s="54">
        <f t="shared" si="164"/>
        <v>0</v>
      </c>
      <c r="AH110" s="54" t="str">
        <f>IF(ISNUMBER(VLOOKUP($A110,Rasbonus!$A$61:$AM$295,MATCH(Ras,Rasbonus!$A$1:$AM$1,0),FALSE)),VLOOKUP($A110,Rasbonus!$A$61:$AM$295,MATCH(Ras,Rasbonus!$A$1:$AM$1,0),FALSE),"0")</f>
        <v>0</v>
      </c>
      <c r="AI110" s="54"/>
      <c r="AJ110" s="54"/>
      <c r="AK110" s="163">
        <f t="shared" si="165"/>
        <v>-20</v>
      </c>
      <c r="AL110" s="52">
        <f t="shared" si="166"/>
        <v>0</v>
      </c>
      <c r="AM110" s="52">
        <f t="shared" ref="AM110:BF110" si="171">IF(I110&gt;2,"99",IF(I110&lt;1,0,IF(I110=1,$C110+$C110-$C110,IF(I110=2,$C110+$D110))))</f>
        <v>0</v>
      </c>
      <c r="AN110" s="52">
        <f t="shared" si="171"/>
        <v>0</v>
      </c>
      <c r="AO110" s="52">
        <f t="shared" si="171"/>
        <v>0</v>
      </c>
      <c r="AP110" s="52">
        <f t="shared" si="171"/>
        <v>0</v>
      </c>
      <c r="AQ110" s="52">
        <f t="shared" si="171"/>
        <v>0</v>
      </c>
      <c r="AR110" s="52">
        <f t="shared" si="171"/>
        <v>0</v>
      </c>
      <c r="AS110" s="52">
        <f t="shared" si="171"/>
        <v>0</v>
      </c>
      <c r="AT110" s="52">
        <f t="shared" si="171"/>
        <v>0</v>
      </c>
      <c r="AU110" s="52">
        <f t="shared" si="171"/>
        <v>0</v>
      </c>
      <c r="AV110" s="52">
        <f t="shared" si="171"/>
        <v>0</v>
      </c>
      <c r="AW110" s="52">
        <f t="shared" si="171"/>
        <v>0</v>
      </c>
      <c r="AX110" s="52">
        <f t="shared" si="171"/>
        <v>0</v>
      </c>
      <c r="AY110" s="52">
        <f t="shared" si="171"/>
        <v>0</v>
      </c>
      <c r="AZ110" s="52">
        <f t="shared" si="171"/>
        <v>0</v>
      </c>
      <c r="BA110" s="52">
        <f t="shared" si="171"/>
        <v>0</v>
      </c>
      <c r="BB110" s="52">
        <f t="shared" si="171"/>
        <v>0</v>
      </c>
      <c r="BC110" s="52">
        <f t="shared" si="171"/>
        <v>0</v>
      </c>
      <c r="BD110" s="52">
        <f t="shared" si="171"/>
        <v>0</v>
      </c>
      <c r="BE110" s="52">
        <f t="shared" si="171"/>
        <v>0</v>
      </c>
      <c r="BF110" s="52">
        <f t="shared" si="171"/>
        <v>0</v>
      </c>
      <c r="BG110" s="52"/>
      <c r="BH110" s="52"/>
      <c r="BI110" s="52"/>
      <c r="BJ110" s="52"/>
    </row>
    <row r="111" spans="1:62" ht="12.75" customHeight="1">
      <c r="A111" s="158" t="s">
        <v>350</v>
      </c>
      <c r="B111" s="159" t="str">
        <f>VLOOKUP(A111,AllaSkills!$A$3:$BV$319,'Ny NPC'!$A$2+3,FALSE)</f>
        <v>3/5</v>
      </c>
      <c r="C111" s="161" t="str">
        <f t="shared" si="160"/>
        <v>3</v>
      </c>
      <c r="D111" s="161" t="str">
        <f t="shared" si="161"/>
        <v>5</v>
      </c>
      <c r="E111" s="158" t="s">
        <v>344</v>
      </c>
      <c r="F111" s="161"/>
      <c r="G111" s="161"/>
      <c r="H111" s="161"/>
      <c r="I111" s="161"/>
      <c r="J111" s="161"/>
      <c r="K111" s="161"/>
      <c r="L111" s="161"/>
      <c r="M111" s="161"/>
      <c r="N111" s="161"/>
      <c r="O111" s="161"/>
      <c r="P111" s="161"/>
      <c r="Q111" s="161"/>
      <c r="R111" s="161"/>
      <c r="S111" s="161"/>
      <c r="T111" s="161"/>
      <c r="U111" s="161"/>
      <c r="V111" s="161"/>
      <c r="W111" s="161"/>
      <c r="X111" s="161"/>
      <c r="Y111" s="161"/>
      <c r="Z111" s="161"/>
      <c r="AA111" s="161"/>
      <c r="AB111" s="161"/>
      <c r="AC111" s="161">
        <f t="shared" si="162"/>
        <v>0</v>
      </c>
      <c r="AD111" s="161">
        <f t="shared" si="163"/>
        <v>-25</v>
      </c>
      <c r="AE111" s="162">
        <f>(SD+EM)/2</f>
        <v>5</v>
      </c>
      <c r="AF111" s="54">
        <f>HLOOKUP(Yrke,Levelbonus!$B$1:$CR$20,6,FALSE)</f>
        <v>0</v>
      </c>
      <c r="AG111" s="54">
        <f t="shared" si="164"/>
        <v>0</v>
      </c>
      <c r="AH111" s="54" t="str">
        <f>IF(ISNUMBER(VLOOKUP($A111,Rasbonus!$A$61:$AM$295,MATCH(Ras,Rasbonus!$A$1:$AM$1,0),FALSE)),VLOOKUP($A111,Rasbonus!$A$61:$AM$295,MATCH(Ras,Rasbonus!$A$1:$AM$1,0),FALSE),"0")</f>
        <v>0</v>
      </c>
      <c r="AI111" s="54"/>
      <c r="AJ111" s="54"/>
      <c r="AK111" s="163">
        <f t="shared" si="165"/>
        <v>-20</v>
      </c>
      <c r="AL111" s="52">
        <f t="shared" si="166"/>
        <v>0</v>
      </c>
      <c r="AM111" s="52">
        <f t="shared" ref="AM111:BF111" si="172">IF(I111&gt;2,"99",IF(I111&lt;1,0,IF(I111=1,$C111+$C111-$C111,IF(I111=2,$C111+$D111))))</f>
        <v>0</v>
      </c>
      <c r="AN111" s="52">
        <f t="shared" si="172"/>
        <v>0</v>
      </c>
      <c r="AO111" s="52">
        <f t="shared" si="172"/>
        <v>0</v>
      </c>
      <c r="AP111" s="52">
        <f t="shared" si="172"/>
        <v>0</v>
      </c>
      <c r="AQ111" s="52">
        <f t="shared" si="172"/>
        <v>0</v>
      </c>
      <c r="AR111" s="52">
        <f t="shared" si="172"/>
        <v>0</v>
      </c>
      <c r="AS111" s="52">
        <f t="shared" si="172"/>
        <v>0</v>
      </c>
      <c r="AT111" s="52">
        <f t="shared" si="172"/>
        <v>0</v>
      </c>
      <c r="AU111" s="52">
        <f t="shared" si="172"/>
        <v>0</v>
      </c>
      <c r="AV111" s="52">
        <f t="shared" si="172"/>
        <v>0</v>
      </c>
      <c r="AW111" s="52">
        <f t="shared" si="172"/>
        <v>0</v>
      </c>
      <c r="AX111" s="52">
        <f t="shared" si="172"/>
        <v>0</v>
      </c>
      <c r="AY111" s="52">
        <f t="shared" si="172"/>
        <v>0</v>
      </c>
      <c r="AZ111" s="52">
        <f t="shared" si="172"/>
        <v>0</v>
      </c>
      <c r="BA111" s="52">
        <f t="shared" si="172"/>
        <v>0</v>
      </c>
      <c r="BB111" s="52">
        <f t="shared" si="172"/>
        <v>0</v>
      </c>
      <c r="BC111" s="52">
        <f t="shared" si="172"/>
        <v>0</v>
      </c>
      <c r="BD111" s="52">
        <f t="shared" si="172"/>
        <v>0</v>
      </c>
      <c r="BE111" s="52">
        <f t="shared" si="172"/>
        <v>0</v>
      </c>
      <c r="BF111" s="52">
        <f t="shared" si="172"/>
        <v>0</v>
      </c>
      <c r="BG111" s="52"/>
      <c r="BH111" s="52"/>
      <c r="BI111" s="52"/>
      <c r="BJ111" s="52"/>
    </row>
    <row r="112" spans="1:62" ht="12.75" customHeight="1">
      <c r="A112" s="158" t="s">
        <v>351</v>
      </c>
      <c r="B112" s="159" t="str">
        <f>VLOOKUP(A112,AllaSkills!$A$3:$BV$319,'Ny NPC'!$A$2+3,FALSE)</f>
        <v>3/6</v>
      </c>
      <c r="C112" s="161" t="str">
        <f t="shared" si="160"/>
        <v>3</v>
      </c>
      <c r="D112" s="161" t="str">
        <f t="shared" si="161"/>
        <v>6</v>
      </c>
      <c r="E112" s="158" t="s">
        <v>344</v>
      </c>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f t="shared" si="162"/>
        <v>0</v>
      </c>
      <c r="AD112" s="161">
        <f t="shared" si="163"/>
        <v>-25</v>
      </c>
      <c r="AE112" s="162">
        <f>SD</f>
        <v>5</v>
      </c>
      <c r="AF112" s="54">
        <f>HLOOKUP(Yrke,Levelbonus!$B$1:$CR$20,6,FALSE)</f>
        <v>0</v>
      </c>
      <c r="AG112" s="54">
        <f t="shared" si="164"/>
        <v>0</v>
      </c>
      <c r="AH112" s="54" t="str">
        <f>IF(ISNUMBER(VLOOKUP($A112,Rasbonus!$A$61:$AM$295,MATCH(Ras,Rasbonus!$A$1:$AM$1,0),FALSE)),VLOOKUP($A112,Rasbonus!$A$61:$AM$295,MATCH(Ras,Rasbonus!$A$1:$AM$1,0),FALSE),"0")</f>
        <v>0</v>
      </c>
      <c r="AI112" s="54"/>
      <c r="AJ112" s="54"/>
      <c r="AK112" s="163">
        <f t="shared" si="165"/>
        <v>-20</v>
      </c>
      <c r="AL112" s="52">
        <f t="shared" si="166"/>
        <v>0</v>
      </c>
      <c r="AM112" s="52">
        <f t="shared" ref="AM112:BF112" si="173">IF(I112&gt;2,"99",IF(I112&lt;1,0,IF(I112=1,$C112+$C112-$C112,IF(I112=2,$C112+$D112))))</f>
        <v>0</v>
      </c>
      <c r="AN112" s="52">
        <f t="shared" si="173"/>
        <v>0</v>
      </c>
      <c r="AO112" s="52">
        <f t="shared" si="173"/>
        <v>0</v>
      </c>
      <c r="AP112" s="52">
        <f t="shared" si="173"/>
        <v>0</v>
      </c>
      <c r="AQ112" s="52">
        <f t="shared" si="173"/>
        <v>0</v>
      </c>
      <c r="AR112" s="52">
        <f t="shared" si="173"/>
        <v>0</v>
      </c>
      <c r="AS112" s="52">
        <f t="shared" si="173"/>
        <v>0</v>
      </c>
      <c r="AT112" s="52">
        <f t="shared" si="173"/>
        <v>0</v>
      </c>
      <c r="AU112" s="52">
        <f t="shared" si="173"/>
        <v>0</v>
      </c>
      <c r="AV112" s="52">
        <f t="shared" si="173"/>
        <v>0</v>
      </c>
      <c r="AW112" s="52">
        <f t="shared" si="173"/>
        <v>0</v>
      </c>
      <c r="AX112" s="52">
        <f t="shared" si="173"/>
        <v>0</v>
      </c>
      <c r="AY112" s="52">
        <f t="shared" si="173"/>
        <v>0</v>
      </c>
      <c r="AZ112" s="52">
        <f t="shared" si="173"/>
        <v>0</v>
      </c>
      <c r="BA112" s="52">
        <f t="shared" si="173"/>
        <v>0</v>
      </c>
      <c r="BB112" s="52">
        <f t="shared" si="173"/>
        <v>0</v>
      </c>
      <c r="BC112" s="52">
        <f t="shared" si="173"/>
        <v>0</v>
      </c>
      <c r="BD112" s="52">
        <f t="shared" si="173"/>
        <v>0</v>
      </c>
      <c r="BE112" s="52">
        <f t="shared" si="173"/>
        <v>0</v>
      </c>
      <c r="BF112" s="52">
        <f t="shared" si="173"/>
        <v>0</v>
      </c>
      <c r="BG112" s="52"/>
      <c r="BH112" s="52"/>
      <c r="BI112" s="52"/>
      <c r="BJ112" s="52"/>
    </row>
    <row r="113" spans="1:62" ht="12.75" customHeight="1">
      <c r="A113" s="158" t="s">
        <v>352</v>
      </c>
      <c r="B113" s="159" t="str">
        <f>VLOOKUP(A113,AllaSkills!$A$3:$BV$319,'Ny NPC'!$A$2+3,FALSE)</f>
        <v>2/5</v>
      </c>
      <c r="C113" s="161" t="str">
        <f t="shared" si="160"/>
        <v>2</v>
      </c>
      <c r="D113" s="161" t="str">
        <f t="shared" si="161"/>
        <v>5</v>
      </c>
      <c r="E113" s="158" t="s">
        <v>344</v>
      </c>
      <c r="F113" s="161"/>
      <c r="G113" s="161"/>
      <c r="H113" s="161"/>
      <c r="I113" s="161"/>
      <c r="J113" s="161"/>
      <c r="K113" s="161"/>
      <c r="L113" s="161"/>
      <c r="M113" s="161"/>
      <c r="N113" s="161"/>
      <c r="O113" s="161"/>
      <c r="P113" s="161"/>
      <c r="Q113" s="161"/>
      <c r="R113" s="161"/>
      <c r="S113" s="161"/>
      <c r="T113" s="161"/>
      <c r="U113" s="161"/>
      <c r="V113" s="161"/>
      <c r="W113" s="161"/>
      <c r="X113" s="161"/>
      <c r="Y113" s="161"/>
      <c r="Z113" s="161"/>
      <c r="AA113" s="161"/>
      <c r="AB113" s="161"/>
      <c r="AC113" s="161">
        <f t="shared" si="162"/>
        <v>0</v>
      </c>
      <c r="AD113" s="161">
        <f t="shared" si="163"/>
        <v>-25</v>
      </c>
      <c r="AE113" s="162">
        <f>(EM)</f>
        <v>5</v>
      </c>
      <c r="AF113" s="54">
        <f>HLOOKUP(Yrke,Levelbonus!$B$1:$CR$20,6,FALSE)</f>
        <v>0</v>
      </c>
      <c r="AG113" s="54">
        <f t="shared" si="164"/>
        <v>0</v>
      </c>
      <c r="AH113" s="54" t="str">
        <f>IF(ISNUMBER(VLOOKUP($A113,Rasbonus!$A$61:$AM$295,MATCH(Ras,Rasbonus!$A$1:$AM$1,0),FALSE)),VLOOKUP($A113,Rasbonus!$A$61:$AM$295,MATCH(Ras,Rasbonus!$A$1:$AM$1,0),FALSE),"0")</f>
        <v>0</v>
      </c>
      <c r="AI113" s="54"/>
      <c r="AJ113" s="54"/>
      <c r="AK113" s="163">
        <f t="shared" si="165"/>
        <v>-20</v>
      </c>
      <c r="AL113" s="52">
        <f t="shared" si="166"/>
        <v>0</v>
      </c>
      <c r="AM113" s="52">
        <f t="shared" ref="AM113:BF113" si="174">IF(I113&gt;2,"99",IF(I113&lt;1,0,IF(I113=1,$C113+$C113-$C113,IF(I113=2,$C113+$D113))))</f>
        <v>0</v>
      </c>
      <c r="AN113" s="52">
        <f t="shared" si="174"/>
        <v>0</v>
      </c>
      <c r="AO113" s="52">
        <f t="shared" si="174"/>
        <v>0</v>
      </c>
      <c r="AP113" s="52">
        <f t="shared" si="174"/>
        <v>0</v>
      </c>
      <c r="AQ113" s="52">
        <f t="shared" si="174"/>
        <v>0</v>
      </c>
      <c r="AR113" s="52">
        <f t="shared" si="174"/>
        <v>0</v>
      </c>
      <c r="AS113" s="52">
        <f t="shared" si="174"/>
        <v>0</v>
      </c>
      <c r="AT113" s="52">
        <f t="shared" si="174"/>
        <v>0</v>
      </c>
      <c r="AU113" s="52">
        <f t="shared" si="174"/>
        <v>0</v>
      </c>
      <c r="AV113" s="52">
        <f t="shared" si="174"/>
        <v>0</v>
      </c>
      <c r="AW113" s="52">
        <f t="shared" si="174"/>
        <v>0</v>
      </c>
      <c r="AX113" s="52">
        <f t="shared" si="174"/>
        <v>0</v>
      </c>
      <c r="AY113" s="52">
        <f t="shared" si="174"/>
        <v>0</v>
      </c>
      <c r="AZ113" s="52">
        <f t="shared" si="174"/>
        <v>0</v>
      </c>
      <c r="BA113" s="52">
        <f t="shared" si="174"/>
        <v>0</v>
      </c>
      <c r="BB113" s="52">
        <f t="shared" si="174"/>
        <v>0</v>
      </c>
      <c r="BC113" s="52">
        <f t="shared" si="174"/>
        <v>0</v>
      </c>
      <c r="BD113" s="52">
        <f t="shared" si="174"/>
        <v>0</v>
      </c>
      <c r="BE113" s="52">
        <f t="shared" si="174"/>
        <v>0</v>
      </c>
      <c r="BF113" s="52">
        <f t="shared" si="174"/>
        <v>0</v>
      </c>
      <c r="BG113" s="52"/>
      <c r="BH113" s="52"/>
      <c r="BI113" s="52"/>
      <c r="BJ113" s="52"/>
    </row>
    <row r="114" spans="1:62" ht="12.75" customHeight="1">
      <c r="A114" s="158" t="s">
        <v>353</v>
      </c>
      <c r="B114" s="159" t="str">
        <f>VLOOKUP(A114,AllaSkills!$A$3:$BV$319,'Ny NPC'!$A$2+3,FALSE)</f>
        <v>6</v>
      </c>
      <c r="C114" s="159" t="str">
        <f t="shared" si="160"/>
        <v>6</v>
      </c>
      <c r="D114" s="159" t="str">
        <f t="shared" si="161"/>
        <v>6</v>
      </c>
      <c r="E114" s="158" t="s">
        <v>344</v>
      </c>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1">
        <f t="shared" si="162"/>
        <v>0</v>
      </c>
      <c r="AD114" s="161">
        <f t="shared" si="163"/>
        <v>-25</v>
      </c>
      <c r="AE114" s="162">
        <f>(EM+SD)/2</f>
        <v>5</v>
      </c>
      <c r="AF114" s="54">
        <f>HLOOKUP(Yrke,Levelbonus!$B$1:$CR$20,6,FALSE)</f>
        <v>0</v>
      </c>
      <c r="AG114" s="54">
        <f t="shared" si="164"/>
        <v>0</v>
      </c>
      <c r="AH114" s="54">
        <f>IF(ISNUMBER(VLOOKUP($A114,Rasbonus!$A$61:$AM$295,MATCH(Ras,Rasbonus!$A$1:$AM$1,0),FALSE)),VLOOKUP($A114,Rasbonus!$A$61:$AM$295,MATCH(Ras,Rasbonus!$A$1:$AM$1,0),FALSE),"0")</f>
        <v>15</v>
      </c>
      <c r="AI114" s="54"/>
      <c r="AJ114" s="54"/>
      <c r="AK114" s="163">
        <f t="shared" si="165"/>
        <v>-5</v>
      </c>
      <c r="AL114" s="52">
        <f t="shared" si="166"/>
        <v>0</v>
      </c>
      <c r="AM114" s="52">
        <f t="shared" ref="AM114:BF114" si="175">IF(I114&gt;2,"99",IF(I114&lt;1,0,IF(I114=1,$C114+$C114-$C114,IF(I114=2,$C114+$D114))))</f>
        <v>0</v>
      </c>
      <c r="AN114" s="52">
        <f t="shared" si="175"/>
        <v>0</v>
      </c>
      <c r="AO114" s="52">
        <f t="shared" si="175"/>
        <v>0</v>
      </c>
      <c r="AP114" s="52">
        <f t="shared" si="175"/>
        <v>0</v>
      </c>
      <c r="AQ114" s="52">
        <f t="shared" si="175"/>
        <v>0</v>
      </c>
      <c r="AR114" s="52">
        <f t="shared" si="175"/>
        <v>0</v>
      </c>
      <c r="AS114" s="52">
        <f t="shared" si="175"/>
        <v>0</v>
      </c>
      <c r="AT114" s="52">
        <f t="shared" si="175"/>
        <v>0</v>
      </c>
      <c r="AU114" s="52">
        <f t="shared" si="175"/>
        <v>0</v>
      </c>
      <c r="AV114" s="52">
        <f t="shared" si="175"/>
        <v>0</v>
      </c>
      <c r="AW114" s="52">
        <f t="shared" si="175"/>
        <v>0</v>
      </c>
      <c r="AX114" s="52">
        <f t="shared" si="175"/>
        <v>0</v>
      </c>
      <c r="AY114" s="52">
        <f t="shared" si="175"/>
        <v>0</v>
      </c>
      <c r="AZ114" s="52">
        <f t="shared" si="175"/>
        <v>0</v>
      </c>
      <c r="BA114" s="52">
        <f t="shared" si="175"/>
        <v>0</v>
      </c>
      <c r="BB114" s="52">
        <f t="shared" si="175"/>
        <v>0</v>
      </c>
      <c r="BC114" s="52">
        <f t="shared" si="175"/>
        <v>0</v>
      </c>
      <c r="BD114" s="52">
        <f t="shared" si="175"/>
        <v>0</v>
      </c>
      <c r="BE114" s="52">
        <f t="shared" si="175"/>
        <v>0</v>
      </c>
      <c r="BF114" s="52">
        <f t="shared" si="175"/>
        <v>0</v>
      </c>
      <c r="BG114" s="52"/>
      <c r="BH114" s="52"/>
      <c r="BI114" s="52"/>
      <c r="BJ114" s="52"/>
    </row>
    <row r="115" spans="1:62" ht="12.75" customHeight="1">
      <c r="A115" s="158" t="s">
        <v>354</v>
      </c>
      <c r="B115" s="159" t="str">
        <f>VLOOKUP(A115,AllaSkills!$A$3:$BV$319,'Ny NPC'!$A$2+3,FALSE)</f>
        <v>2/4</v>
      </c>
      <c r="C115" s="161" t="str">
        <f t="shared" si="160"/>
        <v>2</v>
      </c>
      <c r="D115" s="161" t="str">
        <f t="shared" si="161"/>
        <v>4</v>
      </c>
      <c r="E115" s="158" t="s">
        <v>344</v>
      </c>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f t="shared" si="162"/>
        <v>0</v>
      </c>
      <c r="AD115" s="161">
        <f t="shared" si="163"/>
        <v>-25</v>
      </c>
      <c r="AE115" s="162">
        <f>(SD+EM)/2</f>
        <v>5</v>
      </c>
      <c r="AF115" s="54">
        <f>HLOOKUP(Yrke,Levelbonus!$B$1:$CR$20,6,FALSE)</f>
        <v>0</v>
      </c>
      <c r="AG115" s="54">
        <f t="shared" si="164"/>
        <v>0</v>
      </c>
      <c r="AH115" s="54" t="str">
        <f>IF(ISNUMBER(VLOOKUP($A115,Rasbonus!$A$61:$AM$295,MATCH(Ras,Rasbonus!$A$1:$AM$1,0),FALSE)),VLOOKUP($A115,Rasbonus!$A$61:$AM$295,MATCH(Ras,Rasbonus!$A$1:$AM$1,0),FALSE),"0")</f>
        <v>0</v>
      </c>
      <c r="AI115" s="54"/>
      <c r="AJ115" s="54"/>
      <c r="AK115" s="163">
        <f t="shared" si="165"/>
        <v>-20</v>
      </c>
      <c r="AL115" s="52">
        <f t="shared" si="166"/>
        <v>0</v>
      </c>
      <c r="AM115" s="52">
        <f t="shared" ref="AM115:BF115" si="176">IF(I115&gt;2,"99",IF(I115&lt;1,0,IF(I115=1,$C115+$C115-$C115,IF(I115=2,$C115+$D115))))</f>
        <v>0</v>
      </c>
      <c r="AN115" s="52">
        <f t="shared" si="176"/>
        <v>0</v>
      </c>
      <c r="AO115" s="52">
        <f t="shared" si="176"/>
        <v>0</v>
      </c>
      <c r="AP115" s="52">
        <f t="shared" si="176"/>
        <v>0</v>
      </c>
      <c r="AQ115" s="52">
        <f t="shared" si="176"/>
        <v>0</v>
      </c>
      <c r="AR115" s="52">
        <f t="shared" si="176"/>
        <v>0</v>
      </c>
      <c r="AS115" s="52">
        <f t="shared" si="176"/>
        <v>0</v>
      </c>
      <c r="AT115" s="52">
        <f t="shared" si="176"/>
        <v>0</v>
      </c>
      <c r="AU115" s="52">
        <f t="shared" si="176"/>
        <v>0</v>
      </c>
      <c r="AV115" s="52">
        <f t="shared" si="176"/>
        <v>0</v>
      </c>
      <c r="AW115" s="52">
        <f t="shared" si="176"/>
        <v>0</v>
      </c>
      <c r="AX115" s="52">
        <f t="shared" si="176"/>
        <v>0</v>
      </c>
      <c r="AY115" s="52">
        <f t="shared" si="176"/>
        <v>0</v>
      </c>
      <c r="AZ115" s="52">
        <f t="shared" si="176"/>
        <v>0</v>
      </c>
      <c r="BA115" s="52">
        <f t="shared" si="176"/>
        <v>0</v>
      </c>
      <c r="BB115" s="52">
        <f t="shared" si="176"/>
        <v>0</v>
      </c>
      <c r="BC115" s="52">
        <f t="shared" si="176"/>
        <v>0</v>
      </c>
      <c r="BD115" s="52">
        <f t="shared" si="176"/>
        <v>0</v>
      </c>
      <c r="BE115" s="52">
        <f t="shared" si="176"/>
        <v>0</v>
      </c>
      <c r="BF115" s="52">
        <f t="shared" si="176"/>
        <v>0</v>
      </c>
      <c r="BG115" s="52"/>
      <c r="BH115" s="52"/>
      <c r="BI115" s="52"/>
      <c r="BJ115" s="52"/>
    </row>
    <row r="116" spans="1:62" ht="12.75" customHeight="1">
      <c r="A116" s="158" t="s">
        <v>355</v>
      </c>
      <c r="B116" s="159" t="str">
        <f>VLOOKUP(A116,AllaSkills!$A$3:$BV$319,'Ny NPC'!$A$2+3,FALSE)</f>
        <v>1/5</v>
      </c>
      <c r="C116" s="159" t="str">
        <f t="shared" si="160"/>
        <v>1</v>
      </c>
      <c r="D116" s="159" t="str">
        <f t="shared" si="161"/>
        <v>5</v>
      </c>
      <c r="E116" s="158" t="s">
        <v>344</v>
      </c>
      <c r="F116" s="161"/>
      <c r="G116" s="161"/>
      <c r="H116" s="161"/>
      <c r="I116" s="161"/>
      <c r="J116" s="161"/>
      <c r="K116" s="161"/>
      <c r="L116" s="161"/>
      <c r="M116" s="161"/>
      <c r="N116" s="161"/>
      <c r="O116" s="161"/>
      <c r="P116" s="161"/>
      <c r="Q116" s="161"/>
      <c r="R116" s="161"/>
      <c r="S116" s="161"/>
      <c r="T116" s="161"/>
      <c r="U116" s="161"/>
      <c r="V116" s="161"/>
      <c r="W116" s="161"/>
      <c r="X116" s="161"/>
      <c r="Y116" s="161"/>
      <c r="Z116" s="161"/>
      <c r="AA116" s="161"/>
      <c r="AB116" s="161"/>
      <c r="AC116" s="161">
        <f t="shared" si="162"/>
        <v>0</v>
      </c>
      <c r="AD116" s="161">
        <f t="shared" si="163"/>
        <v>-25</v>
      </c>
      <c r="AE116" s="162">
        <f>(SD+PR)/2</f>
        <v>7.5</v>
      </c>
      <c r="AF116" s="54">
        <f>HLOOKUP(Yrke,Levelbonus!$B$1:$CR$20,6,FALSE)</f>
        <v>0</v>
      </c>
      <c r="AG116" s="54">
        <f t="shared" si="164"/>
        <v>0</v>
      </c>
      <c r="AH116" s="54" t="str">
        <f>IF(ISNUMBER(VLOOKUP($A116,Rasbonus!$A$61:$AM$295,MATCH(Ras,Rasbonus!$A$1:$AM$1,0),FALSE)),VLOOKUP($A116,Rasbonus!$A$61:$AM$295,MATCH(Ras,Rasbonus!$A$1:$AM$1,0),FALSE),"0")</f>
        <v>0</v>
      </c>
      <c r="AI116" s="54"/>
      <c r="AJ116" s="54"/>
      <c r="AK116" s="163">
        <f t="shared" si="165"/>
        <v>-18</v>
      </c>
      <c r="AL116" s="52">
        <f t="shared" si="166"/>
        <v>0</v>
      </c>
      <c r="AM116" s="52">
        <f t="shared" ref="AM116:BF116" si="177">IF(I116&gt;2,"99",IF(I116&lt;1,0,IF(I116=1,$C116+$C116-$C116,IF(I116=2,$C116+$D116))))</f>
        <v>0</v>
      </c>
      <c r="AN116" s="52">
        <f t="shared" si="177"/>
        <v>0</v>
      </c>
      <c r="AO116" s="52">
        <f t="shared" si="177"/>
        <v>0</v>
      </c>
      <c r="AP116" s="52">
        <f t="shared" si="177"/>
        <v>0</v>
      </c>
      <c r="AQ116" s="52">
        <f t="shared" si="177"/>
        <v>0</v>
      </c>
      <c r="AR116" s="52">
        <f t="shared" si="177"/>
        <v>0</v>
      </c>
      <c r="AS116" s="52">
        <f t="shared" si="177"/>
        <v>0</v>
      </c>
      <c r="AT116" s="52">
        <f t="shared" si="177"/>
        <v>0</v>
      </c>
      <c r="AU116" s="52">
        <f t="shared" si="177"/>
        <v>0</v>
      </c>
      <c r="AV116" s="52">
        <f t="shared" si="177"/>
        <v>0</v>
      </c>
      <c r="AW116" s="52">
        <f t="shared" si="177"/>
        <v>0</v>
      </c>
      <c r="AX116" s="52">
        <f t="shared" si="177"/>
        <v>0</v>
      </c>
      <c r="AY116" s="52">
        <f t="shared" si="177"/>
        <v>0</v>
      </c>
      <c r="AZ116" s="52">
        <f t="shared" si="177"/>
        <v>0</v>
      </c>
      <c r="BA116" s="52">
        <f t="shared" si="177"/>
        <v>0</v>
      </c>
      <c r="BB116" s="52">
        <f t="shared" si="177"/>
        <v>0</v>
      </c>
      <c r="BC116" s="52">
        <f t="shared" si="177"/>
        <v>0</v>
      </c>
      <c r="BD116" s="52">
        <f t="shared" si="177"/>
        <v>0</v>
      </c>
      <c r="BE116" s="52">
        <f t="shared" si="177"/>
        <v>0</v>
      </c>
      <c r="BF116" s="52">
        <f t="shared" si="177"/>
        <v>0</v>
      </c>
      <c r="BG116" s="52"/>
      <c r="BH116" s="52"/>
      <c r="BI116" s="52"/>
      <c r="BJ116" s="52"/>
    </row>
    <row r="117" spans="1:62" ht="12.75" customHeight="1">
      <c r="A117" s="158" t="s">
        <v>356</v>
      </c>
      <c r="B117" s="159" t="str">
        <f>VLOOKUP(A117,AllaSkills!$A$3:$BV$319,'Ny NPC'!$A$2+3,FALSE)</f>
        <v>2/4</v>
      </c>
      <c r="C117" s="161" t="str">
        <f t="shared" si="160"/>
        <v>2</v>
      </c>
      <c r="D117" s="161" t="str">
        <f t="shared" si="161"/>
        <v>4</v>
      </c>
      <c r="E117" s="158" t="s">
        <v>344</v>
      </c>
      <c r="F117" s="161"/>
      <c r="G117" s="161"/>
      <c r="H117" s="161"/>
      <c r="I117" s="161"/>
      <c r="J117" s="161"/>
      <c r="K117" s="161"/>
      <c r="L117" s="161"/>
      <c r="M117" s="161"/>
      <c r="N117" s="161"/>
      <c r="O117" s="161"/>
      <c r="P117" s="161"/>
      <c r="Q117" s="161"/>
      <c r="R117" s="161"/>
      <c r="S117" s="161"/>
      <c r="T117" s="161"/>
      <c r="U117" s="161"/>
      <c r="V117" s="161"/>
      <c r="W117" s="161"/>
      <c r="X117" s="161"/>
      <c r="Y117" s="161"/>
      <c r="Z117" s="161"/>
      <c r="AA117" s="161"/>
      <c r="AB117" s="161"/>
      <c r="AC117" s="161">
        <f t="shared" si="162"/>
        <v>0</v>
      </c>
      <c r="AD117" s="161">
        <f t="shared" si="163"/>
        <v>-25</v>
      </c>
      <c r="AE117" s="162">
        <f>(SD+EM)/2</f>
        <v>5</v>
      </c>
      <c r="AF117" s="54">
        <f>HLOOKUP(Yrke,Levelbonus!$B$1:$CR$20,6,FALSE)</f>
        <v>0</v>
      </c>
      <c r="AG117" s="54">
        <f t="shared" si="164"/>
        <v>0</v>
      </c>
      <c r="AH117" s="54" t="str">
        <f>IF(ISNUMBER(VLOOKUP($A117,Rasbonus!$A$61:$AM$295,MATCH(Ras,Rasbonus!$A$1:$AM$1,0),FALSE)),VLOOKUP($A117,Rasbonus!$A$61:$AM$295,MATCH(Ras,Rasbonus!$A$1:$AM$1,0),FALSE),"0")</f>
        <v>0</v>
      </c>
      <c r="AI117" s="54"/>
      <c r="AJ117" s="54"/>
      <c r="AK117" s="163">
        <f t="shared" si="165"/>
        <v>-20</v>
      </c>
      <c r="AL117" s="52">
        <f t="shared" si="166"/>
        <v>0</v>
      </c>
      <c r="AM117" s="52">
        <f t="shared" ref="AM117:BF117" si="178">IF(I117&gt;2,"99",IF(I117&lt;1,0,IF(I117=1,$C117+$C117-$C117,IF(I117=2,$C117+$D117))))</f>
        <v>0</v>
      </c>
      <c r="AN117" s="52">
        <f t="shared" si="178"/>
        <v>0</v>
      </c>
      <c r="AO117" s="52">
        <f t="shared" si="178"/>
        <v>0</v>
      </c>
      <c r="AP117" s="52">
        <f t="shared" si="178"/>
        <v>0</v>
      </c>
      <c r="AQ117" s="52">
        <f t="shared" si="178"/>
        <v>0</v>
      </c>
      <c r="AR117" s="52">
        <f t="shared" si="178"/>
        <v>0</v>
      </c>
      <c r="AS117" s="52">
        <f t="shared" si="178"/>
        <v>0</v>
      </c>
      <c r="AT117" s="52">
        <f t="shared" si="178"/>
        <v>0</v>
      </c>
      <c r="AU117" s="52">
        <f t="shared" si="178"/>
        <v>0</v>
      </c>
      <c r="AV117" s="52">
        <f t="shared" si="178"/>
        <v>0</v>
      </c>
      <c r="AW117" s="52">
        <f t="shared" si="178"/>
        <v>0</v>
      </c>
      <c r="AX117" s="52">
        <f t="shared" si="178"/>
        <v>0</v>
      </c>
      <c r="AY117" s="52">
        <f t="shared" si="178"/>
        <v>0</v>
      </c>
      <c r="AZ117" s="52">
        <f t="shared" si="178"/>
        <v>0</v>
      </c>
      <c r="BA117" s="52">
        <f t="shared" si="178"/>
        <v>0</v>
      </c>
      <c r="BB117" s="52">
        <f t="shared" si="178"/>
        <v>0</v>
      </c>
      <c r="BC117" s="52">
        <f t="shared" si="178"/>
        <v>0</v>
      </c>
      <c r="BD117" s="52">
        <f t="shared" si="178"/>
        <v>0</v>
      </c>
      <c r="BE117" s="52">
        <f t="shared" si="178"/>
        <v>0</v>
      </c>
      <c r="BF117" s="52">
        <f t="shared" si="178"/>
        <v>0</v>
      </c>
      <c r="BG117" s="52"/>
      <c r="BH117" s="52"/>
      <c r="BI117" s="52"/>
      <c r="BJ117" s="52"/>
    </row>
    <row r="118" spans="1:62" ht="12.75" customHeight="1">
      <c r="A118" s="158" t="s">
        <v>357</v>
      </c>
      <c r="B118" s="159" t="str">
        <f>VLOOKUP(A118,AllaSkills!$A$3:$BV$319,'Ny NPC'!$A$2+3,FALSE)</f>
        <v>3/5</v>
      </c>
      <c r="C118" s="161" t="str">
        <f t="shared" si="160"/>
        <v>3</v>
      </c>
      <c r="D118" s="161" t="str">
        <f t="shared" si="161"/>
        <v>5</v>
      </c>
      <c r="E118" s="158" t="s">
        <v>344</v>
      </c>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f t="shared" si="162"/>
        <v>0</v>
      </c>
      <c r="AD118" s="161">
        <f t="shared" si="163"/>
        <v>-25</v>
      </c>
      <c r="AE118" s="162">
        <f>(SD+PR)/2</f>
        <v>7.5</v>
      </c>
      <c r="AF118" s="54">
        <f>HLOOKUP(Yrke,Levelbonus!$B$1:$CR$20,6,FALSE)</f>
        <v>0</v>
      </c>
      <c r="AG118" s="54">
        <f t="shared" si="164"/>
        <v>0</v>
      </c>
      <c r="AH118" s="54" t="str">
        <f>IF(ISNUMBER(VLOOKUP($A118,Rasbonus!$A$61:$AM$295,MATCH(Ras,Rasbonus!$A$1:$AM$1,0),FALSE)),VLOOKUP($A118,Rasbonus!$A$61:$AM$295,MATCH(Ras,Rasbonus!$A$1:$AM$1,0),FALSE),"0")</f>
        <v>0</v>
      </c>
      <c r="AI118" s="54"/>
      <c r="AJ118" s="54"/>
      <c r="AK118" s="163">
        <f t="shared" si="165"/>
        <v>-18</v>
      </c>
      <c r="AL118" s="52">
        <f t="shared" si="166"/>
        <v>0</v>
      </c>
      <c r="AM118" s="52">
        <f t="shared" ref="AM118:BF118" si="179">IF(I118&gt;2,"99",IF(I118&lt;1,0,IF(I118=1,$C118+$C118-$C118,IF(I118=2,$C118+$D118))))</f>
        <v>0</v>
      </c>
      <c r="AN118" s="52">
        <f t="shared" si="179"/>
        <v>0</v>
      </c>
      <c r="AO118" s="52">
        <f t="shared" si="179"/>
        <v>0</v>
      </c>
      <c r="AP118" s="52">
        <f t="shared" si="179"/>
        <v>0</v>
      </c>
      <c r="AQ118" s="52">
        <f t="shared" si="179"/>
        <v>0</v>
      </c>
      <c r="AR118" s="52">
        <f t="shared" si="179"/>
        <v>0</v>
      </c>
      <c r="AS118" s="52">
        <f t="shared" si="179"/>
        <v>0</v>
      </c>
      <c r="AT118" s="52">
        <f t="shared" si="179"/>
        <v>0</v>
      </c>
      <c r="AU118" s="52">
        <f t="shared" si="179"/>
        <v>0</v>
      </c>
      <c r="AV118" s="52">
        <f t="shared" si="179"/>
        <v>0</v>
      </c>
      <c r="AW118" s="52">
        <f t="shared" si="179"/>
        <v>0</v>
      </c>
      <c r="AX118" s="52">
        <f t="shared" si="179"/>
        <v>0</v>
      </c>
      <c r="AY118" s="52">
        <f t="shared" si="179"/>
        <v>0</v>
      </c>
      <c r="AZ118" s="52">
        <f t="shared" si="179"/>
        <v>0</v>
      </c>
      <c r="BA118" s="52">
        <f t="shared" si="179"/>
        <v>0</v>
      </c>
      <c r="BB118" s="52">
        <f t="shared" si="179"/>
        <v>0</v>
      </c>
      <c r="BC118" s="52">
        <f t="shared" si="179"/>
        <v>0</v>
      </c>
      <c r="BD118" s="52">
        <f t="shared" si="179"/>
        <v>0</v>
      </c>
      <c r="BE118" s="52">
        <f t="shared" si="179"/>
        <v>0</v>
      </c>
      <c r="BF118" s="52">
        <f t="shared" si="179"/>
        <v>0</v>
      </c>
      <c r="BG118" s="52"/>
      <c r="BH118" s="52"/>
      <c r="BI118" s="52"/>
      <c r="BJ118" s="52"/>
    </row>
    <row r="119" spans="1:62" ht="12.75" customHeight="1">
      <c r="A119" s="158" t="s">
        <v>358</v>
      </c>
      <c r="B119" s="159" t="str">
        <f>VLOOKUP(A119,AllaSkills!$A$3:$BV$319,'Ny NPC'!$A$2+3,FALSE)</f>
        <v>1/4</v>
      </c>
      <c r="C119" s="161" t="str">
        <f t="shared" si="160"/>
        <v>1</v>
      </c>
      <c r="D119" s="161" t="str">
        <f t="shared" si="161"/>
        <v>4</v>
      </c>
      <c r="E119" s="158" t="s">
        <v>344</v>
      </c>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f t="shared" si="162"/>
        <v>0</v>
      </c>
      <c r="AD119" s="161">
        <f t="shared" si="163"/>
        <v>-25</v>
      </c>
      <c r="AE119" s="162">
        <f>(SD+IN)/2</f>
        <v>5</v>
      </c>
      <c r="AF119" s="54">
        <f>HLOOKUP(Yrke,Levelbonus!$B$1:$CR$20,6,FALSE)</f>
        <v>0</v>
      </c>
      <c r="AG119" s="54">
        <f t="shared" si="164"/>
        <v>0</v>
      </c>
      <c r="AH119" s="54" t="str">
        <f>IF(ISNUMBER(VLOOKUP($A119,Rasbonus!$A$61:$AM$295,MATCH(Ras,Rasbonus!$A$1:$AM$1,0),FALSE)),VLOOKUP($A119,Rasbonus!$A$61:$AM$295,MATCH(Ras,Rasbonus!$A$1:$AM$1,0),FALSE),"0")</f>
        <v>0</v>
      </c>
      <c r="AI119" s="54"/>
      <c r="AJ119" s="54"/>
      <c r="AK119" s="163">
        <f t="shared" si="165"/>
        <v>-20</v>
      </c>
      <c r="AL119" s="52">
        <f t="shared" si="166"/>
        <v>0</v>
      </c>
      <c r="AM119" s="52">
        <f t="shared" ref="AM119:BF119" si="180">IF(I119&gt;2,"99",IF(I119&lt;1,0,IF(I119=1,$C119+$C119-$C119,IF(I119=2,$C119+$D119))))</f>
        <v>0</v>
      </c>
      <c r="AN119" s="52">
        <f t="shared" si="180"/>
        <v>0</v>
      </c>
      <c r="AO119" s="52">
        <f t="shared" si="180"/>
        <v>0</v>
      </c>
      <c r="AP119" s="52">
        <f t="shared" si="180"/>
        <v>0</v>
      </c>
      <c r="AQ119" s="52">
        <f t="shared" si="180"/>
        <v>0</v>
      </c>
      <c r="AR119" s="52">
        <f t="shared" si="180"/>
        <v>0</v>
      </c>
      <c r="AS119" s="52">
        <f t="shared" si="180"/>
        <v>0</v>
      </c>
      <c r="AT119" s="52">
        <f t="shared" si="180"/>
        <v>0</v>
      </c>
      <c r="AU119" s="52">
        <f t="shared" si="180"/>
        <v>0</v>
      </c>
      <c r="AV119" s="52">
        <f t="shared" si="180"/>
        <v>0</v>
      </c>
      <c r="AW119" s="52">
        <f t="shared" si="180"/>
        <v>0</v>
      </c>
      <c r="AX119" s="52">
        <f t="shared" si="180"/>
        <v>0</v>
      </c>
      <c r="AY119" s="52">
        <f t="shared" si="180"/>
        <v>0</v>
      </c>
      <c r="AZ119" s="52">
        <f t="shared" si="180"/>
        <v>0</v>
      </c>
      <c r="BA119" s="52">
        <f t="shared" si="180"/>
        <v>0</v>
      </c>
      <c r="BB119" s="52">
        <f t="shared" si="180"/>
        <v>0</v>
      </c>
      <c r="BC119" s="52">
        <f t="shared" si="180"/>
        <v>0</v>
      </c>
      <c r="BD119" s="52">
        <f t="shared" si="180"/>
        <v>0</v>
      </c>
      <c r="BE119" s="52">
        <f t="shared" si="180"/>
        <v>0</v>
      </c>
      <c r="BF119" s="52">
        <f t="shared" si="180"/>
        <v>0</v>
      </c>
      <c r="BG119" s="52"/>
      <c r="BH119" s="52"/>
      <c r="BI119" s="52"/>
      <c r="BJ119" s="52"/>
    </row>
    <row r="120" spans="1:62" ht="12.75" customHeight="1">
      <c r="A120" s="158" t="s">
        <v>359</v>
      </c>
      <c r="B120" s="159" t="str">
        <f>VLOOKUP(A120,AllaSkills!$A$3:$BV$319,'Ny NPC'!$A$2+3,FALSE)</f>
        <v>1/4</v>
      </c>
      <c r="C120" s="161" t="str">
        <f t="shared" si="160"/>
        <v>1</v>
      </c>
      <c r="D120" s="161" t="str">
        <f t="shared" si="161"/>
        <v>4</v>
      </c>
      <c r="E120" s="158" t="s">
        <v>344</v>
      </c>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f t="shared" si="162"/>
        <v>0</v>
      </c>
      <c r="AD120" s="161">
        <f t="shared" si="163"/>
        <v>-25</v>
      </c>
      <c r="AE120" s="162">
        <f>(SD+PR)/2</f>
        <v>7.5</v>
      </c>
      <c r="AF120" s="54">
        <f>HLOOKUP(Yrke,Levelbonus!$B$1:$CR$20,6,FALSE)</f>
        <v>0</v>
      </c>
      <c r="AG120" s="54">
        <f t="shared" si="164"/>
        <v>0</v>
      </c>
      <c r="AH120" s="54" t="str">
        <f>IF(ISNUMBER(VLOOKUP($A120,Rasbonus!$A$61:$AM$295,MATCH(Ras,Rasbonus!$A$1:$AM$1,0),FALSE)),VLOOKUP($A120,Rasbonus!$A$61:$AM$295,MATCH(Ras,Rasbonus!$A$1:$AM$1,0),FALSE),"0")</f>
        <v>0</v>
      </c>
      <c r="AI120" s="54"/>
      <c r="AJ120" s="54"/>
      <c r="AK120" s="163">
        <f t="shared" si="165"/>
        <v>-18</v>
      </c>
      <c r="AL120" s="52">
        <f t="shared" si="166"/>
        <v>0</v>
      </c>
      <c r="AM120" s="52">
        <f t="shared" ref="AM120:BF120" si="181">IF(I120&gt;2,"99",IF(I120&lt;1,0,IF(I120=1,$C120+$C120-$C120,IF(I120=2,$C120+$D120))))</f>
        <v>0</v>
      </c>
      <c r="AN120" s="52">
        <f t="shared" si="181"/>
        <v>0</v>
      </c>
      <c r="AO120" s="52">
        <f t="shared" si="181"/>
        <v>0</v>
      </c>
      <c r="AP120" s="52">
        <f t="shared" si="181"/>
        <v>0</v>
      </c>
      <c r="AQ120" s="52">
        <f t="shared" si="181"/>
        <v>0</v>
      </c>
      <c r="AR120" s="52">
        <f t="shared" si="181"/>
        <v>0</v>
      </c>
      <c r="AS120" s="52">
        <f t="shared" si="181"/>
        <v>0</v>
      </c>
      <c r="AT120" s="52">
        <f t="shared" si="181"/>
        <v>0</v>
      </c>
      <c r="AU120" s="52">
        <f t="shared" si="181"/>
        <v>0</v>
      </c>
      <c r="AV120" s="52">
        <f t="shared" si="181"/>
        <v>0</v>
      </c>
      <c r="AW120" s="52">
        <f t="shared" si="181"/>
        <v>0</v>
      </c>
      <c r="AX120" s="52">
        <f t="shared" si="181"/>
        <v>0</v>
      </c>
      <c r="AY120" s="52">
        <f t="shared" si="181"/>
        <v>0</v>
      </c>
      <c r="AZ120" s="52">
        <f t="shared" si="181"/>
        <v>0</v>
      </c>
      <c r="BA120" s="52">
        <f t="shared" si="181"/>
        <v>0</v>
      </c>
      <c r="BB120" s="52">
        <f t="shared" si="181"/>
        <v>0</v>
      </c>
      <c r="BC120" s="52">
        <f t="shared" si="181"/>
        <v>0</v>
      </c>
      <c r="BD120" s="52">
        <f t="shared" si="181"/>
        <v>0</v>
      </c>
      <c r="BE120" s="52">
        <f t="shared" si="181"/>
        <v>0</v>
      </c>
      <c r="BF120" s="52">
        <f t="shared" si="181"/>
        <v>0</v>
      </c>
      <c r="BG120" s="52"/>
      <c r="BH120" s="52"/>
      <c r="BI120" s="52"/>
      <c r="BJ120" s="52"/>
    </row>
    <row r="121" spans="1:62" ht="12.75" customHeight="1">
      <c r="A121" s="158" t="s">
        <v>360</v>
      </c>
      <c r="B121" s="159" t="str">
        <f>VLOOKUP(A121,AllaSkills!$A$3:$BV$319,'Ny NPC'!$A$2+3,FALSE)</f>
        <v>1/4</v>
      </c>
      <c r="C121" s="161" t="str">
        <f t="shared" si="160"/>
        <v>1</v>
      </c>
      <c r="D121" s="161" t="str">
        <f t="shared" si="161"/>
        <v>4</v>
      </c>
      <c r="E121" s="158" t="s">
        <v>344</v>
      </c>
      <c r="F121" s="161"/>
      <c r="G121" s="161"/>
      <c r="H121" s="161"/>
      <c r="I121" s="161"/>
      <c r="J121" s="161"/>
      <c r="K121" s="161"/>
      <c r="L121" s="161"/>
      <c r="M121" s="161"/>
      <c r="N121" s="161"/>
      <c r="O121" s="161"/>
      <c r="P121" s="161"/>
      <c r="Q121" s="161"/>
      <c r="R121" s="161"/>
      <c r="S121" s="161"/>
      <c r="T121" s="161"/>
      <c r="U121" s="161"/>
      <c r="V121" s="161"/>
      <c r="W121" s="161"/>
      <c r="X121" s="161"/>
      <c r="Y121" s="161"/>
      <c r="Z121" s="161"/>
      <c r="AA121" s="161"/>
      <c r="AB121" s="161"/>
      <c r="AC121" s="161">
        <f t="shared" si="162"/>
        <v>0</v>
      </c>
      <c r="AD121" s="161">
        <f t="shared" si="163"/>
        <v>-25</v>
      </c>
      <c r="AE121" s="162">
        <f>(RE+SD)/2</f>
        <v>5</v>
      </c>
      <c r="AF121" s="54">
        <f>HLOOKUP(Yrke,Levelbonus!$B$1:$CR$20,6,FALSE)</f>
        <v>0</v>
      </c>
      <c r="AG121" s="54">
        <f t="shared" si="164"/>
        <v>0</v>
      </c>
      <c r="AH121" s="54" t="str">
        <f>IF(ISNUMBER(VLOOKUP($A121,Rasbonus!$A$61:$AM$295,MATCH(Ras,Rasbonus!$A$1:$AM$1,0),FALSE)),VLOOKUP($A121,Rasbonus!$A$61:$AM$295,MATCH(Ras,Rasbonus!$A$1:$AM$1,0),FALSE),"0")</f>
        <v>0</v>
      </c>
      <c r="AI121" s="54"/>
      <c r="AJ121" s="54"/>
      <c r="AK121" s="163">
        <f t="shared" si="165"/>
        <v>-20</v>
      </c>
      <c r="AL121" s="52">
        <f t="shared" si="166"/>
        <v>0</v>
      </c>
      <c r="AM121" s="52">
        <f t="shared" ref="AM121:BF121" si="182">IF(I121&gt;2,"99",IF(I121&lt;1,0,IF(I121=1,$C121+$C121-$C121,IF(I121=2,$C121+$D121))))</f>
        <v>0</v>
      </c>
      <c r="AN121" s="52">
        <f t="shared" si="182"/>
        <v>0</v>
      </c>
      <c r="AO121" s="52">
        <f t="shared" si="182"/>
        <v>0</v>
      </c>
      <c r="AP121" s="52">
        <f t="shared" si="182"/>
        <v>0</v>
      </c>
      <c r="AQ121" s="52">
        <f t="shared" si="182"/>
        <v>0</v>
      </c>
      <c r="AR121" s="52">
        <f t="shared" si="182"/>
        <v>0</v>
      </c>
      <c r="AS121" s="52">
        <f t="shared" si="182"/>
        <v>0</v>
      </c>
      <c r="AT121" s="52">
        <f t="shared" si="182"/>
        <v>0</v>
      </c>
      <c r="AU121" s="52">
        <f t="shared" si="182"/>
        <v>0</v>
      </c>
      <c r="AV121" s="52">
        <f t="shared" si="182"/>
        <v>0</v>
      </c>
      <c r="AW121" s="52">
        <f t="shared" si="182"/>
        <v>0</v>
      </c>
      <c r="AX121" s="52">
        <f t="shared" si="182"/>
        <v>0</v>
      </c>
      <c r="AY121" s="52">
        <f t="shared" si="182"/>
        <v>0</v>
      </c>
      <c r="AZ121" s="52">
        <f t="shared" si="182"/>
        <v>0</v>
      </c>
      <c r="BA121" s="52">
        <f t="shared" si="182"/>
        <v>0</v>
      </c>
      <c r="BB121" s="52">
        <f t="shared" si="182"/>
        <v>0</v>
      </c>
      <c r="BC121" s="52">
        <f t="shared" si="182"/>
        <v>0</v>
      </c>
      <c r="BD121" s="52">
        <f t="shared" si="182"/>
        <v>0</v>
      </c>
      <c r="BE121" s="52">
        <f t="shared" si="182"/>
        <v>0</v>
      </c>
      <c r="BF121" s="52">
        <f t="shared" si="182"/>
        <v>0</v>
      </c>
      <c r="BG121" s="52"/>
      <c r="BH121" s="52"/>
      <c r="BI121" s="52"/>
      <c r="BJ121" s="52"/>
    </row>
    <row r="122" spans="1:62" ht="12.75" customHeight="1">
      <c r="A122" s="164" t="s">
        <v>361</v>
      </c>
      <c r="B122" s="159" t="str">
        <f>VLOOKUP(A122,AllaSkills!$A$3:$BV$319,'Ny NPC'!$A$2+3,FALSE)</f>
        <v>6</v>
      </c>
      <c r="C122" s="159" t="str">
        <f t="shared" si="160"/>
        <v>6</v>
      </c>
      <c r="D122" s="159" t="str">
        <f t="shared" si="161"/>
        <v>6</v>
      </c>
      <c r="E122" s="164" t="s">
        <v>344</v>
      </c>
      <c r="F122" s="161"/>
      <c r="G122" s="161"/>
      <c r="H122" s="161"/>
      <c r="I122" s="161"/>
      <c r="J122" s="161"/>
      <c r="K122" s="161"/>
      <c r="L122" s="161"/>
      <c r="M122" s="161"/>
      <c r="N122" s="161"/>
      <c r="O122" s="161"/>
      <c r="P122" s="161"/>
      <c r="Q122" s="161"/>
      <c r="R122" s="161"/>
      <c r="S122" s="161"/>
      <c r="T122" s="161"/>
      <c r="U122" s="161"/>
      <c r="V122" s="161"/>
      <c r="W122" s="161"/>
      <c r="X122" s="161"/>
      <c r="Y122" s="161"/>
      <c r="Z122" s="161"/>
      <c r="AA122" s="161"/>
      <c r="AB122" s="161"/>
      <c r="AC122" s="161">
        <f t="shared" si="162"/>
        <v>0</v>
      </c>
      <c r="AD122" s="161">
        <f t="shared" si="163"/>
        <v>-25</v>
      </c>
      <c r="AE122" s="162">
        <f>(SD+IN)/2</f>
        <v>5</v>
      </c>
      <c r="AF122" s="54">
        <f>HLOOKUP(Yrke,Levelbonus!$B$1:$CR$20,6,FALSE)</f>
        <v>0</v>
      </c>
      <c r="AG122" s="54">
        <f t="shared" si="164"/>
        <v>0</v>
      </c>
      <c r="AH122" s="54" t="str">
        <f>IF(ISNUMBER(VLOOKUP($A122,Rasbonus!$A$61:$AM$295,MATCH(Ras,Rasbonus!$A$1:$AM$1,0),FALSE)),VLOOKUP($A122,Rasbonus!$A$61:$AM$295,MATCH(Ras,Rasbonus!$A$1:$AM$1,0),FALSE),"0")</f>
        <v>0</v>
      </c>
      <c r="AI122" s="54"/>
      <c r="AJ122" s="54"/>
      <c r="AK122" s="163">
        <f t="shared" si="165"/>
        <v>-20</v>
      </c>
      <c r="AL122" s="52">
        <f t="shared" si="166"/>
        <v>0</v>
      </c>
      <c r="AM122" s="52">
        <f t="shared" ref="AM122:BF122" si="183">IF(I122&gt;2,"99",IF(I122&lt;1,0,IF(I122=1,$C122+$C122-$C122,IF(I122=2,$C122+$D122))))</f>
        <v>0</v>
      </c>
      <c r="AN122" s="52">
        <f t="shared" si="183"/>
        <v>0</v>
      </c>
      <c r="AO122" s="52">
        <f t="shared" si="183"/>
        <v>0</v>
      </c>
      <c r="AP122" s="52">
        <f t="shared" si="183"/>
        <v>0</v>
      </c>
      <c r="AQ122" s="52">
        <f t="shared" si="183"/>
        <v>0</v>
      </c>
      <c r="AR122" s="52">
        <f t="shared" si="183"/>
        <v>0</v>
      </c>
      <c r="AS122" s="52">
        <f t="shared" si="183"/>
        <v>0</v>
      </c>
      <c r="AT122" s="52">
        <f t="shared" si="183"/>
        <v>0</v>
      </c>
      <c r="AU122" s="52">
        <f t="shared" si="183"/>
        <v>0</v>
      </c>
      <c r="AV122" s="52">
        <f t="shared" si="183"/>
        <v>0</v>
      </c>
      <c r="AW122" s="52">
        <f t="shared" si="183"/>
        <v>0</v>
      </c>
      <c r="AX122" s="52">
        <f t="shared" si="183"/>
        <v>0</v>
      </c>
      <c r="AY122" s="52">
        <f t="shared" si="183"/>
        <v>0</v>
      </c>
      <c r="AZ122" s="52">
        <f t="shared" si="183"/>
        <v>0</v>
      </c>
      <c r="BA122" s="52">
        <f t="shared" si="183"/>
        <v>0</v>
      </c>
      <c r="BB122" s="52">
        <f t="shared" si="183"/>
        <v>0</v>
      </c>
      <c r="BC122" s="52">
        <f t="shared" si="183"/>
        <v>0</v>
      </c>
      <c r="BD122" s="52">
        <f t="shared" si="183"/>
        <v>0</v>
      </c>
      <c r="BE122" s="52">
        <f t="shared" si="183"/>
        <v>0</v>
      </c>
      <c r="BF122" s="52">
        <f t="shared" si="183"/>
        <v>0</v>
      </c>
      <c r="BG122" s="52"/>
      <c r="BH122" s="52"/>
      <c r="BI122" s="52"/>
      <c r="BJ122" s="52"/>
    </row>
    <row r="123" spans="1:62" ht="12.75" customHeight="1">
      <c r="A123" s="164" t="s">
        <v>362</v>
      </c>
      <c r="B123" s="159" t="str">
        <f>VLOOKUP(A123,AllaSkills!$A$3:$BV$319,'Ny NPC'!$A$2+3,FALSE)</f>
        <v>20</v>
      </c>
      <c r="C123" s="159" t="str">
        <f t="shared" si="160"/>
        <v>20</v>
      </c>
      <c r="D123" s="159" t="str">
        <f t="shared" si="161"/>
        <v>20</v>
      </c>
      <c r="E123" s="164" t="s">
        <v>344</v>
      </c>
      <c r="F123" s="161"/>
      <c r="G123" s="161"/>
      <c r="H123" s="161"/>
      <c r="I123" s="161"/>
      <c r="J123" s="161"/>
      <c r="K123" s="161"/>
      <c r="L123" s="161"/>
      <c r="M123" s="161"/>
      <c r="N123" s="161"/>
      <c r="O123" s="161"/>
      <c r="P123" s="161"/>
      <c r="Q123" s="161"/>
      <c r="R123" s="161"/>
      <c r="S123" s="161"/>
      <c r="T123" s="161"/>
      <c r="U123" s="161"/>
      <c r="V123" s="161"/>
      <c r="W123" s="161"/>
      <c r="X123" s="161"/>
      <c r="Y123" s="161"/>
      <c r="Z123" s="161"/>
      <c r="AA123" s="161"/>
      <c r="AB123" s="161"/>
      <c r="AC123" s="161">
        <f t="shared" si="162"/>
        <v>0</v>
      </c>
      <c r="AD123" s="161">
        <f t="shared" si="163"/>
        <v>-25</v>
      </c>
      <c r="AE123" s="162">
        <f>SD</f>
        <v>5</v>
      </c>
      <c r="AF123" s="54">
        <f>HLOOKUP(Yrke,Levelbonus!$B$1:$CR$20,6,FALSE)</f>
        <v>0</v>
      </c>
      <c r="AG123" s="54">
        <f t="shared" si="164"/>
        <v>0</v>
      </c>
      <c r="AH123" s="54">
        <f>IF(ISNUMBER(VLOOKUP($A123,Rasbonus!$A$61:$AM$295,MATCH(Ras,Rasbonus!$A$1:$AM$1,0),FALSE)),VLOOKUP($A123,Rasbonus!$A$61:$AM$295,MATCH(Ras,Rasbonus!$A$1:$AM$1,0),FALSE),"0")</f>
        <v>10</v>
      </c>
      <c r="AI123" s="54"/>
      <c r="AJ123" s="54"/>
      <c r="AK123" s="163">
        <f t="shared" si="165"/>
        <v>-10</v>
      </c>
      <c r="AL123" s="52">
        <f t="shared" si="166"/>
        <v>0</v>
      </c>
      <c r="AM123" s="52">
        <f t="shared" ref="AM123:BF123" si="184">IF(I123&gt;2,"99",IF(I123&lt;1,0,IF(I123=1,$C123+$C123-$C123,IF(I123=2,$C123+$D123))))</f>
        <v>0</v>
      </c>
      <c r="AN123" s="52">
        <f t="shared" si="184"/>
        <v>0</v>
      </c>
      <c r="AO123" s="52">
        <f t="shared" si="184"/>
        <v>0</v>
      </c>
      <c r="AP123" s="52">
        <f t="shared" si="184"/>
        <v>0</v>
      </c>
      <c r="AQ123" s="52">
        <f t="shared" si="184"/>
        <v>0</v>
      </c>
      <c r="AR123" s="52">
        <f t="shared" si="184"/>
        <v>0</v>
      </c>
      <c r="AS123" s="52">
        <f t="shared" si="184"/>
        <v>0</v>
      </c>
      <c r="AT123" s="52">
        <f t="shared" si="184"/>
        <v>0</v>
      </c>
      <c r="AU123" s="52">
        <f t="shared" si="184"/>
        <v>0</v>
      </c>
      <c r="AV123" s="52">
        <f t="shared" si="184"/>
        <v>0</v>
      </c>
      <c r="AW123" s="52">
        <f t="shared" si="184"/>
        <v>0</v>
      </c>
      <c r="AX123" s="52">
        <f t="shared" si="184"/>
        <v>0</v>
      </c>
      <c r="AY123" s="52">
        <f t="shared" si="184"/>
        <v>0</v>
      </c>
      <c r="AZ123" s="52">
        <f t="shared" si="184"/>
        <v>0</v>
      </c>
      <c r="BA123" s="52">
        <f t="shared" si="184"/>
        <v>0</v>
      </c>
      <c r="BB123" s="52">
        <f t="shared" si="184"/>
        <v>0</v>
      </c>
      <c r="BC123" s="52">
        <f t="shared" si="184"/>
        <v>0</v>
      </c>
      <c r="BD123" s="52">
        <f t="shared" si="184"/>
        <v>0</v>
      </c>
      <c r="BE123" s="52">
        <f t="shared" si="184"/>
        <v>0</v>
      </c>
      <c r="BF123" s="52">
        <f t="shared" si="184"/>
        <v>0</v>
      </c>
      <c r="BG123" s="52"/>
      <c r="BH123" s="52"/>
      <c r="BI123" s="52"/>
      <c r="BJ123" s="52"/>
    </row>
    <row r="124" spans="1:62" ht="12.75" customHeight="1">
      <c r="A124" s="164" t="s">
        <v>363</v>
      </c>
      <c r="B124" s="159" t="str">
        <f>VLOOKUP(A124,AllaSkills!$A$3:$BV$319,'Ny NPC'!$A$2+3,FALSE)</f>
        <v>20</v>
      </c>
      <c r="C124" s="159" t="str">
        <f t="shared" si="160"/>
        <v>20</v>
      </c>
      <c r="D124" s="159" t="str">
        <f t="shared" si="161"/>
        <v>20</v>
      </c>
      <c r="E124" s="164" t="s">
        <v>344</v>
      </c>
      <c r="F124" s="161"/>
      <c r="G124" s="161"/>
      <c r="H124" s="161"/>
      <c r="I124" s="161"/>
      <c r="J124" s="161"/>
      <c r="K124" s="161"/>
      <c r="L124" s="161"/>
      <c r="M124" s="161"/>
      <c r="N124" s="161"/>
      <c r="O124" s="161"/>
      <c r="P124" s="161"/>
      <c r="Q124" s="161"/>
      <c r="R124" s="161"/>
      <c r="S124" s="161"/>
      <c r="T124" s="161"/>
      <c r="U124" s="161"/>
      <c r="V124" s="161"/>
      <c r="W124" s="161"/>
      <c r="X124" s="161"/>
      <c r="Y124" s="161"/>
      <c r="Z124" s="161"/>
      <c r="AA124" s="161"/>
      <c r="AB124" s="161"/>
      <c r="AC124" s="161">
        <f t="shared" si="162"/>
        <v>0</v>
      </c>
      <c r="AD124" s="161">
        <f t="shared" si="163"/>
        <v>-25</v>
      </c>
      <c r="AE124" s="162">
        <f>SD</f>
        <v>5</v>
      </c>
      <c r="AF124" s="54">
        <f>HLOOKUP(Yrke,Levelbonus!$B$1:$CR$20,6,FALSE)</f>
        <v>0</v>
      </c>
      <c r="AG124" s="54">
        <f t="shared" si="164"/>
        <v>0</v>
      </c>
      <c r="AH124" s="54">
        <f>IF(ISNUMBER(VLOOKUP($A124,Rasbonus!$A$61:$AM$295,MATCH(Ras,Rasbonus!$A$1:$AM$1,0),FALSE)),VLOOKUP($A124,Rasbonus!$A$61:$AM$295,MATCH(Ras,Rasbonus!$A$1:$AM$1,0),FALSE),"0")</f>
        <v>10</v>
      </c>
      <c r="AI124" s="54"/>
      <c r="AJ124" s="54"/>
      <c r="AK124" s="163">
        <f t="shared" si="165"/>
        <v>-10</v>
      </c>
      <c r="AL124" s="52">
        <f t="shared" si="166"/>
        <v>0</v>
      </c>
      <c r="AM124" s="52">
        <f t="shared" ref="AM124:BF124" si="185">IF(I124&gt;2,"99",IF(I124&lt;1,0,IF(I124=1,$C124+$C124-$C124,IF(I124=2,$C124+$D124))))</f>
        <v>0</v>
      </c>
      <c r="AN124" s="52">
        <f t="shared" si="185"/>
        <v>0</v>
      </c>
      <c r="AO124" s="52">
        <f t="shared" si="185"/>
        <v>0</v>
      </c>
      <c r="AP124" s="52">
        <f t="shared" si="185"/>
        <v>0</v>
      </c>
      <c r="AQ124" s="52">
        <f t="shared" si="185"/>
        <v>0</v>
      </c>
      <c r="AR124" s="52">
        <f t="shared" si="185"/>
        <v>0</v>
      </c>
      <c r="AS124" s="52">
        <f t="shared" si="185"/>
        <v>0</v>
      </c>
      <c r="AT124" s="52">
        <f t="shared" si="185"/>
        <v>0</v>
      </c>
      <c r="AU124" s="52">
        <f t="shared" si="185"/>
        <v>0</v>
      </c>
      <c r="AV124" s="52">
        <f t="shared" si="185"/>
        <v>0</v>
      </c>
      <c r="AW124" s="52">
        <f t="shared" si="185"/>
        <v>0</v>
      </c>
      <c r="AX124" s="52">
        <f t="shared" si="185"/>
        <v>0</v>
      </c>
      <c r="AY124" s="52">
        <f t="shared" si="185"/>
        <v>0</v>
      </c>
      <c r="AZ124" s="52">
        <f t="shared" si="185"/>
        <v>0</v>
      </c>
      <c r="BA124" s="52">
        <f t="shared" si="185"/>
        <v>0</v>
      </c>
      <c r="BB124" s="52">
        <f t="shared" si="185"/>
        <v>0</v>
      </c>
      <c r="BC124" s="52">
        <f t="shared" si="185"/>
        <v>0</v>
      </c>
      <c r="BD124" s="52">
        <f t="shared" si="185"/>
        <v>0</v>
      </c>
      <c r="BE124" s="52">
        <f t="shared" si="185"/>
        <v>0</v>
      </c>
      <c r="BF124" s="52">
        <f t="shared" si="185"/>
        <v>0</v>
      </c>
      <c r="BG124" s="52"/>
      <c r="BH124" s="52"/>
      <c r="BI124" s="52"/>
      <c r="BJ124" s="52"/>
    </row>
    <row r="125" spans="1:62" ht="12.75" customHeight="1">
      <c r="A125" s="164" t="s">
        <v>364</v>
      </c>
      <c r="B125" s="159" t="str">
        <f>VLOOKUP(A125,AllaSkills!$A$3:$BV$319,'Ny NPC'!$A$2+3,FALSE)</f>
        <v>20</v>
      </c>
      <c r="C125" s="159" t="str">
        <f t="shared" si="160"/>
        <v>20</v>
      </c>
      <c r="D125" s="159" t="str">
        <f t="shared" si="161"/>
        <v>20</v>
      </c>
      <c r="E125" s="164" t="s">
        <v>344</v>
      </c>
      <c r="F125" s="161"/>
      <c r="G125" s="161"/>
      <c r="H125" s="161"/>
      <c r="I125" s="161"/>
      <c r="J125" s="161"/>
      <c r="K125" s="161"/>
      <c r="L125" s="161"/>
      <c r="M125" s="161"/>
      <c r="N125" s="161"/>
      <c r="O125" s="161"/>
      <c r="P125" s="161"/>
      <c r="Q125" s="161"/>
      <c r="R125" s="161"/>
      <c r="S125" s="161"/>
      <c r="T125" s="161"/>
      <c r="U125" s="161"/>
      <c r="V125" s="161"/>
      <c r="W125" s="161"/>
      <c r="X125" s="161"/>
      <c r="Y125" s="161"/>
      <c r="Z125" s="161"/>
      <c r="AA125" s="161"/>
      <c r="AB125" s="161"/>
      <c r="AC125" s="161">
        <f t="shared" si="162"/>
        <v>0</v>
      </c>
      <c r="AD125" s="161">
        <f t="shared" si="163"/>
        <v>-25</v>
      </c>
      <c r="AE125" s="162">
        <f>SD</f>
        <v>5</v>
      </c>
      <c r="AF125" s="54">
        <f>HLOOKUP(Yrke,Levelbonus!$B$1:$CR$20,6,FALSE)</f>
        <v>0</v>
      </c>
      <c r="AG125" s="54">
        <f t="shared" si="164"/>
        <v>0</v>
      </c>
      <c r="AH125" s="54">
        <f>IF(ISNUMBER(VLOOKUP($A125,Rasbonus!$A$61:$AM$295,MATCH(Ras,Rasbonus!$A$1:$AM$1,0),FALSE)),VLOOKUP($A125,Rasbonus!$A$61:$AM$295,MATCH(Ras,Rasbonus!$A$1:$AM$1,0),FALSE),"0")</f>
        <v>10</v>
      </c>
      <c r="AI125" s="54"/>
      <c r="AJ125" s="54"/>
      <c r="AK125" s="163">
        <f t="shared" si="165"/>
        <v>-10</v>
      </c>
      <c r="AL125" s="52">
        <f t="shared" si="166"/>
        <v>0</v>
      </c>
      <c r="AM125" s="52">
        <f t="shared" ref="AM125:BF125" si="186">IF(I125&gt;2,"99",IF(I125&lt;1,0,IF(I125=1,$C125+$C125-$C125,IF(I125=2,$C125+$D125))))</f>
        <v>0</v>
      </c>
      <c r="AN125" s="52">
        <f t="shared" si="186"/>
        <v>0</v>
      </c>
      <c r="AO125" s="52">
        <f t="shared" si="186"/>
        <v>0</v>
      </c>
      <c r="AP125" s="52">
        <f t="shared" si="186"/>
        <v>0</v>
      </c>
      <c r="AQ125" s="52">
        <f t="shared" si="186"/>
        <v>0</v>
      </c>
      <c r="AR125" s="52">
        <f t="shared" si="186"/>
        <v>0</v>
      </c>
      <c r="AS125" s="52">
        <f t="shared" si="186"/>
        <v>0</v>
      </c>
      <c r="AT125" s="52">
        <f t="shared" si="186"/>
        <v>0</v>
      </c>
      <c r="AU125" s="52">
        <f t="shared" si="186"/>
        <v>0</v>
      </c>
      <c r="AV125" s="52">
        <f t="shared" si="186"/>
        <v>0</v>
      </c>
      <c r="AW125" s="52">
        <f t="shared" si="186"/>
        <v>0</v>
      </c>
      <c r="AX125" s="52">
        <f t="shared" si="186"/>
        <v>0</v>
      </c>
      <c r="AY125" s="52">
        <f t="shared" si="186"/>
        <v>0</v>
      </c>
      <c r="AZ125" s="52">
        <f t="shared" si="186"/>
        <v>0</v>
      </c>
      <c r="BA125" s="52">
        <f t="shared" si="186"/>
        <v>0</v>
      </c>
      <c r="BB125" s="52">
        <f t="shared" si="186"/>
        <v>0</v>
      </c>
      <c r="BC125" s="52">
        <f t="shared" si="186"/>
        <v>0</v>
      </c>
      <c r="BD125" s="52">
        <f t="shared" si="186"/>
        <v>0</v>
      </c>
      <c r="BE125" s="52">
        <f t="shared" si="186"/>
        <v>0</v>
      </c>
      <c r="BF125" s="52">
        <f t="shared" si="186"/>
        <v>0</v>
      </c>
      <c r="BG125" s="52"/>
      <c r="BH125" s="52"/>
      <c r="BI125" s="52"/>
      <c r="BJ125" s="52"/>
    </row>
    <row r="126" spans="1:62" ht="12.75" customHeight="1">
      <c r="A126" s="164" t="s">
        <v>365</v>
      </c>
      <c r="B126" s="159" t="str">
        <f>VLOOKUP(A126,AllaSkills!$A$3:$BV$319,'Ny NPC'!$A$2+3,FALSE)</f>
        <v>20</v>
      </c>
      <c r="C126" s="159" t="str">
        <f t="shared" si="160"/>
        <v>20</v>
      </c>
      <c r="D126" s="159" t="str">
        <f t="shared" si="161"/>
        <v>20</v>
      </c>
      <c r="E126" s="164" t="s">
        <v>344</v>
      </c>
      <c r="F126" s="161"/>
      <c r="G126" s="161"/>
      <c r="H126" s="161"/>
      <c r="I126" s="161"/>
      <c r="J126" s="161"/>
      <c r="K126" s="161"/>
      <c r="L126" s="161"/>
      <c r="M126" s="161"/>
      <c r="N126" s="161"/>
      <c r="O126" s="161"/>
      <c r="P126" s="161"/>
      <c r="Q126" s="161"/>
      <c r="R126" s="161"/>
      <c r="S126" s="161"/>
      <c r="T126" s="161"/>
      <c r="U126" s="161"/>
      <c r="V126" s="161"/>
      <c r="W126" s="161"/>
      <c r="X126" s="161"/>
      <c r="Y126" s="161"/>
      <c r="Z126" s="161"/>
      <c r="AA126" s="161"/>
      <c r="AB126" s="161"/>
      <c r="AC126" s="161">
        <f t="shared" si="162"/>
        <v>0</v>
      </c>
      <c r="AD126" s="161">
        <f t="shared" si="163"/>
        <v>-25</v>
      </c>
      <c r="AE126" s="162">
        <f>SD</f>
        <v>5</v>
      </c>
      <c r="AF126" s="54">
        <f>HLOOKUP(Yrke,Levelbonus!$B$1:$CR$20,6,FALSE)</f>
        <v>0</v>
      </c>
      <c r="AG126" s="54">
        <f t="shared" si="164"/>
        <v>0</v>
      </c>
      <c r="AH126" s="54" t="str">
        <f>IF(ISNUMBER(VLOOKUP($A126,Rasbonus!$A$61:$AM$295,MATCH(Ras,Rasbonus!$A$1:$AM$1,0),FALSE)),VLOOKUP($A126,Rasbonus!$A$61:$AM$295,MATCH(Ras,Rasbonus!$A$1:$AM$1,0),FALSE),"0")</f>
        <v>0</v>
      </c>
      <c r="AI126" s="54"/>
      <c r="AJ126" s="54"/>
      <c r="AK126" s="163">
        <f t="shared" si="165"/>
        <v>-20</v>
      </c>
      <c r="AL126" s="52">
        <f t="shared" si="166"/>
        <v>0</v>
      </c>
      <c r="AM126" s="52">
        <f t="shared" ref="AM126:BF126" si="187">IF(I126&gt;2,"99",IF(I126&lt;1,0,IF(I126=1,$C126+$C126-$C126,IF(I126=2,$C126+$D126))))</f>
        <v>0</v>
      </c>
      <c r="AN126" s="52">
        <f t="shared" si="187"/>
        <v>0</v>
      </c>
      <c r="AO126" s="52">
        <f t="shared" si="187"/>
        <v>0</v>
      </c>
      <c r="AP126" s="52">
        <f t="shared" si="187"/>
        <v>0</v>
      </c>
      <c r="AQ126" s="52">
        <f t="shared" si="187"/>
        <v>0</v>
      </c>
      <c r="AR126" s="52">
        <f t="shared" si="187"/>
        <v>0</v>
      </c>
      <c r="AS126" s="52">
        <f t="shared" si="187"/>
        <v>0</v>
      </c>
      <c r="AT126" s="52">
        <f t="shared" si="187"/>
        <v>0</v>
      </c>
      <c r="AU126" s="52">
        <f t="shared" si="187"/>
        <v>0</v>
      </c>
      <c r="AV126" s="52">
        <f t="shared" si="187"/>
        <v>0</v>
      </c>
      <c r="AW126" s="52">
        <f t="shared" si="187"/>
        <v>0</v>
      </c>
      <c r="AX126" s="52">
        <f t="shared" si="187"/>
        <v>0</v>
      </c>
      <c r="AY126" s="52">
        <f t="shared" si="187"/>
        <v>0</v>
      </c>
      <c r="AZ126" s="52">
        <f t="shared" si="187"/>
        <v>0</v>
      </c>
      <c r="BA126" s="52">
        <f t="shared" si="187"/>
        <v>0</v>
      </c>
      <c r="BB126" s="52">
        <f t="shared" si="187"/>
        <v>0</v>
      </c>
      <c r="BC126" s="52">
        <f t="shared" si="187"/>
        <v>0</v>
      </c>
      <c r="BD126" s="52">
        <f t="shared" si="187"/>
        <v>0</v>
      </c>
      <c r="BE126" s="52">
        <f t="shared" si="187"/>
        <v>0</v>
      </c>
      <c r="BF126" s="52">
        <f t="shared" si="187"/>
        <v>0</v>
      </c>
      <c r="BG126" s="52"/>
      <c r="BH126" s="52"/>
      <c r="BI126" s="52"/>
      <c r="BJ126" s="52"/>
    </row>
    <row r="127" spans="1:62" ht="12.75" customHeight="1">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row>
    <row r="128" spans="1:62" ht="19.5" customHeight="1">
      <c r="A128" s="167" t="s">
        <v>366</v>
      </c>
      <c r="B128" s="148">
        <f>HLOOKUP(Yrke,'2nd'!$B$1:$CR$15,7,FALSE)</f>
        <v>28</v>
      </c>
      <c r="C128" s="165"/>
      <c r="D128" s="165"/>
      <c r="E128" s="166"/>
      <c r="F128" s="148">
        <f>SUM(AL129:AL153)</f>
        <v>0</v>
      </c>
      <c r="G128" s="148"/>
      <c r="H128" s="148"/>
      <c r="I128" s="148">
        <f t="shared" ref="I128:AB128" si="188">SUM(AM129:AM153)</f>
        <v>0</v>
      </c>
      <c r="J128" s="148">
        <f t="shared" si="188"/>
        <v>0</v>
      </c>
      <c r="K128" s="148">
        <f t="shared" si="188"/>
        <v>0</v>
      </c>
      <c r="L128" s="148">
        <f t="shared" si="188"/>
        <v>0</v>
      </c>
      <c r="M128" s="148">
        <f t="shared" si="188"/>
        <v>0</v>
      </c>
      <c r="N128" s="148">
        <f t="shared" si="188"/>
        <v>0</v>
      </c>
      <c r="O128" s="148">
        <f t="shared" si="188"/>
        <v>0</v>
      </c>
      <c r="P128" s="148">
        <f t="shared" si="188"/>
        <v>0</v>
      </c>
      <c r="Q128" s="148">
        <f t="shared" si="188"/>
        <v>0</v>
      </c>
      <c r="R128" s="148">
        <f t="shared" si="188"/>
        <v>0</v>
      </c>
      <c r="S128" s="148">
        <f t="shared" si="188"/>
        <v>0</v>
      </c>
      <c r="T128" s="148">
        <f t="shared" si="188"/>
        <v>0</v>
      </c>
      <c r="U128" s="148">
        <f t="shared" si="188"/>
        <v>0</v>
      </c>
      <c r="V128" s="148">
        <f t="shared" si="188"/>
        <v>0</v>
      </c>
      <c r="W128" s="148">
        <f t="shared" si="188"/>
        <v>0</v>
      </c>
      <c r="X128" s="148">
        <f t="shared" si="188"/>
        <v>0</v>
      </c>
      <c r="Y128" s="148">
        <f t="shared" si="188"/>
        <v>0</v>
      </c>
      <c r="Z128" s="148">
        <f t="shared" si="188"/>
        <v>0</v>
      </c>
      <c r="AA128" s="148">
        <f t="shared" si="188"/>
        <v>0</v>
      </c>
      <c r="AB128" s="148">
        <f t="shared" si="188"/>
        <v>0</v>
      </c>
      <c r="AC128" s="153" t="s">
        <v>14</v>
      </c>
      <c r="AD128" s="153" t="s">
        <v>17</v>
      </c>
      <c r="AE128" s="154" t="s">
        <v>18</v>
      </c>
      <c r="AF128" s="153"/>
      <c r="AG128" s="153" t="s">
        <v>19</v>
      </c>
      <c r="AH128" s="153" t="s">
        <v>245</v>
      </c>
      <c r="AI128" s="153" t="s">
        <v>21</v>
      </c>
      <c r="AJ128" s="153" t="s">
        <v>23</v>
      </c>
      <c r="AK128" s="155" t="s">
        <v>24</v>
      </c>
      <c r="AL128" s="157"/>
      <c r="AM128" s="157"/>
      <c r="AN128" s="157"/>
      <c r="AO128" s="157"/>
      <c r="AP128" s="157"/>
      <c r="AQ128" s="157"/>
      <c r="AR128" s="157"/>
      <c r="AS128" s="157"/>
      <c r="AT128" s="157"/>
      <c r="AU128" s="157"/>
      <c r="AV128" s="157"/>
      <c r="AW128" s="157"/>
      <c r="AX128" s="157"/>
      <c r="AY128" s="157"/>
      <c r="AZ128" s="157"/>
      <c r="BA128" s="157"/>
      <c r="BB128" s="157"/>
      <c r="BC128" s="157"/>
      <c r="BD128" s="157"/>
      <c r="BE128" s="157"/>
      <c r="BF128" s="157"/>
      <c r="BG128" s="157"/>
      <c r="BH128" s="157"/>
      <c r="BI128" s="157"/>
      <c r="BJ128" s="157"/>
    </row>
    <row r="129" spans="1:62" ht="12.75" customHeight="1">
      <c r="A129" s="158" t="s">
        <v>367</v>
      </c>
      <c r="B129" s="159" t="str">
        <f>VLOOKUP(A129,AllaSkills!$A$3:$BV$319,'Ny NPC'!$A$2+3,FALSE)</f>
        <v>3/5</v>
      </c>
      <c r="C129" s="161" t="str">
        <f t="shared" ref="C129:C147" si="189">IF(LEN(B129)=3,LEFT(B129,1),IF(LEN(B129)&lt;3,B129,99))</f>
        <v>3</v>
      </c>
      <c r="D129" s="161" t="str">
        <f t="shared" ref="D129:D147" si="190">IF(RIGHT(B129,1)="*",LEFT(B129,1),IF(LEN(B129)=3,RIGHT(B129,1),IF(LEN(B129)&lt;3,B129,RIGHT(B129,2))))</f>
        <v>5</v>
      </c>
      <c r="E129" s="158" t="s">
        <v>368</v>
      </c>
      <c r="F129" s="161"/>
      <c r="G129" s="161"/>
      <c r="H129" s="161"/>
      <c r="I129" s="161"/>
      <c r="J129" s="161"/>
      <c r="K129" s="161"/>
      <c r="L129" s="161"/>
      <c r="M129" s="161"/>
      <c r="N129" s="161"/>
      <c r="O129" s="161"/>
      <c r="P129" s="161"/>
      <c r="Q129" s="161"/>
      <c r="R129" s="161"/>
      <c r="S129" s="161"/>
      <c r="T129" s="161"/>
      <c r="U129" s="161"/>
      <c r="V129" s="161"/>
      <c r="W129" s="161"/>
      <c r="X129" s="161"/>
      <c r="Y129" s="161"/>
      <c r="Z129" s="161"/>
      <c r="AA129" s="161"/>
      <c r="AB129" s="161"/>
      <c r="AC129" s="161">
        <f t="shared" ref="AC129:AC147" si="191">SUM(F129:AB129)</f>
        <v>0</v>
      </c>
      <c r="AD129" s="161">
        <f t="shared" ref="AD129:AD147" si="192">IF(AC129&lt;1,-25,IF(AC129&gt;30,80+((AC129-30)*0.5),IF(AC129&gt;20,70+(AC129-20),IF(AC129&gt;10,50+((AC129-10)*2),AC129*5))))</f>
        <v>-25</v>
      </c>
      <c r="AE129" s="162">
        <f>(IN+RE)/2</f>
        <v>5</v>
      </c>
      <c r="AF129" s="54">
        <f>HLOOKUP(Yrke,Levelbonus!$B$1:$CR$20,9,FALSE)</f>
        <v>2</v>
      </c>
      <c r="AG129" s="54">
        <f t="shared" ref="AG129:AG147" si="193">AF129*Level</f>
        <v>2</v>
      </c>
      <c r="AH129" s="54" t="str">
        <f>IF(ISNUMBER(VLOOKUP($A129,Rasbonus!$A$61:$AM$295,MATCH(Ras,Rasbonus!$A$1:$AM$1,0),FALSE)),VLOOKUP($A129,Rasbonus!$A$61:$AM$295,MATCH(Ras,Rasbonus!$A$1:$AM$1,0),FALSE),"0")</f>
        <v>0</v>
      </c>
      <c r="AI129" s="54"/>
      <c r="AJ129" s="54"/>
      <c r="AK129" s="163">
        <f t="shared" ref="AK129:AK147" si="194">ROUND(AD129+AE129+AG129+AH129+AI129+AJ129,0)</f>
        <v>-18</v>
      </c>
      <c r="AL129" s="52">
        <f t="shared" ref="AL129:AL147" si="195">IF(F129&gt;2,"99",IF(F129&lt;1,0,IF(F129=1,$C129+$C129-$C129,IF(F129=2,$C129+$D129))))</f>
        <v>0</v>
      </c>
      <c r="AM129" s="52">
        <f t="shared" ref="AM129:BF129" si="196">IF(I129&gt;2,"99",IF(I129&lt;1,0,IF(I129=1,$C129+$C129-$C129,IF(I129=2,$C129+$D129))))</f>
        <v>0</v>
      </c>
      <c r="AN129" s="52">
        <f t="shared" si="196"/>
        <v>0</v>
      </c>
      <c r="AO129" s="52">
        <f t="shared" si="196"/>
        <v>0</v>
      </c>
      <c r="AP129" s="52">
        <f t="shared" si="196"/>
        <v>0</v>
      </c>
      <c r="AQ129" s="52">
        <f t="shared" si="196"/>
        <v>0</v>
      </c>
      <c r="AR129" s="52">
        <f t="shared" si="196"/>
        <v>0</v>
      </c>
      <c r="AS129" s="52">
        <f t="shared" si="196"/>
        <v>0</v>
      </c>
      <c r="AT129" s="52">
        <f t="shared" si="196"/>
        <v>0</v>
      </c>
      <c r="AU129" s="52">
        <f t="shared" si="196"/>
        <v>0</v>
      </c>
      <c r="AV129" s="52">
        <f t="shared" si="196"/>
        <v>0</v>
      </c>
      <c r="AW129" s="52">
        <f t="shared" si="196"/>
        <v>0</v>
      </c>
      <c r="AX129" s="52">
        <f t="shared" si="196"/>
        <v>0</v>
      </c>
      <c r="AY129" s="52">
        <f t="shared" si="196"/>
        <v>0</v>
      </c>
      <c r="AZ129" s="52">
        <f t="shared" si="196"/>
        <v>0</v>
      </c>
      <c r="BA129" s="52">
        <f t="shared" si="196"/>
        <v>0</v>
      </c>
      <c r="BB129" s="52">
        <f t="shared" si="196"/>
        <v>0</v>
      </c>
      <c r="BC129" s="52">
        <f t="shared" si="196"/>
        <v>0</v>
      </c>
      <c r="BD129" s="52">
        <f t="shared" si="196"/>
        <v>0</v>
      </c>
      <c r="BE129" s="52">
        <f t="shared" si="196"/>
        <v>0</v>
      </c>
      <c r="BF129" s="52">
        <f t="shared" si="196"/>
        <v>0</v>
      </c>
      <c r="BG129" s="52"/>
      <c r="BH129" s="52"/>
      <c r="BI129" s="52"/>
      <c r="BJ129" s="52"/>
    </row>
    <row r="130" spans="1:62" ht="12.75" customHeight="1">
      <c r="A130" s="158" t="s">
        <v>369</v>
      </c>
      <c r="B130" s="159" t="str">
        <f>VLOOKUP(A130,AllaSkills!$A$3:$BV$319,'Ny NPC'!$A$2+3,FALSE)</f>
        <v>1/2</v>
      </c>
      <c r="C130" s="161" t="str">
        <f t="shared" si="189"/>
        <v>1</v>
      </c>
      <c r="D130" s="161" t="str">
        <f t="shared" si="190"/>
        <v>2</v>
      </c>
      <c r="E130" s="158" t="s">
        <v>368</v>
      </c>
      <c r="F130" s="161"/>
      <c r="G130" s="161"/>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f t="shared" si="191"/>
        <v>0</v>
      </c>
      <c r="AD130" s="161">
        <f t="shared" si="192"/>
        <v>-25</v>
      </c>
      <c r="AE130" s="162">
        <f>(IN+RE)/2</f>
        <v>5</v>
      </c>
      <c r="AF130" s="54">
        <f>HLOOKUP(Yrke,Levelbonus!$B$1:$CR$20,9,FALSE)</f>
        <v>2</v>
      </c>
      <c r="AG130" s="54">
        <f t="shared" si="193"/>
        <v>2</v>
      </c>
      <c r="AH130" s="54" t="str">
        <f>IF(ISNUMBER(VLOOKUP($A130,Rasbonus!$A$61:$AM$295,MATCH(Ras,Rasbonus!$A$1:$AM$1,0),FALSE)),VLOOKUP($A130,Rasbonus!$A$61:$AM$295,MATCH(Ras,Rasbonus!$A$1:$AM$1,0),FALSE),"0")</f>
        <v>0</v>
      </c>
      <c r="AI130" s="54"/>
      <c r="AJ130" s="54"/>
      <c r="AK130" s="163">
        <f t="shared" si="194"/>
        <v>-18</v>
      </c>
      <c r="AL130" s="52">
        <f t="shared" si="195"/>
        <v>0</v>
      </c>
      <c r="AM130" s="52">
        <f t="shared" ref="AM130:BF130" si="197">IF(I130&gt;2,"99",IF(I130&lt;1,0,IF(I130=1,$C130+$C130-$C130,IF(I130=2,$C130+$D130))))</f>
        <v>0</v>
      </c>
      <c r="AN130" s="52">
        <f t="shared" si="197"/>
        <v>0</v>
      </c>
      <c r="AO130" s="52">
        <f t="shared" si="197"/>
        <v>0</v>
      </c>
      <c r="AP130" s="52">
        <f t="shared" si="197"/>
        <v>0</v>
      </c>
      <c r="AQ130" s="52">
        <f t="shared" si="197"/>
        <v>0</v>
      </c>
      <c r="AR130" s="52">
        <f t="shared" si="197"/>
        <v>0</v>
      </c>
      <c r="AS130" s="52">
        <f t="shared" si="197"/>
        <v>0</v>
      </c>
      <c r="AT130" s="52">
        <f t="shared" si="197"/>
        <v>0</v>
      </c>
      <c r="AU130" s="52">
        <f t="shared" si="197"/>
        <v>0</v>
      </c>
      <c r="AV130" s="52">
        <f t="shared" si="197"/>
        <v>0</v>
      </c>
      <c r="AW130" s="52">
        <f t="shared" si="197"/>
        <v>0</v>
      </c>
      <c r="AX130" s="52">
        <f t="shared" si="197"/>
        <v>0</v>
      </c>
      <c r="AY130" s="52">
        <f t="shared" si="197"/>
        <v>0</v>
      </c>
      <c r="AZ130" s="52">
        <f t="shared" si="197"/>
        <v>0</v>
      </c>
      <c r="BA130" s="52">
        <f t="shared" si="197"/>
        <v>0</v>
      </c>
      <c r="BB130" s="52">
        <f t="shared" si="197"/>
        <v>0</v>
      </c>
      <c r="BC130" s="52">
        <f t="shared" si="197"/>
        <v>0</v>
      </c>
      <c r="BD130" s="52">
        <f t="shared" si="197"/>
        <v>0</v>
      </c>
      <c r="BE130" s="52">
        <f t="shared" si="197"/>
        <v>0</v>
      </c>
      <c r="BF130" s="52">
        <f t="shared" si="197"/>
        <v>0</v>
      </c>
      <c r="BG130" s="52"/>
      <c r="BH130" s="52"/>
      <c r="BI130" s="52"/>
      <c r="BJ130" s="52"/>
    </row>
    <row r="131" spans="1:62" ht="12.75" customHeight="1">
      <c r="A131" s="158" t="s">
        <v>370</v>
      </c>
      <c r="B131" s="159" t="str">
        <f>VLOOKUP(A131,AllaSkills!$A$3:$BV$319,'Ny NPC'!$A$2+3,FALSE)</f>
        <v>1/2</v>
      </c>
      <c r="C131" s="161" t="str">
        <f t="shared" si="189"/>
        <v>1</v>
      </c>
      <c r="D131" s="161" t="str">
        <f t="shared" si="190"/>
        <v>2</v>
      </c>
      <c r="E131" s="158" t="s">
        <v>368</v>
      </c>
      <c r="F131" s="161"/>
      <c r="G131" s="161"/>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f t="shared" si="191"/>
        <v>0</v>
      </c>
      <c r="AD131" s="161">
        <f t="shared" si="192"/>
        <v>-25</v>
      </c>
      <c r="AE131" s="162">
        <f>(AG+SD)/2</f>
        <v>5</v>
      </c>
      <c r="AF131" s="54">
        <f>HLOOKUP(Yrke,Levelbonus!$B$1:$CR$20,9,FALSE)</f>
        <v>2</v>
      </c>
      <c r="AG131" s="54">
        <f t="shared" si="193"/>
        <v>2</v>
      </c>
      <c r="AH131" s="54" t="str">
        <f>IF(ISNUMBER(VLOOKUP($A131,Rasbonus!$A$61:$AM$295,MATCH(Ras,Rasbonus!$A$1:$AM$1,0),FALSE)),VLOOKUP($A131,Rasbonus!$A$61:$AM$295,MATCH(Ras,Rasbonus!$A$1:$AM$1,0),FALSE),"0")</f>
        <v>0</v>
      </c>
      <c r="AI131" s="54"/>
      <c r="AJ131" s="54"/>
      <c r="AK131" s="163">
        <f t="shared" si="194"/>
        <v>-18</v>
      </c>
      <c r="AL131" s="52">
        <f t="shared" si="195"/>
        <v>0</v>
      </c>
      <c r="AM131" s="52">
        <f t="shared" ref="AM131:BF131" si="198">IF(I131&gt;2,"99",IF(I131&lt;1,0,IF(I131=1,$C131+$C131-$C131,IF(I131=2,$C131+$D131))))</f>
        <v>0</v>
      </c>
      <c r="AN131" s="52">
        <f t="shared" si="198"/>
        <v>0</v>
      </c>
      <c r="AO131" s="52">
        <f t="shared" si="198"/>
        <v>0</v>
      </c>
      <c r="AP131" s="52">
        <f t="shared" si="198"/>
        <v>0</v>
      </c>
      <c r="AQ131" s="52">
        <f t="shared" si="198"/>
        <v>0</v>
      </c>
      <c r="AR131" s="52">
        <f t="shared" si="198"/>
        <v>0</v>
      </c>
      <c r="AS131" s="52">
        <f t="shared" si="198"/>
        <v>0</v>
      </c>
      <c r="AT131" s="52">
        <f t="shared" si="198"/>
        <v>0</v>
      </c>
      <c r="AU131" s="52">
        <f t="shared" si="198"/>
        <v>0</v>
      </c>
      <c r="AV131" s="52">
        <f t="shared" si="198"/>
        <v>0</v>
      </c>
      <c r="AW131" s="52">
        <f t="shared" si="198"/>
        <v>0</v>
      </c>
      <c r="AX131" s="52">
        <f t="shared" si="198"/>
        <v>0</v>
      </c>
      <c r="AY131" s="52">
        <f t="shared" si="198"/>
        <v>0</v>
      </c>
      <c r="AZ131" s="52">
        <f t="shared" si="198"/>
        <v>0</v>
      </c>
      <c r="BA131" s="52">
        <f t="shared" si="198"/>
        <v>0</v>
      </c>
      <c r="BB131" s="52">
        <f t="shared" si="198"/>
        <v>0</v>
      </c>
      <c r="BC131" s="52">
        <f t="shared" si="198"/>
        <v>0</v>
      </c>
      <c r="BD131" s="52">
        <f t="shared" si="198"/>
        <v>0</v>
      </c>
      <c r="BE131" s="52">
        <f t="shared" si="198"/>
        <v>0</v>
      </c>
      <c r="BF131" s="52">
        <f t="shared" si="198"/>
        <v>0</v>
      </c>
      <c r="BG131" s="52"/>
      <c r="BH131" s="52"/>
      <c r="BI131" s="52"/>
      <c r="BJ131" s="52"/>
    </row>
    <row r="132" spans="1:62" ht="12.75" customHeight="1">
      <c r="A132" s="158" t="s">
        <v>371</v>
      </c>
      <c r="B132" s="159" t="str">
        <f>VLOOKUP(A132,AllaSkills!$A$3:$BV$319,'Ny NPC'!$A$2+3,FALSE)</f>
        <v>1/3</v>
      </c>
      <c r="C132" s="161" t="str">
        <f t="shared" si="189"/>
        <v>1</v>
      </c>
      <c r="D132" s="161" t="str">
        <f t="shared" si="190"/>
        <v>3</v>
      </c>
      <c r="E132" s="158" t="s">
        <v>368</v>
      </c>
      <c r="F132" s="161"/>
      <c r="G132" s="161"/>
      <c r="H132" s="161"/>
      <c r="I132" s="161"/>
      <c r="J132" s="161"/>
      <c r="K132" s="161"/>
      <c r="L132" s="161"/>
      <c r="M132" s="161"/>
      <c r="N132" s="161"/>
      <c r="O132" s="161"/>
      <c r="P132" s="161"/>
      <c r="Q132" s="161"/>
      <c r="R132" s="161"/>
      <c r="S132" s="161"/>
      <c r="T132" s="161"/>
      <c r="U132" s="161"/>
      <c r="V132" s="161"/>
      <c r="W132" s="161"/>
      <c r="X132" s="161"/>
      <c r="Y132" s="161"/>
      <c r="Z132" s="161"/>
      <c r="AA132" s="161"/>
      <c r="AB132" s="161"/>
      <c r="AC132" s="161">
        <f t="shared" si="191"/>
        <v>0</v>
      </c>
      <c r="AD132" s="161">
        <f t="shared" si="192"/>
        <v>-25</v>
      </c>
      <c r="AE132" s="162">
        <f>(AG+SD)/2</f>
        <v>5</v>
      </c>
      <c r="AF132" s="54">
        <f>HLOOKUP(Yrke,Levelbonus!$B$1:$CR$20,9,FALSE)</f>
        <v>2</v>
      </c>
      <c r="AG132" s="54">
        <f t="shared" si="193"/>
        <v>2</v>
      </c>
      <c r="AH132" s="54" t="str">
        <f>IF(ISNUMBER(VLOOKUP($A132,Rasbonus!$A$61:$AM$295,MATCH(Ras,Rasbonus!$A$1:$AM$1,0),FALSE)),VLOOKUP($A132,Rasbonus!$A$61:$AM$295,MATCH(Ras,Rasbonus!$A$1:$AM$1,0),FALSE),"0")</f>
        <v>0</v>
      </c>
      <c r="AI132" s="54"/>
      <c r="AJ132" s="54"/>
      <c r="AK132" s="163">
        <f t="shared" si="194"/>
        <v>-18</v>
      </c>
      <c r="AL132" s="52">
        <f t="shared" si="195"/>
        <v>0</v>
      </c>
      <c r="AM132" s="52">
        <f t="shared" ref="AM132:BF132" si="199">IF(I132&gt;2,"99",IF(I132&lt;1,0,IF(I132=1,$C132+$C132-$C132,IF(I132=2,$C132+$D132))))</f>
        <v>0</v>
      </c>
      <c r="AN132" s="52">
        <f t="shared" si="199"/>
        <v>0</v>
      </c>
      <c r="AO132" s="52">
        <f t="shared" si="199"/>
        <v>0</v>
      </c>
      <c r="AP132" s="52">
        <f t="shared" si="199"/>
        <v>0</v>
      </c>
      <c r="AQ132" s="52">
        <f t="shared" si="199"/>
        <v>0</v>
      </c>
      <c r="AR132" s="52">
        <f t="shared" si="199"/>
        <v>0</v>
      </c>
      <c r="AS132" s="52">
        <f t="shared" si="199"/>
        <v>0</v>
      </c>
      <c r="AT132" s="52">
        <f t="shared" si="199"/>
        <v>0</v>
      </c>
      <c r="AU132" s="52">
        <f t="shared" si="199"/>
        <v>0</v>
      </c>
      <c r="AV132" s="52">
        <f t="shared" si="199"/>
        <v>0</v>
      </c>
      <c r="AW132" s="52">
        <f t="shared" si="199"/>
        <v>0</v>
      </c>
      <c r="AX132" s="52">
        <f t="shared" si="199"/>
        <v>0</v>
      </c>
      <c r="AY132" s="52">
        <f t="shared" si="199"/>
        <v>0</v>
      </c>
      <c r="AZ132" s="52">
        <f t="shared" si="199"/>
        <v>0</v>
      </c>
      <c r="BA132" s="52">
        <f t="shared" si="199"/>
        <v>0</v>
      </c>
      <c r="BB132" s="52">
        <f t="shared" si="199"/>
        <v>0</v>
      </c>
      <c r="BC132" s="52">
        <f t="shared" si="199"/>
        <v>0</v>
      </c>
      <c r="BD132" s="52">
        <f t="shared" si="199"/>
        <v>0</v>
      </c>
      <c r="BE132" s="52">
        <f t="shared" si="199"/>
        <v>0</v>
      </c>
      <c r="BF132" s="52">
        <f t="shared" si="199"/>
        <v>0</v>
      </c>
      <c r="BG132" s="52"/>
      <c r="BH132" s="52"/>
      <c r="BI132" s="52"/>
      <c r="BJ132" s="52"/>
    </row>
    <row r="133" spans="1:62" ht="12.75" customHeight="1">
      <c r="A133" s="158" t="s">
        <v>372</v>
      </c>
      <c r="B133" s="159" t="str">
        <f>VLOOKUP(A133,AllaSkills!$A$3:$BV$319,'Ny NPC'!$A$2+3,FALSE)</f>
        <v>2/4</v>
      </c>
      <c r="C133" s="161" t="str">
        <f t="shared" si="189"/>
        <v>2</v>
      </c>
      <c r="D133" s="161" t="str">
        <f t="shared" si="190"/>
        <v>4</v>
      </c>
      <c r="E133" s="158" t="s">
        <v>368</v>
      </c>
      <c r="F133" s="161"/>
      <c r="G133" s="161"/>
      <c r="H133" s="161"/>
      <c r="I133" s="161"/>
      <c r="J133" s="161"/>
      <c r="K133" s="161"/>
      <c r="L133" s="161"/>
      <c r="M133" s="161"/>
      <c r="N133" s="161"/>
      <c r="O133" s="161"/>
      <c r="P133" s="161"/>
      <c r="Q133" s="161"/>
      <c r="R133" s="161"/>
      <c r="S133" s="161"/>
      <c r="T133" s="161"/>
      <c r="U133" s="161"/>
      <c r="V133" s="161"/>
      <c r="W133" s="161"/>
      <c r="X133" s="161"/>
      <c r="Y133" s="161"/>
      <c r="Z133" s="161"/>
      <c r="AA133" s="161"/>
      <c r="AB133" s="161"/>
      <c r="AC133" s="161">
        <f t="shared" si="191"/>
        <v>0</v>
      </c>
      <c r="AD133" s="161">
        <f t="shared" si="192"/>
        <v>-25</v>
      </c>
      <c r="AE133" s="162">
        <f>(RE)</f>
        <v>5</v>
      </c>
      <c r="AF133" s="54">
        <f>HLOOKUP(Yrke,Levelbonus!$B$1:$CR$20,9,FALSE)</f>
        <v>2</v>
      </c>
      <c r="AG133" s="54">
        <f t="shared" si="193"/>
        <v>2</v>
      </c>
      <c r="AH133" s="54" t="str">
        <f>IF(ISNUMBER(VLOOKUP($A133,Rasbonus!$A$61:$AM$295,MATCH(Ras,Rasbonus!$A$1:$AM$1,0),FALSE)),VLOOKUP($A133,Rasbonus!$A$61:$AM$295,MATCH(Ras,Rasbonus!$A$1:$AM$1,0),FALSE),"0")</f>
        <v>0</v>
      </c>
      <c r="AI133" s="54"/>
      <c r="AJ133" s="54"/>
      <c r="AK133" s="163">
        <f t="shared" si="194"/>
        <v>-18</v>
      </c>
      <c r="AL133" s="52">
        <f t="shared" si="195"/>
        <v>0</v>
      </c>
      <c r="AM133" s="52">
        <f t="shared" ref="AM133:BF133" si="200">IF(I133&gt;2,"99",IF(I133&lt;1,0,IF(I133=1,$C133+$C133-$C133,IF(I133=2,$C133+$D133))))</f>
        <v>0</v>
      </c>
      <c r="AN133" s="52">
        <f t="shared" si="200"/>
        <v>0</v>
      </c>
      <c r="AO133" s="52">
        <f t="shared" si="200"/>
        <v>0</v>
      </c>
      <c r="AP133" s="52">
        <f t="shared" si="200"/>
        <v>0</v>
      </c>
      <c r="AQ133" s="52">
        <f t="shared" si="200"/>
        <v>0</v>
      </c>
      <c r="AR133" s="52">
        <f t="shared" si="200"/>
        <v>0</v>
      </c>
      <c r="AS133" s="52">
        <f t="shared" si="200"/>
        <v>0</v>
      </c>
      <c r="AT133" s="52">
        <f t="shared" si="200"/>
        <v>0</v>
      </c>
      <c r="AU133" s="52">
        <f t="shared" si="200"/>
        <v>0</v>
      </c>
      <c r="AV133" s="52">
        <f t="shared" si="200"/>
        <v>0</v>
      </c>
      <c r="AW133" s="52">
        <f t="shared" si="200"/>
        <v>0</v>
      </c>
      <c r="AX133" s="52">
        <f t="shared" si="200"/>
        <v>0</v>
      </c>
      <c r="AY133" s="52">
        <f t="shared" si="200"/>
        <v>0</v>
      </c>
      <c r="AZ133" s="52">
        <f t="shared" si="200"/>
        <v>0</v>
      </c>
      <c r="BA133" s="52">
        <f t="shared" si="200"/>
        <v>0</v>
      </c>
      <c r="BB133" s="52">
        <f t="shared" si="200"/>
        <v>0</v>
      </c>
      <c r="BC133" s="52">
        <f t="shared" si="200"/>
        <v>0</v>
      </c>
      <c r="BD133" s="52">
        <f t="shared" si="200"/>
        <v>0</v>
      </c>
      <c r="BE133" s="52">
        <f t="shared" si="200"/>
        <v>0</v>
      </c>
      <c r="BF133" s="52">
        <f t="shared" si="200"/>
        <v>0</v>
      </c>
      <c r="BG133" s="52"/>
      <c r="BH133" s="52"/>
      <c r="BI133" s="52"/>
      <c r="BJ133" s="52"/>
    </row>
    <row r="134" spans="1:62" ht="12.75" customHeight="1">
      <c r="A134" s="158" t="s">
        <v>373</v>
      </c>
      <c r="B134" s="159" t="str">
        <f>VLOOKUP(A134,AllaSkills!$A$3:$BV$319,'Ny NPC'!$A$2+3,FALSE)</f>
        <v>1/4</v>
      </c>
      <c r="C134" s="159" t="str">
        <f t="shared" si="189"/>
        <v>1</v>
      </c>
      <c r="D134" s="159" t="str">
        <f t="shared" si="190"/>
        <v>4</v>
      </c>
      <c r="E134" s="158" t="s">
        <v>368</v>
      </c>
      <c r="F134" s="161"/>
      <c r="G134" s="161"/>
      <c r="H134" s="161"/>
      <c r="I134" s="161"/>
      <c r="J134" s="161"/>
      <c r="K134" s="161"/>
      <c r="L134" s="161"/>
      <c r="M134" s="161"/>
      <c r="N134" s="161"/>
      <c r="O134" s="161"/>
      <c r="P134" s="161"/>
      <c r="Q134" s="161"/>
      <c r="R134" s="161"/>
      <c r="S134" s="161"/>
      <c r="T134" s="161"/>
      <c r="U134" s="161"/>
      <c r="V134" s="161"/>
      <c r="W134" s="161"/>
      <c r="X134" s="161"/>
      <c r="Y134" s="161"/>
      <c r="Z134" s="161"/>
      <c r="AA134" s="161"/>
      <c r="AB134" s="161"/>
      <c r="AC134" s="161">
        <f t="shared" si="191"/>
        <v>0</v>
      </c>
      <c r="AD134" s="161">
        <f t="shared" si="192"/>
        <v>-25</v>
      </c>
      <c r="AE134" s="162">
        <f>(IN+EM)/2</f>
        <v>5</v>
      </c>
      <c r="AF134" s="54">
        <f>HLOOKUP(Yrke,Levelbonus!$B$1:$CR$20,9,FALSE)</f>
        <v>2</v>
      </c>
      <c r="AG134" s="54">
        <f t="shared" si="193"/>
        <v>2</v>
      </c>
      <c r="AH134" s="54" t="str">
        <f>IF(ISNUMBER(VLOOKUP($A134,Rasbonus!$A$61:$AM$295,MATCH(Ras,Rasbonus!$A$1:$AM$1,0),FALSE)),VLOOKUP($A134,Rasbonus!$A$61:$AM$295,MATCH(Ras,Rasbonus!$A$1:$AM$1,0),FALSE),"0")</f>
        <v>0</v>
      </c>
      <c r="AI134" s="54"/>
      <c r="AJ134" s="54"/>
      <c r="AK134" s="163">
        <f t="shared" si="194"/>
        <v>-18</v>
      </c>
      <c r="AL134" s="52">
        <f t="shared" si="195"/>
        <v>0</v>
      </c>
      <c r="AM134" s="52">
        <f t="shared" ref="AM134:BF134" si="201">IF(I134&gt;2,"99",IF(I134&lt;1,0,IF(I134=1,$C134+$C134-$C134,IF(I134=2,$C134+$D134))))</f>
        <v>0</v>
      </c>
      <c r="AN134" s="52">
        <f t="shared" si="201"/>
        <v>0</v>
      </c>
      <c r="AO134" s="52">
        <f t="shared" si="201"/>
        <v>0</v>
      </c>
      <c r="AP134" s="52">
        <f t="shared" si="201"/>
        <v>0</v>
      </c>
      <c r="AQ134" s="52">
        <f t="shared" si="201"/>
        <v>0</v>
      </c>
      <c r="AR134" s="52">
        <f t="shared" si="201"/>
        <v>0</v>
      </c>
      <c r="AS134" s="52">
        <f t="shared" si="201"/>
        <v>0</v>
      </c>
      <c r="AT134" s="52">
        <f t="shared" si="201"/>
        <v>0</v>
      </c>
      <c r="AU134" s="52">
        <f t="shared" si="201"/>
        <v>0</v>
      </c>
      <c r="AV134" s="52">
        <f t="shared" si="201"/>
        <v>0</v>
      </c>
      <c r="AW134" s="52">
        <f t="shared" si="201"/>
        <v>0</v>
      </c>
      <c r="AX134" s="52">
        <f t="shared" si="201"/>
        <v>0</v>
      </c>
      <c r="AY134" s="52">
        <f t="shared" si="201"/>
        <v>0</v>
      </c>
      <c r="AZ134" s="52">
        <f t="shared" si="201"/>
        <v>0</v>
      </c>
      <c r="BA134" s="52">
        <f t="shared" si="201"/>
        <v>0</v>
      </c>
      <c r="BB134" s="52">
        <f t="shared" si="201"/>
        <v>0</v>
      </c>
      <c r="BC134" s="52">
        <f t="shared" si="201"/>
        <v>0</v>
      </c>
      <c r="BD134" s="52">
        <f t="shared" si="201"/>
        <v>0</v>
      </c>
      <c r="BE134" s="52">
        <f t="shared" si="201"/>
        <v>0</v>
      </c>
      <c r="BF134" s="52">
        <f t="shared" si="201"/>
        <v>0</v>
      </c>
      <c r="BG134" s="52"/>
      <c r="BH134" s="52"/>
      <c r="BI134" s="52"/>
      <c r="BJ134" s="52"/>
    </row>
    <row r="135" spans="1:62" ht="12.75" customHeight="1">
      <c r="A135" s="164" t="s">
        <v>374</v>
      </c>
      <c r="B135" s="159" t="str">
        <f>VLOOKUP(A135,AllaSkills!$A$3:$BV$319,'Ny NPC'!$A$2+3,FALSE)</f>
        <v>3</v>
      </c>
      <c r="C135" s="159" t="str">
        <f t="shared" si="189"/>
        <v>3</v>
      </c>
      <c r="D135" s="159" t="str">
        <f t="shared" si="190"/>
        <v>3</v>
      </c>
      <c r="E135" s="164" t="s">
        <v>368</v>
      </c>
      <c r="F135" s="161"/>
      <c r="G135" s="161"/>
      <c r="H135" s="161"/>
      <c r="I135" s="161"/>
      <c r="J135" s="161"/>
      <c r="K135" s="161"/>
      <c r="L135" s="161"/>
      <c r="M135" s="161"/>
      <c r="N135" s="161"/>
      <c r="O135" s="161"/>
      <c r="P135" s="161"/>
      <c r="Q135" s="161"/>
      <c r="R135" s="161"/>
      <c r="S135" s="161"/>
      <c r="T135" s="161"/>
      <c r="U135" s="161"/>
      <c r="V135" s="161"/>
      <c r="W135" s="161"/>
      <c r="X135" s="161"/>
      <c r="Y135" s="161"/>
      <c r="Z135" s="161"/>
      <c r="AA135" s="161"/>
      <c r="AB135" s="161"/>
      <c r="AC135" s="161">
        <f t="shared" si="191"/>
        <v>0</v>
      </c>
      <c r="AD135" s="161">
        <f t="shared" si="192"/>
        <v>-25</v>
      </c>
      <c r="AE135" s="162">
        <f>(CO+SD)/2</f>
        <v>12.5</v>
      </c>
      <c r="AF135" s="54">
        <f>HLOOKUP(Yrke,Levelbonus!$B$1:$CR$20,9,FALSE)</f>
        <v>2</v>
      </c>
      <c r="AG135" s="54">
        <f t="shared" si="193"/>
        <v>2</v>
      </c>
      <c r="AH135" s="54" t="str">
        <f>IF(ISNUMBER(VLOOKUP($A135,Rasbonus!$A$61:$AM$295,MATCH(Ras,Rasbonus!$A$1:$AM$1,0),FALSE)),VLOOKUP($A135,Rasbonus!$A$61:$AM$295,MATCH(Ras,Rasbonus!$A$1:$AM$1,0),FALSE),"0")</f>
        <v>0</v>
      </c>
      <c r="AI135" s="54"/>
      <c r="AJ135" s="54"/>
      <c r="AK135" s="163">
        <f t="shared" si="194"/>
        <v>-11</v>
      </c>
      <c r="AL135" s="52">
        <f t="shared" si="195"/>
        <v>0</v>
      </c>
      <c r="AM135" s="52">
        <f t="shared" ref="AM135:BF135" si="202">IF(I135&gt;2,"99",IF(I135&lt;1,0,IF(I135=1,$C135+$C135-$C135,IF(I135=2,$C135+$D135))))</f>
        <v>0</v>
      </c>
      <c r="AN135" s="52">
        <f t="shared" si="202"/>
        <v>0</v>
      </c>
      <c r="AO135" s="52">
        <f t="shared" si="202"/>
        <v>0</v>
      </c>
      <c r="AP135" s="52">
        <f t="shared" si="202"/>
        <v>0</v>
      </c>
      <c r="AQ135" s="52">
        <f t="shared" si="202"/>
        <v>0</v>
      </c>
      <c r="AR135" s="52">
        <f t="shared" si="202"/>
        <v>0</v>
      </c>
      <c r="AS135" s="52">
        <f t="shared" si="202"/>
        <v>0</v>
      </c>
      <c r="AT135" s="52">
        <f t="shared" si="202"/>
        <v>0</v>
      </c>
      <c r="AU135" s="52">
        <f t="shared" si="202"/>
        <v>0</v>
      </c>
      <c r="AV135" s="52">
        <f t="shared" si="202"/>
        <v>0</v>
      </c>
      <c r="AW135" s="52">
        <f t="shared" si="202"/>
        <v>0</v>
      </c>
      <c r="AX135" s="52">
        <f t="shared" si="202"/>
        <v>0</v>
      </c>
      <c r="AY135" s="52">
        <f t="shared" si="202"/>
        <v>0</v>
      </c>
      <c r="AZ135" s="52">
        <f t="shared" si="202"/>
        <v>0</v>
      </c>
      <c r="BA135" s="52">
        <f t="shared" si="202"/>
        <v>0</v>
      </c>
      <c r="BB135" s="52">
        <f t="shared" si="202"/>
        <v>0</v>
      </c>
      <c r="BC135" s="52">
        <f t="shared" si="202"/>
        <v>0</v>
      </c>
      <c r="BD135" s="52">
        <f t="shared" si="202"/>
        <v>0</v>
      </c>
      <c r="BE135" s="52">
        <f t="shared" si="202"/>
        <v>0</v>
      </c>
      <c r="BF135" s="52">
        <f t="shared" si="202"/>
        <v>0</v>
      </c>
      <c r="BG135" s="52"/>
      <c r="BH135" s="52"/>
      <c r="BI135" s="52"/>
      <c r="BJ135" s="52"/>
    </row>
    <row r="136" spans="1:62" ht="12.75" customHeight="1">
      <c r="A136" s="158" t="s">
        <v>375</v>
      </c>
      <c r="B136" s="159" t="str">
        <f>VLOOKUP(A136,AllaSkills!$A$3:$BV$319,'Ny NPC'!$A$2+3,FALSE)</f>
        <v>3</v>
      </c>
      <c r="C136" s="159" t="str">
        <f t="shared" si="189"/>
        <v>3</v>
      </c>
      <c r="D136" s="159" t="str">
        <f t="shared" si="190"/>
        <v>3</v>
      </c>
      <c r="E136" s="158" t="s">
        <v>368</v>
      </c>
      <c r="F136" s="161"/>
      <c r="G136" s="161"/>
      <c r="H136" s="161"/>
      <c r="I136" s="161"/>
      <c r="J136" s="161"/>
      <c r="K136" s="161"/>
      <c r="L136" s="161"/>
      <c r="M136" s="161"/>
      <c r="N136" s="161"/>
      <c r="O136" s="161"/>
      <c r="P136" s="161"/>
      <c r="Q136" s="161"/>
      <c r="R136" s="161"/>
      <c r="S136" s="161"/>
      <c r="T136" s="161"/>
      <c r="U136" s="161"/>
      <c r="V136" s="161"/>
      <c r="W136" s="161"/>
      <c r="X136" s="161"/>
      <c r="Y136" s="161"/>
      <c r="Z136" s="161"/>
      <c r="AA136" s="161"/>
      <c r="AB136" s="161"/>
      <c r="AC136" s="161">
        <f t="shared" si="191"/>
        <v>0</v>
      </c>
      <c r="AD136" s="161">
        <f t="shared" si="192"/>
        <v>-25</v>
      </c>
      <c r="AE136" s="162">
        <f>(AG+RE)/2</f>
        <v>5</v>
      </c>
      <c r="AF136" s="54">
        <f>HLOOKUP(Yrke,Levelbonus!$B$1:$CR$20,9,FALSE)</f>
        <v>2</v>
      </c>
      <c r="AG136" s="54">
        <f t="shared" si="193"/>
        <v>2</v>
      </c>
      <c r="AH136" s="54" t="str">
        <f>IF(ISNUMBER(VLOOKUP($A136,Rasbonus!$A$61:$AM$295,MATCH(Ras,Rasbonus!$A$1:$AM$1,0),FALSE)),VLOOKUP($A136,Rasbonus!$A$61:$AM$295,MATCH(Ras,Rasbonus!$A$1:$AM$1,0),FALSE),"0")</f>
        <v>0</v>
      </c>
      <c r="AI136" s="54"/>
      <c r="AJ136" s="54"/>
      <c r="AK136" s="163">
        <f t="shared" si="194"/>
        <v>-18</v>
      </c>
      <c r="AL136" s="52">
        <f t="shared" si="195"/>
        <v>0</v>
      </c>
      <c r="AM136" s="52">
        <f t="shared" ref="AM136:BF136" si="203">IF(I136&gt;2,"99",IF(I136&lt;1,0,IF(I136=1,$C136+$C136-$C136,IF(I136=2,$C136+$D136))))</f>
        <v>0</v>
      </c>
      <c r="AN136" s="52">
        <f t="shared" si="203"/>
        <v>0</v>
      </c>
      <c r="AO136" s="52">
        <f t="shared" si="203"/>
        <v>0</v>
      </c>
      <c r="AP136" s="52">
        <f t="shared" si="203"/>
        <v>0</v>
      </c>
      <c r="AQ136" s="52">
        <f t="shared" si="203"/>
        <v>0</v>
      </c>
      <c r="AR136" s="52">
        <f t="shared" si="203"/>
        <v>0</v>
      </c>
      <c r="AS136" s="52">
        <f t="shared" si="203"/>
        <v>0</v>
      </c>
      <c r="AT136" s="52">
        <f t="shared" si="203"/>
        <v>0</v>
      </c>
      <c r="AU136" s="52">
        <f t="shared" si="203"/>
        <v>0</v>
      </c>
      <c r="AV136" s="52">
        <f t="shared" si="203"/>
        <v>0</v>
      </c>
      <c r="AW136" s="52">
        <f t="shared" si="203"/>
        <v>0</v>
      </c>
      <c r="AX136" s="52">
        <f t="shared" si="203"/>
        <v>0</v>
      </c>
      <c r="AY136" s="52">
        <f t="shared" si="203"/>
        <v>0</v>
      </c>
      <c r="AZ136" s="52">
        <f t="shared" si="203"/>
        <v>0</v>
      </c>
      <c r="BA136" s="52">
        <f t="shared" si="203"/>
        <v>0</v>
      </c>
      <c r="BB136" s="52">
        <f t="shared" si="203"/>
        <v>0</v>
      </c>
      <c r="BC136" s="52">
        <f t="shared" si="203"/>
        <v>0</v>
      </c>
      <c r="BD136" s="52">
        <f t="shared" si="203"/>
        <v>0</v>
      </c>
      <c r="BE136" s="52">
        <f t="shared" si="203"/>
        <v>0</v>
      </c>
      <c r="BF136" s="52">
        <f t="shared" si="203"/>
        <v>0</v>
      </c>
      <c r="BG136" s="52"/>
      <c r="BH136" s="52"/>
      <c r="BI136" s="52"/>
      <c r="BJ136" s="52"/>
    </row>
    <row r="137" spans="1:62" ht="12.75" customHeight="1">
      <c r="A137" s="158" t="s">
        <v>376</v>
      </c>
      <c r="B137" s="159" t="str">
        <f>VLOOKUP(A137,AllaSkills!$A$3:$BV$319,'Ny NPC'!$A$2+3,FALSE)</f>
        <v>2/5</v>
      </c>
      <c r="C137" s="161" t="str">
        <f t="shared" si="189"/>
        <v>2</v>
      </c>
      <c r="D137" s="161" t="str">
        <f t="shared" si="190"/>
        <v>5</v>
      </c>
      <c r="E137" s="158" t="s">
        <v>368</v>
      </c>
      <c r="F137" s="161"/>
      <c r="G137" s="161"/>
      <c r="H137" s="161"/>
      <c r="I137" s="161"/>
      <c r="J137" s="161"/>
      <c r="K137" s="161"/>
      <c r="L137" s="161"/>
      <c r="M137" s="161"/>
      <c r="N137" s="161"/>
      <c r="O137" s="161"/>
      <c r="P137" s="161"/>
      <c r="Q137" s="161"/>
      <c r="R137" s="161"/>
      <c r="S137" s="161"/>
      <c r="T137" s="161"/>
      <c r="U137" s="161"/>
      <c r="V137" s="161"/>
      <c r="W137" s="161"/>
      <c r="X137" s="161"/>
      <c r="Y137" s="161"/>
      <c r="Z137" s="161"/>
      <c r="AA137" s="161"/>
      <c r="AB137" s="161"/>
      <c r="AC137" s="161">
        <f t="shared" si="191"/>
        <v>0</v>
      </c>
      <c r="AD137" s="161">
        <f t="shared" si="192"/>
        <v>-25</v>
      </c>
      <c r="AE137" s="162">
        <f>(IN+AG)/2</f>
        <v>5</v>
      </c>
      <c r="AF137" s="54">
        <f>HLOOKUP(Yrke,Levelbonus!$B$1:$CR$20,9,FALSE)</f>
        <v>2</v>
      </c>
      <c r="AG137" s="54">
        <f t="shared" si="193"/>
        <v>2</v>
      </c>
      <c r="AH137" s="54" t="str">
        <f>IF(ISNUMBER(VLOOKUP($A137,Rasbonus!$A$61:$AM$295,MATCH(Ras,Rasbonus!$A$1:$AM$1,0),FALSE)),VLOOKUP($A137,Rasbonus!$A$61:$AM$295,MATCH(Ras,Rasbonus!$A$1:$AM$1,0),FALSE),"0")</f>
        <v>0</v>
      </c>
      <c r="AI137" s="54"/>
      <c r="AJ137" s="54"/>
      <c r="AK137" s="163">
        <f t="shared" si="194"/>
        <v>-18</v>
      </c>
      <c r="AL137" s="52">
        <f t="shared" si="195"/>
        <v>0</v>
      </c>
      <c r="AM137" s="52">
        <f t="shared" ref="AM137:BF137" si="204">IF(I137&gt;2,"99",IF(I137&lt;1,0,IF(I137=1,$C137+$C137-$C137,IF(I137=2,$C137+$D137))))</f>
        <v>0</v>
      </c>
      <c r="AN137" s="52">
        <f t="shared" si="204"/>
        <v>0</v>
      </c>
      <c r="AO137" s="52">
        <f t="shared" si="204"/>
        <v>0</v>
      </c>
      <c r="AP137" s="52">
        <f t="shared" si="204"/>
        <v>0</v>
      </c>
      <c r="AQ137" s="52">
        <f t="shared" si="204"/>
        <v>0</v>
      </c>
      <c r="AR137" s="52">
        <f t="shared" si="204"/>
        <v>0</v>
      </c>
      <c r="AS137" s="52">
        <f t="shared" si="204"/>
        <v>0</v>
      </c>
      <c r="AT137" s="52">
        <f t="shared" si="204"/>
        <v>0</v>
      </c>
      <c r="AU137" s="52">
        <f t="shared" si="204"/>
        <v>0</v>
      </c>
      <c r="AV137" s="52">
        <f t="shared" si="204"/>
        <v>0</v>
      </c>
      <c r="AW137" s="52">
        <f t="shared" si="204"/>
        <v>0</v>
      </c>
      <c r="AX137" s="52">
        <f t="shared" si="204"/>
        <v>0</v>
      </c>
      <c r="AY137" s="52">
        <f t="shared" si="204"/>
        <v>0</v>
      </c>
      <c r="AZ137" s="52">
        <f t="shared" si="204"/>
        <v>0</v>
      </c>
      <c r="BA137" s="52">
        <f t="shared" si="204"/>
        <v>0</v>
      </c>
      <c r="BB137" s="52">
        <f t="shared" si="204"/>
        <v>0</v>
      </c>
      <c r="BC137" s="52">
        <f t="shared" si="204"/>
        <v>0</v>
      </c>
      <c r="BD137" s="52">
        <f t="shared" si="204"/>
        <v>0</v>
      </c>
      <c r="BE137" s="52">
        <f t="shared" si="204"/>
        <v>0</v>
      </c>
      <c r="BF137" s="52">
        <f t="shared" si="204"/>
        <v>0</v>
      </c>
      <c r="BG137" s="52"/>
      <c r="BH137" s="52"/>
      <c r="BI137" s="52"/>
      <c r="BJ137" s="52"/>
    </row>
    <row r="138" spans="1:62" ht="12.75" customHeight="1">
      <c r="A138" s="158" t="s">
        <v>377</v>
      </c>
      <c r="B138" s="159" t="str">
        <f>VLOOKUP(A138,AllaSkills!$A$3:$BV$319,'Ny NPC'!$A$2+3,FALSE)</f>
        <v>2/6</v>
      </c>
      <c r="C138" s="161" t="str">
        <f t="shared" si="189"/>
        <v>2</v>
      </c>
      <c r="D138" s="161" t="str">
        <f t="shared" si="190"/>
        <v>6</v>
      </c>
      <c r="E138" s="158" t="s">
        <v>368</v>
      </c>
      <c r="F138" s="161"/>
      <c r="G138" s="161"/>
      <c r="H138" s="161"/>
      <c r="I138" s="161"/>
      <c r="J138" s="161"/>
      <c r="K138" s="161"/>
      <c r="L138" s="161"/>
      <c r="M138" s="161"/>
      <c r="N138" s="161"/>
      <c r="O138" s="161"/>
      <c r="P138" s="161"/>
      <c r="Q138" s="161"/>
      <c r="R138" s="161"/>
      <c r="S138" s="161"/>
      <c r="T138" s="161"/>
      <c r="U138" s="161"/>
      <c r="V138" s="161"/>
      <c r="W138" s="161"/>
      <c r="X138" s="161"/>
      <c r="Y138" s="161"/>
      <c r="Z138" s="161"/>
      <c r="AA138" s="161"/>
      <c r="AB138" s="161"/>
      <c r="AC138" s="161">
        <f t="shared" si="191"/>
        <v>0</v>
      </c>
      <c r="AD138" s="161">
        <f t="shared" si="192"/>
        <v>-25</v>
      </c>
      <c r="AE138" s="162">
        <f>(AG+RE)/2</f>
        <v>5</v>
      </c>
      <c r="AF138" s="54">
        <f>HLOOKUP(Yrke,Levelbonus!$B$1:$CR$20,9,FALSE)</f>
        <v>2</v>
      </c>
      <c r="AG138" s="54">
        <f t="shared" si="193"/>
        <v>2</v>
      </c>
      <c r="AH138" s="54" t="str">
        <f>IF(ISNUMBER(VLOOKUP($A138,Rasbonus!$A$61:$AM$295,MATCH(Ras,Rasbonus!$A$1:$AM$1,0),FALSE)),VLOOKUP($A138,Rasbonus!$A$61:$AM$295,MATCH(Ras,Rasbonus!$A$1:$AM$1,0),FALSE),"0")</f>
        <v>0</v>
      </c>
      <c r="AI138" s="54"/>
      <c r="AJ138" s="54"/>
      <c r="AK138" s="163">
        <f t="shared" si="194"/>
        <v>-18</v>
      </c>
      <c r="AL138" s="52">
        <f t="shared" si="195"/>
        <v>0</v>
      </c>
      <c r="AM138" s="52">
        <f t="shared" ref="AM138:BF138" si="205">IF(I138&gt;2,"99",IF(I138&lt;1,0,IF(I138=1,$C138+$C138-$C138,IF(I138=2,$C138+$D138))))</f>
        <v>0</v>
      </c>
      <c r="AN138" s="52">
        <f t="shared" si="205"/>
        <v>0</v>
      </c>
      <c r="AO138" s="52">
        <f t="shared" si="205"/>
        <v>0</v>
      </c>
      <c r="AP138" s="52">
        <f t="shared" si="205"/>
        <v>0</v>
      </c>
      <c r="AQ138" s="52">
        <f t="shared" si="205"/>
        <v>0</v>
      </c>
      <c r="AR138" s="52">
        <f t="shared" si="205"/>
        <v>0</v>
      </c>
      <c r="AS138" s="52">
        <f t="shared" si="205"/>
        <v>0</v>
      </c>
      <c r="AT138" s="52">
        <f t="shared" si="205"/>
        <v>0</v>
      </c>
      <c r="AU138" s="52">
        <f t="shared" si="205"/>
        <v>0</v>
      </c>
      <c r="AV138" s="52">
        <f t="shared" si="205"/>
        <v>0</v>
      </c>
      <c r="AW138" s="52">
        <f t="shared" si="205"/>
        <v>0</v>
      </c>
      <c r="AX138" s="52">
        <f t="shared" si="205"/>
        <v>0</v>
      </c>
      <c r="AY138" s="52">
        <f t="shared" si="205"/>
        <v>0</v>
      </c>
      <c r="AZ138" s="52">
        <f t="shared" si="205"/>
        <v>0</v>
      </c>
      <c r="BA138" s="52">
        <f t="shared" si="205"/>
        <v>0</v>
      </c>
      <c r="BB138" s="52">
        <f t="shared" si="205"/>
        <v>0</v>
      </c>
      <c r="BC138" s="52">
        <f t="shared" si="205"/>
        <v>0</v>
      </c>
      <c r="BD138" s="52">
        <f t="shared" si="205"/>
        <v>0</v>
      </c>
      <c r="BE138" s="52">
        <f t="shared" si="205"/>
        <v>0</v>
      </c>
      <c r="BF138" s="52">
        <f t="shared" si="205"/>
        <v>0</v>
      </c>
      <c r="BG138" s="52"/>
      <c r="BH138" s="52"/>
      <c r="BI138" s="52"/>
      <c r="BJ138" s="52"/>
    </row>
    <row r="139" spans="1:62" ht="12.75" customHeight="1">
      <c r="A139" s="158" t="s">
        <v>378</v>
      </c>
      <c r="B139" s="159" t="str">
        <f>VLOOKUP(A139,AllaSkills!$A$3:$BV$319,'Ny NPC'!$A$2+3,FALSE)</f>
        <v>3/7</v>
      </c>
      <c r="C139" s="161" t="str">
        <f t="shared" si="189"/>
        <v>3</v>
      </c>
      <c r="D139" s="161" t="str">
        <f t="shared" si="190"/>
        <v>7</v>
      </c>
      <c r="E139" s="158" t="s">
        <v>368</v>
      </c>
      <c r="F139" s="161"/>
      <c r="G139" s="161"/>
      <c r="H139" s="161"/>
      <c r="I139" s="161"/>
      <c r="J139" s="161"/>
      <c r="K139" s="161"/>
      <c r="L139" s="161"/>
      <c r="M139" s="161"/>
      <c r="N139" s="161"/>
      <c r="O139" s="161"/>
      <c r="P139" s="161"/>
      <c r="Q139" s="161"/>
      <c r="R139" s="161"/>
      <c r="S139" s="161"/>
      <c r="T139" s="161"/>
      <c r="U139" s="161"/>
      <c r="V139" s="161"/>
      <c r="W139" s="161"/>
      <c r="X139" s="161"/>
      <c r="Y139" s="161"/>
      <c r="Z139" s="161"/>
      <c r="AA139" s="161"/>
      <c r="AB139" s="161"/>
      <c r="AC139" s="161">
        <f t="shared" si="191"/>
        <v>0</v>
      </c>
      <c r="AD139" s="161">
        <f t="shared" si="192"/>
        <v>-25</v>
      </c>
      <c r="AE139" s="162">
        <f>(AG+RE)/2</f>
        <v>5</v>
      </c>
      <c r="AF139" s="54">
        <f>HLOOKUP(Yrke,Levelbonus!$B$1:$CR$20,9,FALSE)</f>
        <v>2</v>
      </c>
      <c r="AG139" s="54">
        <f t="shared" si="193"/>
        <v>2</v>
      </c>
      <c r="AH139" s="54" t="str">
        <f>IF(ISNUMBER(VLOOKUP($A139,Rasbonus!$A$61:$AM$295,MATCH(Ras,Rasbonus!$A$1:$AM$1,0),FALSE)),VLOOKUP($A139,Rasbonus!$A$61:$AM$295,MATCH(Ras,Rasbonus!$A$1:$AM$1,0),FALSE),"0")</f>
        <v>0</v>
      </c>
      <c r="AI139" s="54"/>
      <c r="AJ139" s="54"/>
      <c r="AK139" s="163">
        <f t="shared" si="194"/>
        <v>-18</v>
      </c>
      <c r="AL139" s="52">
        <f t="shared" si="195"/>
        <v>0</v>
      </c>
      <c r="AM139" s="52">
        <f t="shared" ref="AM139:BF139" si="206">IF(I139&gt;2,"99",IF(I139&lt;1,0,IF(I139=1,$C139+$C139-$C139,IF(I139=2,$C139+$D139))))</f>
        <v>0</v>
      </c>
      <c r="AN139" s="52">
        <f t="shared" si="206"/>
        <v>0</v>
      </c>
      <c r="AO139" s="52">
        <f t="shared" si="206"/>
        <v>0</v>
      </c>
      <c r="AP139" s="52">
        <f t="shared" si="206"/>
        <v>0</v>
      </c>
      <c r="AQ139" s="52">
        <f t="shared" si="206"/>
        <v>0</v>
      </c>
      <c r="AR139" s="52">
        <f t="shared" si="206"/>
        <v>0</v>
      </c>
      <c r="AS139" s="52">
        <f t="shared" si="206"/>
        <v>0</v>
      </c>
      <c r="AT139" s="52">
        <f t="shared" si="206"/>
        <v>0</v>
      </c>
      <c r="AU139" s="52">
        <f t="shared" si="206"/>
        <v>0</v>
      </c>
      <c r="AV139" s="52">
        <f t="shared" si="206"/>
        <v>0</v>
      </c>
      <c r="AW139" s="52">
        <f t="shared" si="206"/>
        <v>0</v>
      </c>
      <c r="AX139" s="52">
        <f t="shared" si="206"/>
        <v>0</v>
      </c>
      <c r="AY139" s="52">
        <f t="shared" si="206"/>
        <v>0</v>
      </c>
      <c r="AZ139" s="52">
        <f t="shared" si="206"/>
        <v>0</v>
      </c>
      <c r="BA139" s="52">
        <f t="shared" si="206"/>
        <v>0</v>
      </c>
      <c r="BB139" s="52">
        <f t="shared" si="206"/>
        <v>0</v>
      </c>
      <c r="BC139" s="52">
        <f t="shared" si="206"/>
        <v>0</v>
      </c>
      <c r="BD139" s="52">
        <f t="shared" si="206"/>
        <v>0</v>
      </c>
      <c r="BE139" s="52">
        <f t="shared" si="206"/>
        <v>0</v>
      </c>
      <c r="BF139" s="52">
        <f t="shared" si="206"/>
        <v>0</v>
      </c>
      <c r="BG139" s="52"/>
      <c r="BH139" s="52"/>
      <c r="BI139" s="52"/>
      <c r="BJ139" s="52"/>
    </row>
    <row r="140" spans="1:62" ht="12.75" customHeight="1">
      <c r="A140" s="158" t="s">
        <v>379</v>
      </c>
      <c r="B140" s="159" t="str">
        <f>VLOOKUP(A140,AllaSkills!$A$3:$BV$319,'Ny NPC'!$A$2+3,FALSE)</f>
        <v>3</v>
      </c>
      <c r="C140" s="159" t="str">
        <f t="shared" si="189"/>
        <v>3</v>
      </c>
      <c r="D140" s="159" t="str">
        <f t="shared" si="190"/>
        <v>3</v>
      </c>
      <c r="E140" s="158" t="s">
        <v>368</v>
      </c>
      <c r="F140" s="161"/>
      <c r="G140" s="161"/>
      <c r="H140" s="161"/>
      <c r="I140" s="161"/>
      <c r="J140" s="161"/>
      <c r="K140" s="161"/>
      <c r="L140" s="161"/>
      <c r="M140" s="161"/>
      <c r="N140" s="161"/>
      <c r="O140" s="161"/>
      <c r="P140" s="161"/>
      <c r="Q140" s="161"/>
      <c r="R140" s="161"/>
      <c r="S140" s="161"/>
      <c r="T140" s="161"/>
      <c r="U140" s="161"/>
      <c r="V140" s="161"/>
      <c r="W140" s="161"/>
      <c r="X140" s="161"/>
      <c r="Y140" s="161"/>
      <c r="Z140" s="161"/>
      <c r="AA140" s="161"/>
      <c r="AB140" s="161"/>
      <c r="AC140" s="161">
        <f t="shared" si="191"/>
        <v>0</v>
      </c>
      <c r="AD140" s="161">
        <f t="shared" si="192"/>
        <v>-25</v>
      </c>
      <c r="AE140" s="162">
        <f>(AG+RE)/2</f>
        <v>5</v>
      </c>
      <c r="AF140" s="54">
        <f>HLOOKUP(Yrke,Levelbonus!$B$1:$CR$20,9,FALSE)</f>
        <v>2</v>
      </c>
      <c r="AG140" s="54">
        <f t="shared" si="193"/>
        <v>2</v>
      </c>
      <c r="AH140" s="54" t="str">
        <f>IF(ISNUMBER(VLOOKUP($A140,Rasbonus!$A$61:$AM$295,MATCH(Ras,Rasbonus!$A$1:$AM$1,0),FALSE)),VLOOKUP($A140,Rasbonus!$A$61:$AM$295,MATCH(Ras,Rasbonus!$A$1:$AM$1,0),FALSE),"0")</f>
        <v>0</v>
      </c>
      <c r="AI140" s="54"/>
      <c r="AJ140" s="54"/>
      <c r="AK140" s="163">
        <f t="shared" si="194"/>
        <v>-18</v>
      </c>
      <c r="AL140" s="52">
        <f t="shared" si="195"/>
        <v>0</v>
      </c>
      <c r="AM140" s="52">
        <f t="shared" ref="AM140:BF140" si="207">IF(I140&gt;2,"99",IF(I140&lt;1,0,IF(I140=1,$C140+$C140-$C140,IF(I140=2,$C140+$D140))))</f>
        <v>0</v>
      </c>
      <c r="AN140" s="52">
        <f t="shared" si="207"/>
        <v>0</v>
      </c>
      <c r="AO140" s="52">
        <f t="shared" si="207"/>
        <v>0</v>
      </c>
      <c r="AP140" s="52">
        <f t="shared" si="207"/>
        <v>0</v>
      </c>
      <c r="AQ140" s="52">
        <f t="shared" si="207"/>
        <v>0</v>
      </c>
      <c r="AR140" s="52">
        <f t="shared" si="207"/>
        <v>0</v>
      </c>
      <c r="AS140" s="52">
        <f t="shared" si="207"/>
        <v>0</v>
      </c>
      <c r="AT140" s="52">
        <f t="shared" si="207"/>
        <v>0</v>
      </c>
      <c r="AU140" s="52">
        <f t="shared" si="207"/>
        <v>0</v>
      </c>
      <c r="AV140" s="52">
        <f t="shared" si="207"/>
        <v>0</v>
      </c>
      <c r="AW140" s="52">
        <f t="shared" si="207"/>
        <v>0</v>
      </c>
      <c r="AX140" s="52">
        <f t="shared" si="207"/>
        <v>0</v>
      </c>
      <c r="AY140" s="52">
        <f t="shared" si="207"/>
        <v>0</v>
      </c>
      <c r="AZ140" s="52">
        <f t="shared" si="207"/>
        <v>0</v>
      </c>
      <c r="BA140" s="52">
        <f t="shared" si="207"/>
        <v>0</v>
      </c>
      <c r="BB140" s="52">
        <f t="shared" si="207"/>
        <v>0</v>
      </c>
      <c r="BC140" s="52">
        <f t="shared" si="207"/>
        <v>0</v>
      </c>
      <c r="BD140" s="52">
        <f t="shared" si="207"/>
        <v>0</v>
      </c>
      <c r="BE140" s="52">
        <f t="shared" si="207"/>
        <v>0</v>
      </c>
      <c r="BF140" s="52">
        <f t="shared" si="207"/>
        <v>0</v>
      </c>
      <c r="BG140" s="52"/>
      <c r="BH140" s="52"/>
      <c r="BI140" s="52"/>
      <c r="BJ140" s="52"/>
    </row>
    <row r="141" spans="1:62" ht="12.75" customHeight="1">
      <c r="A141" s="158" t="s">
        <v>380</v>
      </c>
      <c r="B141" s="159" t="str">
        <f>VLOOKUP(A141,AllaSkills!$A$3:$BV$319,'Ny NPC'!$A$2+3,FALSE)</f>
        <v>3</v>
      </c>
      <c r="C141" s="159" t="str">
        <f t="shared" si="189"/>
        <v>3</v>
      </c>
      <c r="D141" s="159" t="str">
        <f t="shared" si="190"/>
        <v>3</v>
      </c>
      <c r="E141" s="158" t="s">
        <v>368</v>
      </c>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f t="shared" si="191"/>
        <v>0</v>
      </c>
      <c r="AD141" s="161">
        <f t="shared" si="192"/>
        <v>-25</v>
      </c>
      <c r="AE141" s="162">
        <f>(AG+RE)/2</f>
        <v>5</v>
      </c>
      <c r="AF141" s="54">
        <f>HLOOKUP(Yrke,Levelbonus!$B$1:$CR$20,9,FALSE)</f>
        <v>2</v>
      </c>
      <c r="AG141" s="54">
        <f t="shared" si="193"/>
        <v>2</v>
      </c>
      <c r="AH141" s="54" t="str">
        <f>IF(ISNUMBER(VLOOKUP($A141,Rasbonus!$A$61:$AM$295,MATCH(Ras,Rasbonus!$A$1:$AM$1,0),FALSE)),VLOOKUP($A141,Rasbonus!$A$61:$AM$295,MATCH(Ras,Rasbonus!$A$1:$AM$1,0),FALSE),"0")</f>
        <v>0</v>
      </c>
      <c r="AI141" s="54"/>
      <c r="AJ141" s="54"/>
      <c r="AK141" s="163">
        <f t="shared" si="194"/>
        <v>-18</v>
      </c>
      <c r="AL141" s="52">
        <f t="shared" si="195"/>
        <v>0</v>
      </c>
      <c r="AM141" s="52">
        <f t="shared" ref="AM141:BF141" si="208">IF(I141&gt;2,"99",IF(I141&lt;1,0,IF(I141=1,$C141+$C141-$C141,IF(I141=2,$C141+$D141))))</f>
        <v>0</v>
      </c>
      <c r="AN141" s="52">
        <f t="shared" si="208"/>
        <v>0</v>
      </c>
      <c r="AO141" s="52">
        <f t="shared" si="208"/>
        <v>0</v>
      </c>
      <c r="AP141" s="52">
        <f t="shared" si="208"/>
        <v>0</v>
      </c>
      <c r="AQ141" s="52">
        <f t="shared" si="208"/>
        <v>0</v>
      </c>
      <c r="AR141" s="52">
        <f t="shared" si="208"/>
        <v>0</v>
      </c>
      <c r="AS141" s="52">
        <f t="shared" si="208"/>
        <v>0</v>
      </c>
      <c r="AT141" s="52">
        <f t="shared" si="208"/>
        <v>0</v>
      </c>
      <c r="AU141" s="52">
        <f t="shared" si="208"/>
        <v>0</v>
      </c>
      <c r="AV141" s="52">
        <f t="shared" si="208"/>
        <v>0</v>
      </c>
      <c r="AW141" s="52">
        <f t="shared" si="208"/>
        <v>0</v>
      </c>
      <c r="AX141" s="52">
        <f t="shared" si="208"/>
        <v>0</v>
      </c>
      <c r="AY141" s="52">
        <f t="shared" si="208"/>
        <v>0</v>
      </c>
      <c r="AZ141" s="52">
        <f t="shared" si="208"/>
        <v>0</v>
      </c>
      <c r="BA141" s="52">
        <f t="shared" si="208"/>
        <v>0</v>
      </c>
      <c r="BB141" s="52">
        <f t="shared" si="208"/>
        <v>0</v>
      </c>
      <c r="BC141" s="52">
        <f t="shared" si="208"/>
        <v>0</v>
      </c>
      <c r="BD141" s="52">
        <f t="shared" si="208"/>
        <v>0</v>
      </c>
      <c r="BE141" s="52">
        <f t="shared" si="208"/>
        <v>0</v>
      </c>
      <c r="BF141" s="52">
        <f t="shared" si="208"/>
        <v>0</v>
      </c>
      <c r="BG141" s="52"/>
      <c r="BH141" s="52"/>
      <c r="BI141" s="52"/>
      <c r="BJ141" s="52"/>
    </row>
    <row r="142" spans="1:62" ht="12.75" customHeight="1">
      <c r="A142" s="158" t="s">
        <v>381</v>
      </c>
      <c r="B142" s="159" t="str">
        <f>VLOOKUP(A142,AllaSkills!$A$3:$BV$319,'Ny NPC'!$A$2+3,FALSE)</f>
        <v>1/4</v>
      </c>
      <c r="C142" s="161" t="str">
        <f t="shared" si="189"/>
        <v>1</v>
      </c>
      <c r="D142" s="161" t="str">
        <f t="shared" si="190"/>
        <v>4</v>
      </c>
      <c r="E142" s="158" t="s">
        <v>368</v>
      </c>
      <c r="F142" s="161"/>
      <c r="G142" s="161"/>
      <c r="H142" s="161"/>
      <c r="I142" s="161"/>
      <c r="J142" s="161"/>
      <c r="K142" s="161"/>
      <c r="L142" s="161"/>
      <c r="M142" s="161"/>
      <c r="N142" s="161"/>
      <c r="O142" s="161"/>
      <c r="P142" s="161"/>
      <c r="Q142" s="161"/>
      <c r="R142" s="161"/>
      <c r="S142" s="161"/>
      <c r="T142" s="161"/>
      <c r="U142" s="161"/>
      <c r="V142" s="161"/>
      <c r="W142" s="161"/>
      <c r="X142" s="161"/>
      <c r="Y142" s="161"/>
      <c r="Z142" s="161"/>
      <c r="AA142" s="161"/>
      <c r="AB142" s="161"/>
      <c r="AC142" s="161">
        <f t="shared" si="191"/>
        <v>0</v>
      </c>
      <c r="AD142" s="161">
        <f t="shared" si="192"/>
        <v>-25</v>
      </c>
      <c r="AE142" s="162">
        <f>(IN+AG)/2</f>
        <v>5</v>
      </c>
      <c r="AF142" s="54">
        <f>HLOOKUP(Yrke,Levelbonus!$B$1:$CR$20,9,FALSE)</f>
        <v>2</v>
      </c>
      <c r="AG142" s="54">
        <f t="shared" si="193"/>
        <v>2</v>
      </c>
      <c r="AH142" s="54" t="str">
        <f>IF(ISNUMBER(VLOOKUP($A142,Rasbonus!$A$61:$AM$295,MATCH(Ras,Rasbonus!$A$1:$AM$1,0),FALSE)),VLOOKUP($A142,Rasbonus!$A$61:$AM$295,MATCH(Ras,Rasbonus!$A$1:$AM$1,0),FALSE),"0")</f>
        <v>0</v>
      </c>
      <c r="AI142" s="54"/>
      <c r="AJ142" s="54"/>
      <c r="AK142" s="163">
        <f t="shared" si="194"/>
        <v>-18</v>
      </c>
      <c r="AL142" s="52">
        <f t="shared" si="195"/>
        <v>0</v>
      </c>
      <c r="AM142" s="52">
        <f t="shared" ref="AM142:BF142" si="209">IF(I142&gt;2,"99",IF(I142&lt;1,0,IF(I142=1,$C142+$C142-$C142,IF(I142=2,$C142+$D142))))</f>
        <v>0</v>
      </c>
      <c r="AN142" s="52">
        <f t="shared" si="209"/>
        <v>0</v>
      </c>
      <c r="AO142" s="52">
        <f t="shared" si="209"/>
        <v>0</v>
      </c>
      <c r="AP142" s="52">
        <f t="shared" si="209"/>
        <v>0</v>
      </c>
      <c r="AQ142" s="52">
        <f t="shared" si="209"/>
        <v>0</v>
      </c>
      <c r="AR142" s="52">
        <f t="shared" si="209"/>
        <v>0</v>
      </c>
      <c r="AS142" s="52">
        <f t="shared" si="209"/>
        <v>0</v>
      </c>
      <c r="AT142" s="52">
        <f t="shared" si="209"/>
        <v>0</v>
      </c>
      <c r="AU142" s="52">
        <f t="shared" si="209"/>
        <v>0</v>
      </c>
      <c r="AV142" s="52">
        <f t="shared" si="209"/>
        <v>0</v>
      </c>
      <c r="AW142" s="52">
        <f t="shared" si="209"/>
        <v>0</v>
      </c>
      <c r="AX142" s="52">
        <f t="shared" si="209"/>
        <v>0</v>
      </c>
      <c r="AY142" s="52">
        <f t="shared" si="209"/>
        <v>0</v>
      </c>
      <c r="AZ142" s="52">
        <f t="shared" si="209"/>
        <v>0</v>
      </c>
      <c r="BA142" s="52">
        <f t="shared" si="209"/>
        <v>0</v>
      </c>
      <c r="BB142" s="52">
        <f t="shared" si="209"/>
        <v>0</v>
      </c>
      <c r="BC142" s="52">
        <f t="shared" si="209"/>
        <v>0</v>
      </c>
      <c r="BD142" s="52">
        <f t="shared" si="209"/>
        <v>0</v>
      </c>
      <c r="BE142" s="52">
        <f t="shared" si="209"/>
        <v>0</v>
      </c>
      <c r="BF142" s="52">
        <f t="shared" si="209"/>
        <v>0</v>
      </c>
      <c r="BG142" s="52"/>
      <c r="BH142" s="52"/>
      <c r="BI142" s="52"/>
      <c r="BJ142" s="52"/>
    </row>
    <row r="143" spans="1:62" ht="12.75" customHeight="1">
      <c r="A143" s="158" t="s">
        <v>382</v>
      </c>
      <c r="B143" s="159" t="str">
        <f>VLOOKUP(A143,AllaSkills!$A$3:$BV$319,'Ny NPC'!$A$2+3,FALSE)</f>
        <v>3</v>
      </c>
      <c r="C143" s="159" t="str">
        <f t="shared" si="189"/>
        <v>3</v>
      </c>
      <c r="D143" s="159" t="str">
        <f t="shared" si="190"/>
        <v>3</v>
      </c>
      <c r="E143" s="158" t="s">
        <v>368</v>
      </c>
      <c r="F143" s="161"/>
      <c r="G143" s="161"/>
      <c r="H143" s="161"/>
      <c r="I143" s="161"/>
      <c r="J143" s="161"/>
      <c r="K143" s="161"/>
      <c r="L143" s="161"/>
      <c r="M143" s="161"/>
      <c r="N143" s="161"/>
      <c r="O143" s="161"/>
      <c r="P143" s="161"/>
      <c r="Q143" s="161"/>
      <c r="R143" s="161"/>
      <c r="S143" s="161"/>
      <c r="T143" s="161"/>
      <c r="U143" s="161"/>
      <c r="V143" s="161"/>
      <c r="W143" s="161"/>
      <c r="X143" s="161"/>
      <c r="Y143" s="161"/>
      <c r="Z143" s="161"/>
      <c r="AA143" s="161"/>
      <c r="AB143" s="161"/>
      <c r="AC143" s="161">
        <f t="shared" si="191"/>
        <v>0</v>
      </c>
      <c r="AD143" s="161">
        <f t="shared" si="192"/>
        <v>-25</v>
      </c>
      <c r="AE143" s="162">
        <f>(IN+AG)/2</f>
        <v>5</v>
      </c>
      <c r="AF143" s="54">
        <f>HLOOKUP(Yrke,Levelbonus!$B$1:$CR$20,9,FALSE)</f>
        <v>2</v>
      </c>
      <c r="AG143" s="54">
        <f t="shared" si="193"/>
        <v>2</v>
      </c>
      <c r="AH143" s="54" t="str">
        <f>IF(ISNUMBER(VLOOKUP($A143,Rasbonus!$A$61:$AM$295,MATCH(Ras,Rasbonus!$A$1:$AM$1,0),FALSE)),VLOOKUP($A143,Rasbonus!$A$61:$AM$295,MATCH(Ras,Rasbonus!$A$1:$AM$1,0),FALSE),"0")</f>
        <v>0</v>
      </c>
      <c r="AI143" s="54"/>
      <c r="AJ143" s="54"/>
      <c r="AK143" s="163">
        <f t="shared" si="194"/>
        <v>-18</v>
      </c>
      <c r="AL143" s="52">
        <f t="shared" si="195"/>
        <v>0</v>
      </c>
      <c r="AM143" s="52">
        <f t="shared" ref="AM143:BF143" si="210">IF(I143&gt;2,"99",IF(I143&lt;1,0,IF(I143=1,$C143+$C143-$C143,IF(I143=2,$C143+$D143))))</f>
        <v>0</v>
      </c>
      <c r="AN143" s="52">
        <f t="shared" si="210"/>
        <v>0</v>
      </c>
      <c r="AO143" s="52">
        <f t="shared" si="210"/>
        <v>0</v>
      </c>
      <c r="AP143" s="52">
        <f t="shared" si="210"/>
        <v>0</v>
      </c>
      <c r="AQ143" s="52">
        <f t="shared" si="210"/>
        <v>0</v>
      </c>
      <c r="AR143" s="52">
        <f t="shared" si="210"/>
        <v>0</v>
      </c>
      <c r="AS143" s="52">
        <f t="shared" si="210"/>
        <v>0</v>
      </c>
      <c r="AT143" s="52">
        <f t="shared" si="210"/>
        <v>0</v>
      </c>
      <c r="AU143" s="52">
        <f t="shared" si="210"/>
        <v>0</v>
      </c>
      <c r="AV143" s="52">
        <f t="shared" si="210"/>
        <v>0</v>
      </c>
      <c r="AW143" s="52">
        <f t="shared" si="210"/>
        <v>0</v>
      </c>
      <c r="AX143" s="52">
        <f t="shared" si="210"/>
        <v>0</v>
      </c>
      <c r="AY143" s="52">
        <f t="shared" si="210"/>
        <v>0</v>
      </c>
      <c r="AZ143" s="52">
        <f t="shared" si="210"/>
        <v>0</v>
      </c>
      <c r="BA143" s="52">
        <f t="shared" si="210"/>
        <v>0</v>
      </c>
      <c r="BB143" s="52">
        <f t="shared" si="210"/>
        <v>0</v>
      </c>
      <c r="BC143" s="52">
        <f t="shared" si="210"/>
        <v>0</v>
      </c>
      <c r="BD143" s="52">
        <f t="shared" si="210"/>
        <v>0</v>
      </c>
      <c r="BE143" s="52">
        <f t="shared" si="210"/>
        <v>0</v>
      </c>
      <c r="BF143" s="52">
        <f t="shared" si="210"/>
        <v>0</v>
      </c>
      <c r="BG143" s="52"/>
      <c r="BH143" s="52"/>
      <c r="BI143" s="52"/>
      <c r="BJ143" s="52"/>
    </row>
    <row r="144" spans="1:62" ht="12.75" customHeight="1">
      <c r="A144" s="158" t="s">
        <v>383</v>
      </c>
      <c r="B144" s="159" t="str">
        <f>VLOOKUP(A144,AllaSkills!$A$3:$BV$319,'Ny NPC'!$A$2+3,FALSE)</f>
        <v>1/2</v>
      </c>
      <c r="C144" s="161" t="str">
        <f t="shared" si="189"/>
        <v>1</v>
      </c>
      <c r="D144" s="161" t="str">
        <f t="shared" si="190"/>
        <v>2</v>
      </c>
      <c r="E144" s="158" t="s">
        <v>368</v>
      </c>
      <c r="F144" s="161"/>
      <c r="G144" s="161"/>
      <c r="H144" s="161"/>
      <c r="I144" s="161"/>
      <c r="J144" s="161"/>
      <c r="K144" s="161"/>
      <c r="L144" s="161"/>
      <c r="M144" s="161"/>
      <c r="N144" s="161"/>
      <c r="O144" s="161"/>
      <c r="P144" s="161"/>
      <c r="Q144" s="161"/>
      <c r="R144" s="161"/>
      <c r="S144" s="161"/>
      <c r="T144" s="161"/>
      <c r="U144" s="161"/>
      <c r="V144" s="161"/>
      <c r="W144" s="161"/>
      <c r="X144" s="161"/>
      <c r="Y144" s="161"/>
      <c r="Z144" s="161"/>
      <c r="AA144" s="161"/>
      <c r="AB144" s="161"/>
      <c r="AC144" s="161">
        <f t="shared" si="191"/>
        <v>0</v>
      </c>
      <c r="AD144" s="161">
        <f t="shared" si="192"/>
        <v>-25</v>
      </c>
      <c r="AE144" s="162">
        <f>(ST+AG)/2</f>
        <v>12.5</v>
      </c>
      <c r="AF144" s="54">
        <f>HLOOKUP(Yrke,Levelbonus!$B$1:$CR$20,9,FALSE)</f>
        <v>2</v>
      </c>
      <c r="AG144" s="54">
        <f t="shared" si="193"/>
        <v>2</v>
      </c>
      <c r="AH144" s="54" t="str">
        <f>IF(ISNUMBER(VLOOKUP($A144,Rasbonus!$A$61:$AM$295,MATCH(Ras,Rasbonus!$A$1:$AM$1,0),FALSE)),VLOOKUP($A144,Rasbonus!$A$61:$AM$295,MATCH(Ras,Rasbonus!$A$1:$AM$1,0),FALSE),"0")</f>
        <v>0</v>
      </c>
      <c r="AI144" s="54"/>
      <c r="AJ144" s="54"/>
      <c r="AK144" s="163">
        <f t="shared" si="194"/>
        <v>-11</v>
      </c>
      <c r="AL144" s="52">
        <f t="shared" si="195"/>
        <v>0</v>
      </c>
      <c r="AM144" s="52">
        <f t="shared" ref="AM144:BF144" si="211">IF(I144&gt;2,"99",IF(I144&lt;1,0,IF(I144=1,$C144+$C144-$C144,IF(I144=2,$C144+$D144))))</f>
        <v>0</v>
      </c>
      <c r="AN144" s="52">
        <f t="shared" si="211"/>
        <v>0</v>
      </c>
      <c r="AO144" s="52">
        <f t="shared" si="211"/>
        <v>0</v>
      </c>
      <c r="AP144" s="52">
        <f t="shared" si="211"/>
        <v>0</v>
      </c>
      <c r="AQ144" s="52">
        <f t="shared" si="211"/>
        <v>0</v>
      </c>
      <c r="AR144" s="52">
        <f t="shared" si="211"/>
        <v>0</v>
      </c>
      <c r="AS144" s="52">
        <f t="shared" si="211"/>
        <v>0</v>
      </c>
      <c r="AT144" s="52">
        <f t="shared" si="211"/>
        <v>0</v>
      </c>
      <c r="AU144" s="52">
        <f t="shared" si="211"/>
        <v>0</v>
      </c>
      <c r="AV144" s="52">
        <f t="shared" si="211"/>
        <v>0</v>
      </c>
      <c r="AW144" s="52">
        <f t="shared" si="211"/>
        <v>0</v>
      </c>
      <c r="AX144" s="52">
        <f t="shared" si="211"/>
        <v>0</v>
      </c>
      <c r="AY144" s="52">
        <f t="shared" si="211"/>
        <v>0</v>
      </c>
      <c r="AZ144" s="52">
        <f t="shared" si="211"/>
        <v>0</v>
      </c>
      <c r="BA144" s="52">
        <f t="shared" si="211"/>
        <v>0</v>
      </c>
      <c r="BB144" s="52">
        <f t="shared" si="211"/>
        <v>0</v>
      </c>
      <c r="BC144" s="52">
        <f t="shared" si="211"/>
        <v>0</v>
      </c>
      <c r="BD144" s="52">
        <f t="shared" si="211"/>
        <v>0</v>
      </c>
      <c r="BE144" s="52">
        <f t="shared" si="211"/>
        <v>0</v>
      </c>
      <c r="BF144" s="52">
        <f t="shared" si="211"/>
        <v>0</v>
      </c>
      <c r="BG144" s="52"/>
      <c r="BH144" s="52"/>
      <c r="BI144" s="52"/>
      <c r="BJ144" s="52"/>
    </row>
    <row r="145" spans="1:62" ht="12.75" customHeight="1">
      <c r="A145" s="158" t="s">
        <v>384</v>
      </c>
      <c r="B145" s="159" t="str">
        <f>VLOOKUP(A145,AllaSkills!$A$3:$BV$319,'Ny NPC'!$A$2+3,FALSE)</f>
        <v>1/2</v>
      </c>
      <c r="C145" s="161" t="str">
        <f t="shared" si="189"/>
        <v>1</v>
      </c>
      <c r="D145" s="161" t="str">
        <f t="shared" si="190"/>
        <v>2</v>
      </c>
      <c r="E145" s="158" t="s">
        <v>368</v>
      </c>
      <c r="F145" s="161"/>
      <c r="G145" s="161"/>
      <c r="H145" s="161"/>
      <c r="I145" s="161"/>
      <c r="J145" s="161"/>
      <c r="K145" s="161"/>
      <c r="L145" s="161"/>
      <c r="M145" s="161"/>
      <c r="N145" s="161"/>
      <c r="O145" s="161"/>
      <c r="P145" s="161"/>
      <c r="Q145" s="161"/>
      <c r="R145" s="161"/>
      <c r="S145" s="161"/>
      <c r="T145" s="161"/>
      <c r="U145" s="161"/>
      <c r="V145" s="161"/>
      <c r="W145" s="161"/>
      <c r="X145" s="161"/>
      <c r="Y145" s="161"/>
      <c r="Z145" s="161"/>
      <c r="AA145" s="161"/>
      <c r="AB145" s="161"/>
      <c r="AC145" s="161">
        <f t="shared" si="191"/>
        <v>0</v>
      </c>
      <c r="AD145" s="161">
        <f t="shared" si="192"/>
        <v>-25</v>
      </c>
      <c r="AE145" s="162">
        <f>(AG+SD)/2</f>
        <v>5</v>
      </c>
      <c r="AF145" s="54">
        <f>HLOOKUP(Yrke,Levelbonus!$B$1:$CR$20,9,FALSE)</f>
        <v>2</v>
      </c>
      <c r="AG145" s="54">
        <f t="shared" si="193"/>
        <v>2</v>
      </c>
      <c r="AH145" s="54" t="str">
        <f>IF(ISNUMBER(VLOOKUP($A145,Rasbonus!$A$61:$AM$295,MATCH(Ras,Rasbonus!$A$1:$AM$1,0),FALSE)),VLOOKUP($A145,Rasbonus!$A$61:$AM$295,MATCH(Ras,Rasbonus!$A$1:$AM$1,0),FALSE),"0")</f>
        <v>0</v>
      </c>
      <c r="AI145" s="54"/>
      <c r="AJ145" s="54"/>
      <c r="AK145" s="163">
        <f t="shared" si="194"/>
        <v>-18</v>
      </c>
      <c r="AL145" s="52">
        <f t="shared" si="195"/>
        <v>0</v>
      </c>
      <c r="AM145" s="52">
        <f t="shared" ref="AM145:BF145" si="212">IF(I145&gt;2,"99",IF(I145&lt;1,0,IF(I145=1,$C145+$C145-$C145,IF(I145=2,$C145+$D145))))</f>
        <v>0</v>
      </c>
      <c r="AN145" s="52">
        <f t="shared" si="212"/>
        <v>0</v>
      </c>
      <c r="AO145" s="52">
        <f t="shared" si="212"/>
        <v>0</v>
      </c>
      <c r="AP145" s="52">
        <f t="shared" si="212"/>
        <v>0</v>
      </c>
      <c r="AQ145" s="52">
        <f t="shared" si="212"/>
        <v>0</v>
      </c>
      <c r="AR145" s="52">
        <f t="shared" si="212"/>
        <v>0</v>
      </c>
      <c r="AS145" s="52">
        <f t="shared" si="212"/>
        <v>0</v>
      </c>
      <c r="AT145" s="52">
        <f t="shared" si="212"/>
        <v>0</v>
      </c>
      <c r="AU145" s="52">
        <f t="shared" si="212"/>
        <v>0</v>
      </c>
      <c r="AV145" s="52">
        <f t="shared" si="212"/>
        <v>0</v>
      </c>
      <c r="AW145" s="52">
        <f t="shared" si="212"/>
        <v>0</v>
      </c>
      <c r="AX145" s="52">
        <f t="shared" si="212"/>
        <v>0</v>
      </c>
      <c r="AY145" s="52">
        <f t="shared" si="212"/>
        <v>0</v>
      </c>
      <c r="AZ145" s="52">
        <f t="shared" si="212"/>
        <v>0</v>
      </c>
      <c r="BA145" s="52">
        <f t="shared" si="212"/>
        <v>0</v>
      </c>
      <c r="BB145" s="52">
        <f t="shared" si="212"/>
        <v>0</v>
      </c>
      <c r="BC145" s="52">
        <f t="shared" si="212"/>
        <v>0</v>
      </c>
      <c r="BD145" s="52">
        <f t="shared" si="212"/>
        <v>0</v>
      </c>
      <c r="BE145" s="52">
        <f t="shared" si="212"/>
        <v>0</v>
      </c>
      <c r="BF145" s="52">
        <f t="shared" si="212"/>
        <v>0</v>
      </c>
      <c r="BG145" s="52"/>
      <c r="BH145" s="52"/>
      <c r="BI145" s="52"/>
      <c r="BJ145" s="52"/>
    </row>
    <row r="146" spans="1:62" ht="12.75" customHeight="1">
      <c r="A146" s="158" t="s">
        <v>385</v>
      </c>
      <c r="B146" s="159" t="str">
        <f>VLOOKUP(A146,AllaSkills!$A$3:$BV$319,'Ny NPC'!$A$2+3,FALSE)</f>
        <v>1/4</v>
      </c>
      <c r="C146" s="161" t="str">
        <f t="shared" si="189"/>
        <v>1</v>
      </c>
      <c r="D146" s="161" t="str">
        <f t="shared" si="190"/>
        <v>4</v>
      </c>
      <c r="E146" s="158" t="s">
        <v>368</v>
      </c>
      <c r="F146" s="161"/>
      <c r="G146" s="161"/>
      <c r="H146" s="161"/>
      <c r="I146" s="161"/>
      <c r="J146" s="161"/>
      <c r="K146" s="161"/>
      <c r="L146" s="161"/>
      <c r="M146" s="161"/>
      <c r="N146" s="161"/>
      <c r="O146" s="161"/>
      <c r="P146" s="161"/>
      <c r="Q146" s="161"/>
      <c r="R146" s="161"/>
      <c r="S146" s="161"/>
      <c r="T146" s="161"/>
      <c r="U146" s="161"/>
      <c r="V146" s="161"/>
      <c r="W146" s="161"/>
      <c r="X146" s="161"/>
      <c r="Y146" s="161"/>
      <c r="Z146" s="161"/>
      <c r="AA146" s="161"/>
      <c r="AB146" s="161"/>
      <c r="AC146" s="161">
        <f t="shared" si="191"/>
        <v>0</v>
      </c>
      <c r="AD146" s="161">
        <f t="shared" si="192"/>
        <v>-25</v>
      </c>
      <c r="AE146" s="162">
        <f>(RE)</f>
        <v>5</v>
      </c>
      <c r="AF146" s="54">
        <f>HLOOKUP(Yrke,Levelbonus!$B$1:$CR$20,9,FALSE)</f>
        <v>2</v>
      </c>
      <c r="AG146" s="54">
        <f t="shared" si="193"/>
        <v>2</v>
      </c>
      <c r="AH146" s="54" t="str">
        <f>IF(ISNUMBER(VLOOKUP($A146,Rasbonus!$A$61:$AM$295,MATCH(Ras,Rasbonus!$A$1:$AM$1,0),FALSE)),VLOOKUP($A146,Rasbonus!$A$61:$AM$295,MATCH(Ras,Rasbonus!$A$1:$AM$1,0),FALSE),"0")</f>
        <v>0</v>
      </c>
      <c r="AI146" s="54"/>
      <c r="AJ146" s="54"/>
      <c r="AK146" s="163">
        <f t="shared" si="194"/>
        <v>-18</v>
      </c>
      <c r="AL146" s="52">
        <f t="shared" si="195"/>
        <v>0</v>
      </c>
      <c r="AM146" s="52">
        <f t="shared" ref="AM146:BF146" si="213">IF(I146&gt;2,"99",IF(I146&lt;1,0,IF(I146=1,$C146+$C146-$C146,IF(I146=2,$C146+$D146))))</f>
        <v>0</v>
      </c>
      <c r="AN146" s="52">
        <f t="shared" si="213"/>
        <v>0</v>
      </c>
      <c r="AO146" s="52">
        <f t="shared" si="213"/>
        <v>0</v>
      </c>
      <c r="AP146" s="52">
        <f t="shared" si="213"/>
        <v>0</v>
      </c>
      <c r="AQ146" s="52">
        <f t="shared" si="213"/>
        <v>0</v>
      </c>
      <c r="AR146" s="52">
        <f t="shared" si="213"/>
        <v>0</v>
      </c>
      <c r="AS146" s="52">
        <f t="shared" si="213"/>
        <v>0</v>
      </c>
      <c r="AT146" s="52">
        <f t="shared" si="213"/>
        <v>0</v>
      </c>
      <c r="AU146" s="52">
        <f t="shared" si="213"/>
        <v>0</v>
      </c>
      <c r="AV146" s="52">
        <f t="shared" si="213"/>
        <v>0</v>
      </c>
      <c r="AW146" s="52">
        <f t="shared" si="213"/>
        <v>0</v>
      </c>
      <c r="AX146" s="52">
        <f t="shared" si="213"/>
        <v>0</v>
      </c>
      <c r="AY146" s="52">
        <f t="shared" si="213"/>
        <v>0</v>
      </c>
      <c r="AZ146" s="52">
        <f t="shared" si="213"/>
        <v>0</v>
      </c>
      <c r="BA146" s="52">
        <f t="shared" si="213"/>
        <v>0</v>
      </c>
      <c r="BB146" s="52">
        <f t="shared" si="213"/>
        <v>0</v>
      </c>
      <c r="BC146" s="52">
        <f t="shared" si="213"/>
        <v>0</v>
      </c>
      <c r="BD146" s="52">
        <f t="shared" si="213"/>
        <v>0</v>
      </c>
      <c r="BE146" s="52">
        <f t="shared" si="213"/>
        <v>0</v>
      </c>
      <c r="BF146" s="52">
        <f t="shared" si="213"/>
        <v>0</v>
      </c>
      <c r="BG146" s="52"/>
      <c r="BH146" s="52"/>
      <c r="BI146" s="52"/>
      <c r="BJ146" s="52"/>
    </row>
    <row r="147" spans="1:62" ht="12.75" customHeight="1">
      <c r="A147" s="158" t="s">
        <v>386</v>
      </c>
      <c r="B147" s="159" t="str">
        <f>VLOOKUP(A147,AllaSkills!$A$3:$BV$319,'Ny NPC'!$A$2+3,FALSE)</f>
        <v>1/3</v>
      </c>
      <c r="C147" s="161" t="str">
        <f t="shared" si="189"/>
        <v>1</v>
      </c>
      <c r="D147" s="161" t="str">
        <f t="shared" si="190"/>
        <v>3</v>
      </c>
      <c r="E147" s="158" t="s">
        <v>368</v>
      </c>
      <c r="F147" s="161"/>
      <c r="G147" s="161"/>
      <c r="H147" s="161"/>
      <c r="I147" s="161"/>
      <c r="J147" s="161"/>
      <c r="K147" s="161"/>
      <c r="L147" s="161"/>
      <c r="M147" s="161"/>
      <c r="N147" s="161"/>
      <c r="O147" s="161"/>
      <c r="P147" s="161"/>
      <c r="Q147" s="161"/>
      <c r="R147" s="161"/>
      <c r="S147" s="161"/>
      <c r="T147" s="161"/>
      <c r="U147" s="161"/>
      <c r="V147" s="161"/>
      <c r="W147" s="161"/>
      <c r="X147" s="161"/>
      <c r="Y147" s="161"/>
      <c r="Z147" s="161"/>
      <c r="AA147" s="161"/>
      <c r="AB147" s="161"/>
      <c r="AC147" s="161">
        <f t="shared" si="191"/>
        <v>0</v>
      </c>
      <c r="AD147" s="161">
        <f t="shared" si="192"/>
        <v>-25</v>
      </c>
      <c r="AE147" s="162">
        <f>(AG+EM)/2</f>
        <v>5</v>
      </c>
      <c r="AF147" s="54">
        <f>HLOOKUP(Yrke,Levelbonus!$B$1:$CR$20,9,FALSE)</f>
        <v>2</v>
      </c>
      <c r="AG147" s="54">
        <f t="shared" si="193"/>
        <v>2</v>
      </c>
      <c r="AH147" s="54" t="str">
        <f>IF(ISNUMBER(VLOOKUP($A147,Rasbonus!$A$61:$AM$295,MATCH(Ras,Rasbonus!$A$1:$AM$1,0),FALSE)),VLOOKUP($A147,Rasbonus!$A$61:$AM$295,MATCH(Ras,Rasbonus!$A$1:$AM$1,0),FALSE),"0")</f>
        <v>0</v>
      </c>
      <c r="AI147" s="54"/>
      <c r="AJ147" s="54"/>
      <c r="AK147" s="163">
        <f t="shared" si="194"/>
        <v>-18</v>
      </c>
      <c r="AL147" s="52">
        <f t="shared" si="195"/>
        <v>0</v>
      </c>
      <c r="AM147" s="52">
        <f t="shared" ref="AM147:BF147" si="214">IF(I147&gt;2,"99",IF(I147&lt;1,0,IF(I147=1,$C147+$C147-$C147,IF(I147=2,$C147+$D147))))</f>
        <v>0</v>
      </c>
      <c r="AN147" s="52">
        <f t="shared" si="214"/>
        <v>0</v>
      </c>
      <c r="AO147" s="52">
        <f t="shared" si="214"/>
        <v>0</v>
      </c>
      <c r="AP147" s="52">
        <f t="shared" si="214"/>
        <v>0</v>
      </c>
      <c r="AQ147" s="52">
        <f t="shared" si="214"/>
        <v>0</v>
      </c>
      <c r="AR147" s="52">
        <f t="shared" si="214"/>
        <v>0</v>
      </c>
      <c r="AS147" s="52">
        <f t="shared" si="214"/>
        <v>0</v>
      </c>
      <c r="AT147" s="52">
        <f t="shared" si="214"/>
        <v>0</v>
      </c>
      <c r="AU147" s="52">
        <f t="shared" si="214"/>
        <v>0</v>
      </c>
      <c r="AV147" s="52">
        <f t="shared" si="214"/>
        <v>0</v>
      </c>
      <c r="AW147" s="52">
        <f t="shared" si="214"/>
        <v>0</v>
      </c>
      <c r="AX147" s="52">
        <f t="shared" si="214"/>
        <v>0</v>
      </c>
      <c r="AY147" s="52">
        <f t="shared" si="214"/>
        <v>0</v>
      </c>
      <c r="AZ147" s="52">
        <f t="shared" si="214"/>
        <v>0</v>
      </c>
      <c r="BA147" s="52">
        <f t="shared" si="214"/>
        <v>0</v>
      </c>
      <c r="BB147" s="52">
        <f t="shared" si="214"/>
        <v>0</v>
      </c>
      <c r="BC147" s="52">
        <f t="shared" si="214"/>
        <v>0</v>
      </c>
      <c r="BD147" s="52">
        <f t="shared" si="214"/>
        <v>0</v>
      </c>
      <c r="BE147" s="52">
        <f t="shared" si="214"/>
        <v>0</v>
      </c>
      <c r="BF147" s="52">
        <f t="shared" si="214"/>
        <v>0</v>
      </c>
      <c r="BG147" s="52"/>
      <c r="BH147" s="52"/>
      <c r="BI147" s="52"/>
      <c r="BJ147" s="52"/>
    </row>
    <row r="148" spans="1:62" ht="12.75" customHeight="1">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row>
    <row r="149" spans="1:62" ht="12.75" customHeight="1">
      <c r="A149" s="158" t="s">
        <v>387</v>
      </c>
      <c r="B149" s="159" t="str">
        <f>VLOOKUP(A149,AllaSkills!$A$3:$BV$319,'Ny NPC'!$A$2+3,FALSE)</f>
        <v>1/2</v>
      </c>
      <c r="C149" s="161" t="str">
        <f t="shared" ref="C149:C153" si="215">IF(LEN(B149)=3,LEFT(B149,1),IF(LEN(B149)&lt;3,B149,99))</f>
        <v>1</v>
      </c>
      <c r="D149" s="161" t="str">
        <f t="shared" ref="D149:D153" si="216">IF(RIGHT(B149,1)="*",LEFT(B149,1),IF(LEN(B149)=3,RIGHT(B149,1),IF(LEN(B149)&lt;3,B149,RIGHT(B149,2))))</f>
        <v>2</v>
      </c>
      <c r="E149" s="158" t="s">
        <v>388</v>
      </c>
      <c r="F149" s="161"/>
      <c r="G149" s="161"/>
      <c r="H149" s="161"/>
      <c r="I149" s="161"/>
      <c r="J149" s="161"/>
      <c r="K149" s="161"/>
      <c r="L149" s="161"/>
      <c r="M149" s="161"/>
      <c r="N149" s="161"/>
      <c r="O149" s="161"/>
      <c r="P149" s="161"/>
      <c r="Q149" s="161"/>
      <c r="R149" s="161"/>
      <c r="S149" s="161"/>
      <c r="T149" s="161"/>
      <c r="U149" s="161"/>
      <c r="V149" s="161"/>
      <c r="W149" s="161"/>
      <c r="X149" s="161"/>
      <c r="Y149" s="161"/>
      <c r="Z149" s="161"/>
      <c r="AA149" s="161"/>
      <c r="AB149" s="161"/>
      <c r="AC149" s="161">
        <f t="shared" ref="AC149:AC153" si="217">SUM(F149:AB149)</f>
        <v>0</v>
      </c>
      <c r="AD149" s="161">
        <f t="shared" ref="AD149:AD153" si="218">IF(AC149&lt;1,-25,IF(AC149&gt;30,80+((AC149-30)*0.5),IF(AC149&gt;20,70+(AC149-20),IF(AC149&gt;10,50+((AC149-10)*2),AC149*5))))</f>
        <v>-25</v>
      </c>
      <c r="AE149" s="162">
        <f>(RE)</f>
        <v>5</v>
      </c>
      <c r="AF149" s="54">
        <f>HLOOKUP(Yrke,Levelbonus!$B$1:$CR$20,8,FALSE)</f>
        <v>2</v>
      </c>
      <c r="AG149" s="54">
        <f>AF149*Level</f>
        <v>2</v>
      </c>
      <c r="AH149" s="54" t="str">
        <f>IF(ISNUMBER(VLOOKUP($A149,Rasbonus!$A$61:$AM$295,MATCH(Ras,Rasbonus!$A$1:$AM$1,0),FALSE)),VLOOKUP($A149,Rasbonus!$A$61:$AM$295,MATCH(Ras,Rasbonus!$A$1:$AM$1,0),FALSE),"0")</f>
        <v>0</v>
      </c>
      <c r="AI149" s="54"/>
      <c r="AJ149" s="54"/>
      <c r="AK149" s="163">
        <f t="shared" ref="AK149:AK153" si="219">ROUND(AD149+AE149+AG149+AH149+AI149+AJ149,0)</f>
        <v>-18</v>
      </c>
      <c r="AL149" s="52">
        <f t="shared" ref="AL149:AL153" si="220">IF(F149&gt;2,"99",IF(F149&lt;1,0,IF(F149=1,$C149+$C149-$C149,IF(F149=2,$C149+$D149))))</f>
        <v>0</v>
      </c>
      <c r="AM149" s="52">
        <f t="shared" ref="AM149:BF149" si="221">IF(I149&gt;2,"99",IF(I149&lt;1,0,IF(I149=1,$C149+$C149-$C149,IF(I149=2,$C149+$D149))))</f>
        <v>0</v>
      </c>
      <c r="AN149" s="52">
        <f t="shared" si="221"/>
        <v>0</v>
      </c>
      <c r="AO149" s="52">
        <f t="shared" si="221"/>
        <v>0</v>
      </c>
      <c r="AP149" s="52">
        <f t="shared" si="221"/>
        <v>0</v>
      </c>
      <c r="AQ149" s="52">
        <f t="shared" si="221"/>
        <v>0</v>
      </c>
      <c r="AR149" s="52">
        <f t="shared" si="221"/>
        <v>0</v>
      </c>
      <c r="AS149" s="52">
        <f t="shared" si="221"/>
        <v>0</v>
      </c>
      <c r="AT149" s="52">
        <f t="shared" si="221"/>
        <v>0</v>
      </c>
      <c r="AU149" s="52">
        <f t="shared" si="221"/>
        <v>0</v>
      </c>
      <c r="AV149" s="52">
        <f t="shared" si="221"/>
        <v>0</v>
      </c>
      <c r="AW149" s="52">
        <f t="shared" si="221"/>
        <v>0</v>
      </c>
      <c r="AX149" s="52">
        <f t="shared" si="221"/>
        <v>0</v>
      </c>
      <c r="AY149" s="52">
        <f t="shared" si="221"/>
        <v>0</v>
      </c>
      <c r="AZ149" s="52">
        <f t="shared" si="221"/>
        <v>0</v>
      </c>
      <c r="BA149" s="52">
        <f t="shared" si="221"/>
        <v>0</v>
      </c>
      <c r="BB149" s="52">
        <f t="shared" si="221"/>
        <v>0</v>
      </c>
      <c r="BC149" s="52">
        <f t="shared" si="221"/>
        <v>0</v>
      </c>
      <c r="BD149" s="52">
        <f t="shared" si="221"/>
        <v>0</v>
      </c>
      <c r="BE149" s="52">
        <f t="shared" si="221"/>
        <v>0</v>
      </c>
      <c r="BF149" s="52">
        <f t="shared" si="221"/>
        <v>0</v>
      </c>
      <c r="BG149" s="52"/>
      <c r="BH149" s="52"/>
      <c r="BI149" s="52"/>
      <c r="BJ149" s="52"/>
    </row>
    <row r="150" spans="1:62" ht="12.75" customHeight="1">
      <c r="A150" s="158" t="s">
        <v>389</v>
      </c>
      <c r="B150" s="159" t="str">
        <f>VLOOKUP(A150,AllaSkills!$A$3:$BV$319,'Ny NPC'!$A$2+3,FALSE)</f>
        <v>1/3</v>
      </c>
      <c r="C150" s="161" t="str">
        <f t="shared" si="215"/>
        <v>1</v>
      </c>
      <c r="D150" s="161" t="str">
        <f t="shared" si="216"/>
        <v>3</v>
      </c>
      <c r="E150" s="158" t="s">
        <v>388</v>
      </c>
      <c r="F150" s="161"/>
      <c r="G150" s="161"/>
      <c r="H150" s="161"/>
      <c r="I150" s="161"/>
      <c r="J150" s="161"/>
      <c r="K150" s="161"/>
      <c r="L150" s="161"/>
      <c r="M150" s="161"/>
      <c r="N150" s="161"/>
      <c r="O150" s="161"/>
      <c r="P150" s="161"/>
      <c r="Q150" s="161"/>
      <c r="R150" s="161"/>
      <c r="S150" s="161"/>
      <c r="T150" s="161"/>
      <c r="U150" s="161"/>
      <c r="V150" s="161"/>
      <c r="W150" s="161"/>
      <c r="X150" s="161"/>
      <c r="Y150" s="161"/>
      <c r="Z150" s="161"/>
      <c r="AA150" s="161"/>
      <c r="AB150" s="161"/>
      <c r="AC150" s="161">
        <f t="shared" si="217"/>
        <v>0</v>
      </c>
      <c r="AD150" s="161">
        <f t="shared" si="218"/>
        <v>-25</v>
      </c>
      <c r="AE150" s="162">
        <f>(IN+RE)/2</f>
        <v>5</v>
      </c>
      <c r="AF150" s="54">
        <f>HLOOKUP(Yrke,Levelbonus!$B$1:$CR$20,8,FALSE)</f>
        <v>2</v>
      </c>
      <c r="AG150" s="54">
        <f>AF150*Level</f>
        <v>2</v>
      </c>
      <c r="AH150" s="54" t="str">
        <f>IF(ISNUMBER(VLOOKUP($A150,Rasbonus!$A$61:$AM$295,MATCH(Ras,Rasbonus!$A$1:$AM$1,0),FALSE)),VLOOKUP($A150,Rasbonus!$A$61:$AM$295,MATCH(Ras,Rasbonus!$A$1:$AM$1,0),FALSE),"0")</f>
        <v>0</v>
      </c>
      <c r="AI150" s="54"/>
      <c r="AJ150" s="54"/>
      <c r="AK150" s="163">
        <f t="shared" si="219"/>
        <v>-18</v>
      </c>
      <c r="AL150" s="52">
        <f t="shared" si="220"/>
        <v>0</v>
      </c>
      <c r="AM150" s="52">
        <f t="shared" ref="AM150:BF150" si="222">IF(I150&gt;2,"99",IF(I150&lt;1,0,IF(I150=1,$C150+$C150-$C150,IF(I150=2,$C150+$D150))))</f>
        <v>0</v>
      </c>
      <c r="AN150" s="52">
        <f t="shared" si="222"/>
        <v>0</v>
      </c>
      <c r="AO150" s="52">
        <f t="shared" si="222"/>
        <v>0</v>
      </c>
      <c r="AP150" s="52">
        <f t="shared" si="222"/>
        <v>0</v>
      </c>
      <c r="AQ150" s="52">
        <f t="shared" si="222"/>
        <v>0</v>
      </c>
      <c r="AR150" s="52">
        <f t="shared" si="222"/>
        <v>0</v>
      </c>
      <c r="AS150" s="52">
        <f t="shared" si="222"/>
        <v>0</v>
      </c>
      <c r="AT150" s="52">
        <f t="shared" si="222"/>
        <v>0</v>
      </c>
      <c r="AU150" s="52">
        <f t="shared" si="222"/>
        <v>0</v>
      </c>
      <c r="AV150" s="52">
        <f t="shared" si="222"/>
        <v>0</v>
      </c>
      <c r="AW150" s="52">
        <f t="shared" si="222"/>
        <v>0</v>
      </c>
      <c r="AX150" s="52">
        <f t="shared" si="222"/>
        <v>0</v>
      </c>
      <c r="AY150" s="52">
        <f t="shared" si="222"/>
        <v>0</v>
      </c>
      <c r="AZ150" s="52">
        <f t="shared" si="222"/>
        <v>0</v>
      </c>
      <c r="BA150" s="52">
        <f t="shared" si="222"/>
        <v>0</v>
      </c>
      <c r="BB150" s="52">
        <f t="shared" si="222"/>
        <v>0</v>
      </c>
      <c r="BC150" s="52">
        <f t="shared" si="222"/>
        <v>0</v>
      </c>
      <c r="BD150" s="52">
        <f t="shared" si="222"/>
        <v>0</v>
      </c>
      <c r="BE150" s="52">
        <f t="shared" si="222"/>
        <v>0</v>
      </c>
      <c r="BF150" s="52">
        <f t="shared" si="222"/>
        <v>0</v>
      </c>
      <c r="BG150" s="52"/>
      <c r="BH150" s="52"/>
      <c r="BI150" s="52"/>
      <c r="BJ150" s="52"/>
    </row>
    <row r="151" spans="1:62" ht="12.75" customHeight="1">
      <c r="A151" s="158" t="s">
        <v>390</v>
      </c>
      <c r="B151" s="159" t="str">
        <f>VLOOKUP(A151,AllaSkills!$A$3:$BV$319,'Ny NPC'!$A$2+3,FALSE)</f>
        <v>1/2</v>
      </c>
      <c r="C151" s="161" t="str">
        <f t="shared" si="215"/>
        <v>1</v>
      </c>
      <c r="D151" s="161" t="str">
        <f t="shared" si="216"/>
        <v>2</v>
      </c>
      <c r="E151" s="158" t="s">
        <v>388</v>
      </c>
      <c r="F151" s="161"/>
      <c r="G151" s="161"/>
      <c r="H151" s="161"/>
      <c r="I151" s="161"/>
      <c r="J151" s="161"/>
      <c r="K151" s="161"/>
      <c r="L151" s="161"/>
      <c r="M151" s="161"/>
      <c r="N151" s="161"/>
      <c r="O151" s="161"/>
      <c r="P151" s="161"/>
      <c r="Q151" s="161"/>
      <c r="R151" s="161"/>
      <c r="S151" s="161"/>
      <c r="T151" s="161"/>
      <c r="U151" s="161"/>
      <c r="V151" s="161"/>
      <c r="W151" s="161"/>
      <c r="X151" s="161"/>
      <c r="Y151" s="161"/>
      <c r="Z151" s="161"/>
      <c r="AA151" s="161"/>
      <c r="AB151" s="161"/>
      <c r="AC151" s="161">
        <f t="shared" si="217"/>
        <v>0</v>
      </c>
      <c r="AD151" s="161">
        <f t="shared" si="218"/>
        <v>-25</v>
      </c>
      <c r="AE151" s="162">
        <f>(IN+RE)/2</f>
        <v>5</v>
      </c>
      <c r="AF151" s="54">
        <f>HLOOKUP(Yrke,Levelbonus!$B$1:$CR$20,8,FALSE)</f>
        <v>2</v>
      </c>
      <c r="AG151" s="54">
        <f>AF151*Level</f>
        <v>2</v>
      </c>
      <c r="AH151" s="54" t="str">
        <f>IF(ISNUMBER(VLOOKUP($A151,Rasbonus!$A$61:$AM$295,MATCH(Ras,Rasbonus!$A$1:$AM$1,0),FALSE)),VLOOKUP($A151,Rasbonus!$A$61:$AM$295,MATCH(Ras,Rasbonus!$A$1:$AM$1,0),FALSE),"0")</f>
        <v>0</v>
      </c>
      <c r="AI151" s="54"/>
      <c r="AJ151" s="54"/>
      <c r="AK151" s="163">
        <f t="shared" si="219"/>
        <v>-18</v>
      </c>
      <c r="AL151" s="52">
        <f t="shared" si="220"/>
        <v>0</v>
      </c>
      <c r="AM151" s="52">
        <f t="shared" ref="AM151:BF151" si="223">IF(I151&gt;2,"99",IF(I151&lt;1,0,IF(I151=1,$C151+$C151-$C151,IF(I151=2,$C151+$D151))))</f>
        <v>0</v>
      </c>
      <c r="AN151" s="52">
        <f t="shared" si="223"/>
        <v>0</v>
      </c>
      <c r="AO151" s="52">
        <f t="shared" si="223"/>
        <v>0</v>
      </c>
      <c r="AP151" s="52">
        <f t="shared" si="223"/>
        <v>0</v>
      </c>
      <c r="AQ151" s="52">
        <f t="shared" si="223"/>
        <v>0</v>
      </c>
      <c r="AR151" s="52">
        <f t="shared" si="223"/>
        <v>0</v>
      </c>
      <c r="AS151" s="52">
        <f t="shared" si="223"/>
        <v>0</v>
      </c>
      <c r="AT151" s="52">
        <f t="shared" si="223"/>
        <v>0</v>
      </c>
      <c r="AU151" s="52">
        <f t="shared" si="223"/>
        <v>0</v>
      </c>
      <c r="AV151" s="52">
        <f t="shared" si="223"/>
        <v>0</v>
      </c>
      <c r="AW151" s="52">
        <f t="shared" si="223"/>
        <v>0</v>
      </c>
      <c r="AX151" s="52">
        <f t="shared" si="223"/>
        <v>0</v>
      </c>
      <c r="AY151" s="52">
        <f t="shared" si="223"/>
        <v>0</v>
      </c>
      <c r="AZ151" s="52">
        <f t="shared" si="223"/>
        <v>0</v>
      </c>
      <c r="BA151" s="52">
        <f t="shared" si="223"/>
        <v>0</v>
      </c>
      <c r="BB151" s="52">
        <f t="shared" si="223"/>
        <v>0</v>
      </c>
      <c r="BC151" s="52">
        <f t="shared" si="223"/>
        <v>0</v>
      </c>
      <c r="BD151" s="52">
        <f t="shared" si="223"/>
        <v>0</v>
      </c>
      <c r="BE151" s="52">
        <f t="shared" si="223"/>
        <v>0</v>
      </c>
      <c r="BF151" s="52">
        <f t="shared" si="223"/>
        <v>0</v>
      </c>
      <c r="BG151" s="52"/>
      <c r="BH151" s="52"/>
      <c r="BI151" s="52"/>
      <c r="BJ151" s="52"/>
    </row>
    <row r="152" spans="1:62" ht="12.75" customHeight="1">
      <c r="A152" s="158" t="s">
        <v>391</v>
      </c>
      <c r="B152" s="159" t="str">
        <f>VLOOKUP(A152,AllaSkills!$A$3:$BV$319,'Ny NPC'!$A$2+3,FALSE)</f>
        <v>1/2</v>
      </c>
      <c r="C152" s="161" t="str">
        <f t="shared" si="215"/>
        <v>1</v>
      </c>
      <c r="D152" s="161" t="str">
        <f t="shared" si="216"/>
        <v>2</v>
      </c>
      <c r="E152" s="158" t="s">
        <v>388</v>
      </c>
      <c r="F152" s="161"/>
      <c r="G152" s="161"/>
      <c r="H152" s="161"/>
      <c r="I152" s="161"/>
      <c r="J152" s="161"/>
      <c r="K152" s="161"/>
      <c r="L152" s="161"/>
      <c r="M152" s="161"/>
      <c r="N152" s="161"/>
      <c r="O152" s="161"/>
      <c r="P152" s="161"/>
      <c r="Q152" s="161"/>
      <c r="R152" s="161"/>
      <c r="S152" s="161"/>
      <c r="T152" s="161"/>
      <c r="U152" s="161"/>
      <c r="V152" s="161"/>
      <c r="W152" s="161"/>
      <c r="X152" s="161"/>
      <c r="Y152" s="161"/>
      <c r="Z152" s="161"/>
      <c r="AA152" s="161"/>
      <c r="AB152" s="161"/>
      <c r="AC152" s="161">
        <f t="shared" si="217"/>
        <v>0</v>
      </c>
      <c r="AD152" s="161">
        <f t="shared" si="218"/>
        <v>-25</v>
      </c>
      <c r="AE152" s="162">
        <f>(IN+RE)/2</f>
        <v>5</v>
      </c>
      <c r="AF152" s="54">
        <f>HLOOKUP(Yrke,Levelbonus!$B$1:$CR$20,8,FALSE)</f>
        <v>2</v>
      </c>
      <c r="AG152" s="54">
        <f>AF152*Level</f>
        <v>2</v>
      </c>
      <c r="AH152" s="54" t="str">
        <f>IF(ISNUMBER(VLOOKUP($A152,Rasbonus!$A$61:$AM$295,MATCH(Ras,Rasbonus!$A$1:$AM$1,0),FALSE)),VLOOKUP($A152,Rasbonus!$A$61:$AM$295,MATCH(Ras,Rasbonus!$A$1:$AM$1,0),FALSE),"0")</f>
        <v>0</v>
      </c>
      <c r="AI152" s="54"/>
      <c r="AJ152" s="54"/>
      <c r="AK152" s="163">
        <f t="shared" si="219"/>
        <v>-18</v>
      </c>
      <c r="AL152" s="52">
        <f t="shared" si="220"/>
        <v>0</v>
      </c>
      <c r="AM152" s="52">
        <f t="shared" ref="AM152:BF152" si="224">IF(I152&gt;2,"99",IF(I152&lt;1,0,IF(I152=1,$C152+$C152-$C152,IF(I152=2,$C152+$D152))))</f>
        <v>0</v>
      </c>
      <c r="AN152" s="52">
        <f t="shared" si="224"/>
        <v>0</v>
      </c>
      <c r="AO152" s="52">
        <f t="shared" si="224"/>
        <v>0</v>
      </c>
      <c r="AP152" s="52">
        <f t="shared" si="224"/>
        <v>0</v>
      </c>
      <c r="AQ152" s="52">
        <f t="shared" si="224"/>
        <v>0</v>
      </c>
      <c r="AR152" s="52">
        <f t="shared" si="224"/>
        <v>0</v>
      </c>
      <c r="AS152" s="52">
        <f t="shared" si="224"/>
        <v>0</v>
      </c>
      <c r="AT152" s="52">
        <f t="shared" si="224"/>
        <v>0</v>
      </c>
      <c r="AU152" s="52">
        <f t="shared" si="224"/>
        <v>0</v>
      </c>
      <c r="AV152" s="52">
        <f t="shared" si="224"/>
        <v>0</v>
      </c>
      <c r="AW152" s="52">
        <f t="shared" si="224"/>
        <v>0</v>
      </c>
      <c r="AX152" s="52">
        <f t="shared" si="224"/>
        <v>0</v>
      </c>
      <c r="AY152" s="52">
        <f t="shared" si="224"/>
        <v>0</v>
      </c>
      <c r="AZ152" s="52">
        <f t="shared" si="224"/>
        <v>0</v>
      </c>
      <c r="BA152" s="52">
        <f t="shared" si="224"/>
        <v>0</v>
      </c>
      <c r="BB152" s="52">
        <f t="shared" si="224"/>
        <v>0</v>
      </c>
      <c r="BC152" s="52">
        <f t="shared" si="224"/>
        <v>0</v>
      </c>
      <c r="BD152" s="52">
        <f t="shared" si="224"/>
        <v>0</v>
      </c>
      <c r="BE152" s="52">
        <f t="shared" si="224"/>
        <v>0</v>
      </c>
      <c r="BF152" s="52">
        <f t="shared" si="224"/>
        <v>0</v>
      </c>
      <c r="BG152" s="52"/>
      <c r="BH152" s="52"/>
      <c r="BI152" s="52"/>
      <c r="BJ152" s="52"/>
    </row>
    <row r="153" spans="1:62" ht="12.75" customHeight="1">
      <c r="A153" s="158" t="s">
        <v>392</v>
      </c>
      <c r="B153" s="159" t="str">
        <f>VLOOKUP(A153,AllaSkills!$A$3:$BV$319,'Ny NPC'!$A$2+3,FALSE)</f>
        <v>1/3</v>
      </c>
      <c r="C153" s="161" t="str">
        <f t="shared" si="215"/>
        <v>1</v>
      </c>
      <c r="D153" s="161" t="str">
        <f t="shared" si="216"/>
        <v>3</v>
      </c>
      <c r="E153" s="158" t="s">
        <v>388</v>
      </c>
      <c r="F153" s="161"/>
      <c r="G153" s="161"/>
      <c r="H153" s="161"/>
      <c r="I153" s="161"/>
      <c r="J153" s="161"/>
      <c r="K153" s="161"/>
      <c r="L153" s="161"/>
      <c r="M153" s="161"/>
      <c r="N153" s="161"/>
      <c r="O153" s="161"/>
      <c r="P153" s="161"/>
      <c r="Q153" s="161"/>
      <c r="R153" s="161"/>
      <c r="S153" s="161"/>
      <c r="T153" s="161"/>
      <c r="U153" s="161"/>
      <c r="V153" s="161"/>
      <c r="W153" s="161"/>
      <c r="X153" s="161"/>
      <c r="Y153" s="161"/>
      <c r="Z153" s="161"/>
      <c r="AA153" s="161"/>
      <c r="AB153" s="161"/>
      <c r="AC153" s="161">
        <f t="shared" si="217"/>
        <v>0</v>
      </c>
      <c r="AD153" s="161">
        <f t="shared" si="218"/>
        <v>-25</v>
      </c>
      <c r="AE153" s="162">
        <f>(IN+RE)/2</f>
        <v>5</v>
      </c>
      <c r="AF153" s="54">
        <f>HLOOKUP(Yrke,Levelbonus!$B$1:$CR$20,8,FALSE)</f>
        <v>2</v>
      </c>
      <c r="AG153" s="54">
        <f>AF153*Level</f>
        <v>2</v>
      </c>
      <c r="AH153" s="54" t="str">
        <f>IF(ISNUMBER(VLOOKUP($A153,Rasbonus!$A$61:$AM$295,MATCH(Ras,Rasbonus!$A$1:$AM$1,0),FALSE)),VLOOKUP($A153,Rasbonus!$A$61:$AM$295,MATCH(Ras,Rasbonus!$A$1:$AM$1,0),FALSE),"0")</f>
        <v>0</v>
      </c>
      <c r="AI153" s="54"/>
      <c r="AJ153" s="54"/>
      <c r="AK153" s="163">
        <f t="shared" si="219"/>
        <v>-18</v>
      </c>
      <c r="AL153" s="52">
        <f t="shared" si="220"/>
        <v>0</v>
      </c>
      <c r="AM153" s="52">
        <f t="shared" ref="AM153:BF153" si="225">IF(I153&gt;2,"99",IF(I153&lt;1,0,IF(I153=1,$C153+$C153-$C153,IF(I153=2,$C153+$D153))))</f>
        <v>0</v>
      </c>
      <c r="AN153" s="52">
        <f t="shared" si="225"/>
        <v>0</v>
      </c>
      <c r="AO153" s="52">
        <f t="shared" si="225"/>
        <v>0</v>
      </c>
      <c r="AP153" s="52">
        <f t="shared" si="225"/>
        <v>0</v>
      </c>
      <c r="AQ153" s="52">
        <f t="shared" si="225"/>
        <v>0</v>
      </c>
      <c r="AR153" s="52">
        <f t="shared" si="225"/>
        <v>0</v>
      </c>
      <c r="AS153" s="52">
        <f t="shared" si="225"/>
        <v>0</v>
      </c>
      <c r="AT153" s="52">
        <f t="shared" si="225"/>
        <v>0</v>
      </c>
      <c r="AU153" s="52">
        <f t="shared" si="225"/>
        <v>0</v>
      </c>
      <c r="AV153" s="52">
        <f t="shared" si="225"/>
        <v>0</v>
      </c>
      <c r="AW153" s="52">
        <f t="shared" si="225"/>
        <v>0</v>
      </c>
      <c r="AX153" s="52">
        <f t="shared" si="225"/>
        <v>0</v>
      </c>
      <c r="AY153" s="52">
        <f t="shared" si="225"/>
        <v>0</v>
      </c>
      <c r="AZ153" s="52">
        <f t="shared" si="225"/>
        <v>0</v>
      </c>
      <c r="BA153" s="52">
        <f t="shared" si="225"/>
        <v>0</v>
      </c>
      <c r="BB153" s="52">
        <f t="shared" si="225"/>
        <v>0</v>
      </c>
      <c r="BC153" s="52">
        <f t="shared" si="225"/>
        <v>0</v>
      </c>
      <c r="BD153" s="52">
        <f t="shared" si="225"/>
        <v>0</v>
      </c>
      <c r="BE153" s="52">
        <f t="shared" si="225"/>
        <v>0</v>
      </c>
      <c r="BF153" s="52">
        <f t="shared" si="225"/>
        <v>0</v>
      </c>
      <c r="BG153" s="52"/>
      <c r="BH153" s="52"/>
      <c r="BI153" s="52"/>
      <c r="BJ153" s="52"/>
    </row>
    <row r="154" spans="1:62" ht="12.75" customHeight="1">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row>
    <row r="155" spans="1:62" ht="19.5" customHeight="1">
      <c r="A155" s="147" t="s">
        <v>393</v>
      </c>
      <c r="B155" s="148">
        <f>HLOOKUP(Yrke,'2nd'!$B$1:$CR$15,8,FALSE)</f>
        <v>3</v>
      </c>
      <c r="C155" s="172"/>
      <c r="D155" s="172"/>
      <c r="E155" s="173"/>
      <c r="F155" s="148">
        <f>SUM(AL156:AL168)</f>
        <v>0</v>
      </c>
      <c r="G155" s="148"/>
      <c r="H155" s="148"/>
      <c r="I155" s="148">
        <f t="shared" ref="I155:AB155" si="226">SUM(AM156:AM168)</f>
        <v>0</v>
      </c>
      <c r="J155" s="148">
        <f t="shared" si="226"/>
        <v>0</v>
      </c>
      <c r="K155" s="148">
        <f t="shared" si="226"/>
        <v>0</v>
      </c>
      <c r="L155" s="148">
        <f t="shared" si="226"/>
        <v>0</v>
      </c>
      <c r="M155" s="148">
        <f t="shared" si="226"/>
        <v>0</v>
      </c>
      <c r="N155" s="148">
        <f t="shared" si="226"/>
        <v>0</v>
      </c>
      <c r="O155" s="148">
        <f t="shared" si="226"/>
        <v>0</v>
      </c>
      <c r="P155" s="148">
        <f t="shared" si="226"/>
        <v>0</v>
      </c>
      <c r="Q155" s="148">
        <f t="shared" si="226"/>
        <v>0</v>
      </c>
      <c r="R155" s="148">
        <f t="shared" si="226"/>
        <v>0</v>
      </c>
      <c r="S155" s="148">
        <f t="shared" si="226"/>
        <v>0</v>
      </c>
      <c r="T155" s="148">
        <f t="shared" si="226"/>
        <v>0</v>
      </c>
      <c r="U155" s="148">
        <f t="shared" si="226"/>
        <v>0</v>
      </c>
      <c r="V155" s="148">
        <f t="shared" si="226"/>
        <v>0</v>
      </c>
      <c r="W155" s="148">
        <f t="shared" si="226"/>
        <v>0</v>
      </c>
      <c r="X155" s="148">
        <f t="shared" si="226"/>
        <v>0</v>
      </c>
      <c r="Y155" s="148">
        <f t="shared" si="226"/>
        <v>0</v>
      </c>
      <c r="Z155" s="148">
        <f t="shared" si="226"/>
        <v>0</v>
      </c>
      <c r="AA155" s="148">
        <f t="shared" si="226"/>
        <v>0</v>
      </c>
      <c r="AB155" s="148">
        <f t="shared" si="226"/>
        <v>0</v>
      </c>
      <c r="AC155" s="153" t="s">
        <v>14</v>
      </c>
      <c r="AD155" s="153" t="s">
        <v>17</v>
      </c>
      <c r="AE155" s="154" t="s">
        <v>18</v>
      </c>
      <c r="AF155" s="153"/>
      <c r="AG155" s="153" t="s">
        <v>19</v>
      </c>
      <c r="AH155" s="153" t="s">
        <v>245</v>
      </c>
      <c r="AI155" s="153" t="s">
        <v>21</v>
      </c>
      <c r="AJ155" s="153" t="s">
        <v>23</v>
      </c>
      <c r="AK155" s="155" t="s">
        <v>24</v>
      </c>
      <c r="AL155" s="157"/>
      <c r="AM155" s="157"/>
      <c r="AN155" s="157"/>
      <c r="AO155" s="157"/>
      <c r="AP155" s="157"/>
      <c r="AQ155" s="157"/>
      <c r="AR155" s="157"/>
      <c r="AS155" s="157"/>
      <c r="AT155" s="157"/>
      <c r="AU155" s="157"/>
      <c r="AV155" s="157"/>
      <c r="AW155" s="157"/>
      <c r="AX155" s="157"/>
      <c r="AY155" s="157"/>
      <c r="AZ155" s="157"/>
      <c r="BA155" s="157"/>
      <c r="BB155" s="157"/>
      <c r="BC155" s="157"/>
      <c r="BD155" s="157"/>
      <c r="BE155" s="157"/>
      <c r="BF155" s="157"/>
      <c r="BG155" s="157"/>
      <c r="BH155" s="157"/>
      <c r="BI155" s="157"/>
      <c r="BJ155" s="157"/>
    </row>
    <row r="156" spans="1:62" ht="12.75" customHeight="1">
      <c r="A156" s="158" t="s">
        <v>394</v>
      </c>
      <c r="B156" s="159" t="str">
        <f>VLOOKUP(A156,AllaSkills!$A$3:$BV$319,'Ny NPC'!$A$2+3,FALSE)</f>
        <v>1/*</v>
      </c>
      <c r="C156" s="161" t="str">
        <f>IF(LEN(B156)=3,LEFT(B156,1),IF(LEN(B156)&lt;3,B156,99))</f>
        <v>1</v>
      </c>
      <c r="D156" s="161" t="str">
        <f>IF(RIGHT(B156,1)="*",LEFT(B156,1),IF(LEN(B156)=3,RIGHT(B156,1),IF(LEN(B156)&lt;3,B156,RIGHT(B156,2))))</f>
        <v>1</v>
      </c>
      <c r="E156" s="158" t="s">
        <v>393</v>
      </c>
      <c r="F156" s="161"/>
      <c r="G156" s="161"/>
      <c r="H156" s="161"/>
      <c r="I156" s="161"/>
      <c r="J156" s="161"/>
      <c r="K156" s="161"/>
      <c r="L156" s="161"/>
      <c r="M156" s="161"/>
      <c r="N156" s="161"/>
      <c r="O156" s="161"/>
      <c r="P156" s="161"/>
      <c r="Q156" s="161"/>
      <c r="R156" s="161"/>
      <c r="S156" s="161"/>
      <c r="T156" s="161"/>
      <c r="U156" s="161"/>
      <c r="V156" s="161"/>
      <c r="W156" s="161"/>
      <c r="X156" s="161"/>
      <c r="Y156" s="161"/>
      <c r="Z156" s="161"/>
      <c r="AA156" s="161"/>
      <c r="AB156" s="161"/>
      <c r="AC156" s="161">
        <f>SUM(F156:AB156)</f>
        <v>0</v>
      </c>
      <c r="AD156" s="161">
        <f>IF(AC156&lt;1,-25,IF(AC156&gt;30,80+((AC156-30)*0.5),IF(AC156&gt;20,70+(AC156-20),IF(AC156&gt;10,50+((AC156-10)*2),AC156*5))))</f>
        <v>-25</v>
      </c>
      <c r="AE156" s="162"/>
      <c r="AF156" s="54">
        <f>HLOOKUP(Yrke,Levelbonus!$B$1:$CR$20,11,FALSE)</f>
        <v>0</v>
      </c>
      <c r="AG156" s="54">
        <f>AF156*Level</f>
        <v>0</v>
      </c>
      <c r="AH156" s="54"/>
      <c r="AI156" s="54"/>
      <c r="AJ156" s="54"/>
      <c r="AK156" s="163">
        <f>ROUND(AD156+AE156+AG156+AH156+AI156+AJ156,0)</f>
        <v>-25</v>
      </c>
      <c r="AL156" s="52">
        <f>IF(F156&gt;2,"99",IF(F156&lt;1,0,IF(F156=1,$C156+$C156-$C156,IF(F156=2,$C156+$D156))))</f>
        <v>0</v>
      </c>
      <c r="AM156" s="52">
        <f t="shared" ref="AM156:BF156" si="227">IF(I156&gt;2,"99",IF(I156&lt;1,0,IF(I156=1,$C156+$C156-$C156,IF(I156=2,$C156+$D156))))</f>
        <v>0</v>
      </c>
      <c r="AN156" s="52">
        <f t="shared" si="227"/>
        <v>0</v>
      </c>
      <c r="AO156" s="52">
        <f t="shared" si="227"/>
        <v>0</v>
      </c>
      <c r="AP156" s="52">
        <f t="shared" si="227"/>
        <v>0</v>
      </c>
      <c r="AQ156" s="52">
        <f t="shared" si="227"/>
        <v>0</v>
      </c>
      <c r="AR156" s="52">
        <f t="shared" si="227"/>
        <v>0</v>
      </c>
      <c r="AS156" s="52">
        <f t="shared" si="227"/>
        <v>0</v>
      </c>
      <c r="AT156" s="52">
        <f t="shared" si="227"/>
        <v>0</v>
      </c>
      <c r="AU156" s="52">
        <f t="shared" si="227"/>
        <v>0</v>
      </c>
      <c r="AV156" s="52">
        <f t="shared" si="227"/>
        <v>0</v>
      </c>
      <c r="AW156" s="52">
        <f t="shared" si="227"/>
        <v>0</v>
      </c>
      <c r="AX156" s="52">
        <f t="shared" si="227"/>
        <v>0</v>
      </c>
      <c r="AY156" s="52">
        <f t="shared" si="227"/>
        <v>0</v>
      </c>
      <c r="AZ156" s="52">
        <f t="shared" si="227"/>
        <v>0</v>
      </c>
      <c r="BA156" s="52">
        <f t="shared" si="227"/>
        <v>0</v>
      </c>
      <c r="BB156" s="52">
        <f t="shared" si="227"/>
        <v>0</v>
      </c>
      <c r="BC156" s="52">
        <f t="shared" si="227"/>
        <v>0</v>
      </c>
      <c r="BD156" s="52">
        <f t="shared" si="227"/>
        <v>0</v>
      </c>
      <c r="BE156" s="52">
        <f t="shared" si="227"/>
        <v>0</v>
      </c>
      <c r="BF156" s="52">
        <f t="shared" si="227"/>
        <v>0</v>
      </c>
      <c r="BG156" s="52"/>
      <c r="BH156" s="52"/>
      <c r="BI156" s="52"/>
      <c r="BJ156" s="52"/>
    </row>
    <row r="157" spans="1:62" ht="12.75" customHeight="1">
      <c r="A157" s="158"/>
      <c r="B157" s="161"/>
      <c r="C157" s="161"/>
      <c r="D157" s="161"/>
      <c r="E157" s="158"/>
      <c r="F157" s="161"/>
      <c r="G157" s="161"/>
      <c r="H157" s="161"/>
      <c r="I157" s="161"/>
      <c r="J157" s="161"/>
      <c r="K157" s="161"/>
      <c r="L157" s="161"/>
      <c r="M157" s="161"/>
      <c r="N157" s="161"/>
      <c r="O157" s="161"/>
      <c r="P157" s="161"/>
      <c r="Q157" s="161"/>
      <c r="R157" s="161"/>
      <c r="S157" s="161"/>
      <c r="T157" s="161"/>
      <c r="U157" s="161"/>
      <c r="V157" s="161"/>
      <c r="W157" s="161"/>
      <c r="X157" s="161"/>
      <c r="Y157" s="161"/>
      <c r="Z157" s="161"/>
      <c r="AA157" s="161"/>
      <c r="AB157" s="161"/>
      <c r="AC157" s="161"/>
      <c r="AD157" s="161"/>
      <c r="AE157" s="162"/>
      <c r="AF157" s="54"/>
      <c r="AG157" s="54"/>
      <c r="AH157" s="54"/>
      <c r="AI157" s="54"/>
      <c r="AJ157" s="54"/>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row>
    <row r="158" spans="1:62" ht="12.75" customHeight="1">
      <c r="A158" s="158" t="s">
        <v>395</v>
      </c>
      <c r="B158" s="159" t="str">
        <f>VLOOKUP(A158,AllaSkills!$A$3:$BV$319,'Ny NPC'!$A$2+3,FALSE)</f>
        <v>3/5</v>
      </c>
      <c r="C158" s="161" t="str">
        <f t="shared" ref="C158:C168" si="228">IF(LEN(B158)=3,LEFT(B158,1),IF(LEN(B158)&lt;3,B158,99))</f>
        <v>3</v>
      </c>
      <c r="D158" s="161" t="str">
        <f t="shared" ref="D158:D168" si="229">IF(RIGHT(B158,1)="*",LEFT(B158,1),IF(LEN(B158)=3,RIGHT(B158,1),IF(LEN(B158)&lt;3,B158,RIGHT(B158,2))))</f>
        <v>5</v>
      </c>
      <c r="E158" s="158" t="s">
        <v>393</v>
      </c>
      <c r="F158" s="161"/>
      <c r="G158" s="161"/>
      <c r="H158" s="161"/>
      <c r="I158" s="161"/>
      <c r="J158" s="161"/>
      <c r="K158" s="161"/>
      <c r="L158" s="161"/>
      <c r="M158" s="161"/>
      <c r="N158" s="161"/>
      <c r="O158" s="161"/>
      <c r="P158" s="161"/>
      <c r="Q158" s="161"/>
      <c r="R158" s="161"/>
      <c r="S158" s="161"/>
      <c r="T158" s="161"/>
      <c r="U158" s="161"/>
      <c r="V158" s="161"/>
      <c r="W158" s="161"/>
      <c r="X158" s="161"/>
      <c r="Y158" s="161"/>
      <c r="Z158" s="161"/>
      <c r="AA158" s="161"/>
      <c r="AB158" s="161"/>
      <c r="AC158" s="161">
        <f t="shared" ref="AC158:AC168" si="230">SUM(F158:AB158)</f>
        <v>0</v>
      </c>
      <c r="AD158" s="161">
        <f t="shared" ref="AD158:AD168" si="231">IF(AC158&lt;1,-25,IF(AC158&gt;30,80+((AC158-30)*0.5),IF(AC158&gt;20,70+(AC158-20),IF(AC158&gt;10,50+((AC158-10)*2),AC158*5))))</f>
        <v>-25</v>
      </c>
      <c r="AE158" s="162">
        <f>(IN+RE)/2</f>
        <v>5</v>
      </c>
      <c r="AF158" s="54">
        <f>HLOOKUP(Yrke,Levelbonus!$B$1:$CR$20,11,FALSE)</f>
        <v>0</v>
      </c>
      <c r="AG158" s="54">
        <f t="shared" ref="AG158:AG168" si="232">AF158*Level</f>
        <v>0</v>
      </c>
      <c r="AH158" s="54" t="str">
        <f>IF(ISNUMBER(VLOOKUP($A158,Rasbonus!$A$61:$AM$295,MATCH(Ras,Rasbonus!$A$1:$AM$1,0),FALSE)),VLOOKUP($A158,Rasbonus!$A$61:$AM$295,MATCH(Ras,Rasbonus!$A$1:$AM$1,0),FALSE),"0")</f>
        <v>0</v>
      </c>
      <c r="AI158" s="54"/>
      <c r="AJ158" s="54"/>
      <c r="AK158" s="163">
        <f t="shared" ref="AK158:AK168" si="233">ROUND(AD158+AE158+AG158+AH158+AI158+AJ158,0)</f>
        <v>-20</v>
      </c>
      <c r="AL158" s="52">
        <f t="shared" ref="AL158:AL168" si="234">IF(F158&gt;2,"99",IF(F158&lt;1,0,IF(F158=1,$C158+$C158-$C158,IF(F158=2,$C158+$D158))))</f>
        <v>0</v>
      </c>
      <c r="AM158" s="52">
        <f t="shared" ref="AM158:BF158" si="235">IF(I158&gt;2,"99",IF(I158&lt;1,0,IF(I158=1,$C158+$C158-$C158,IF(I158=2,$C158+$D158))))</f>
        <v>0</v>
      </c>
      <c r="AN158" s="52">
        <f t="shared" si="235"/>
        <v>0</v>
      </c>
      <c r="AO158" s="52">
        <f t="shared" si="235"/>
        <v>0</v>
      </c>
      <c r="AP158" s="52">
        <f t="shared" si="235"/>
        <v>0</v>
      </c>
      <c r="AQ158" s="52">
        <f t="shared" si="235"/>
        <v>0</v>
      </c>
      <c r="AR158" s="52">
        <f t="shared" si="235"/>
        <v>0</v>
      </c>
      <c r="AS158" s="52">
        <f t="shared" si="235"/>
        <v>0</v>
      </c>
      <c r="AT158" s="52">
        <f t="shared" si="235"/>
        <v>0</v>
      </c>
      <c r="AU158" s="52">
        <f t="shared" si="235"/>
        <v>0</v>
      </c>
      <c r="AV158" s="52">
        <f t="shared" si="235"/>
        <v>0</v>
      </c>
      <c r="AW158" s="52">
        <f t="shared" si="235"/>
        <v>0</v>
      </c>
      <c r="AX158" s="52">
        <f t="shared" si="235"/>
        <v>0</v>
      </c>
      <c r="AY158" s="52">
        <f t="shared" si="235"/>
        <v>0</v>
      </c>
      <c r="AZ158" s="52">
        <f t="shared" si="235"/>
        <v>0</v>
      </c>
      <c r="BA158" s="52">
        <f t="shared" si="235"/>
        <v>0</v>
      </c>
      <c r="BB158" s="52">
        <f t="shared" si="235"/>
        <v>0</v>
      </c>
      <c r="BC158" s="52">
        <f t="shared" si="235"/>
        <v>0</v>
      </c>
      <c r="BD158" s="52">
        <f t="shared" si="235"/>
        <v>0</v>
      </c>
      <c r="BE158" s="52">
        <f t="shared" si="235"/>
        <v>0</v>
      </c>
      <c r="BF158" s="52">
        <f t="shared" si="235"/>
        <v>0</v>
      </c>
      <c r="BG158" s="52"/>
      <c r="BH158" s="52"/>
      <c r="BI158" s="52"/>
      <c r="BJ158" s="52"/>
    </row>
    <row r="159" spans="1:62" ht="12.75" customHeight="1">
      <c r="A159" s="158" t="s">
        <v>396</v>
      </c>
      <c r="B159" s="159" t="str">
        <f>VLOOKUP(A159,AllaSkills!$A$3:$BV$319,'Ny NPC'!$A$2+3,FALSE)</f>
        <v>2/6</v>
      </c>
      <c r="C159" s="161" t="str">
        <f t="shared" si="228"/>
        <v>2</v>
      </c>
      <c r="D159" s="161" t="str">
        <f t="shared" si="229"/>
        <v>6</v>
      </c>
      <c r="E159" s="158" t="s">
        <v>393</v>
      </c>
      <c r="F159" s="161"/>
      <c r="G159" s="161"/>
      <c r="H159" s="161"/>
      <c r="I159" s="161"/>
      <c r="J159" s="161"/>
      <c r="K159" s="161"/>
      <c r="L159" s="161"/>
      <c r="M159" s="161"/>
      <c r="N159" s="161"/>
      <c r="O159" s="161"/>
      <c r="P159" s="161"/>
      <c r="Q159" s="161"/>
      <c r="R159" s="161"/>
      <c r="S159" s="161"/>
      <c r="T159" s="161"/>
      <c r="U159" s="161"/>
      <c r="V159" s="161"/>
      <c r="W159" s="161"/>
      <c r="X159" s="161"/>
      <c r="Y159" s="161"/>
      <c r="Z159" s="161"/>
      <c r="AA159" s="161"/>
      <c r="AB159" s="161"/>
      <c r="AC159" s="161">
        <f t="shared" si="230"/>
        <v>0</v>
      </c>
      <c r="AD159" s="161">
        <f t="shared" si="231"/>
        <v>-25</v>
      </c>
      <c r="AE159" s="162">
        <f>(IN+SD)/2</f>
        <v>5</v>
      </c>
      <c r="AF159" s="54">
        <f>HLOOKUP(Yrke,Levelbonus!$B$1:$CR$20,11,FALSE)</f>
        <v>0</v>
      </c>
      <c r="AG159" s="54">
        <f t="shared" si="232"/>
        <v>0</v>
      </c>
      <c r="AH159" s="54" t="str">
        <f>IF(ISNUMBER(VLOOKUP($A159,Rasbonus!$A$61:$AM$295,MATCH(Ras,Rasbonus!$A$1:$AM$1,0),FALSE)),VLOOKUP($A159,Rasbonus!$A$61:$AM$295,MATCH(Ras,Rasbonus!$A$1:$AM$1,0),FALSE),"0")</f>
        <v>0</v>
      </c>
      <c r="AI159" s="54"/>
      <c r="AJ159" s="54"/>
      <c r="AK159" s="163">
        <f t="shared" si="233"/>
        <v>-20</v>
      </c>
      <c r="AL159" s="52">
        <f t="shared" si="234"/>
        <v>0</v>
      </c>
      <c r="AM159" s="52">
        <f t="shared" ref="AM159:BF159" si="236">IF(I159&gt;2,"99",IF(I159&lt;1,0,IF(I159=1,$C159+$C159-$C159,IF(I159=2,$C159+$D159))))</f>
        <v>0</v>
      </c>
      <c r="AN159" s="52">
        <f t="shared" si="236"/>
        <v>0</v>
      </c>
      <c r="AO159" s="52">
        <f t="shared" si="236"/>
        <v>0</v>
      </c>
      <c r="AP159" s="52">
        <f t="shared" si="236"/>
        <v>0</v>
      </c>
      <c r="AQ159" s="52">
        <f t="shared" si="236"/>
        <v>0</v>
      </c>
      <c r="AR159" s="52">
        <f t="shared" si="236"/>
        <v>0</v>
      </c>
      <c r="AS159" s="52">
        <f t="shared" si="236"/>
        <v>0</v>
      </c>
      <c r="AT159" s="52">
        <f t="shared" si="236"/>
        <v>0</v>
      </c>
      <c r="AU159" s="52">
        <f t="shared" si="236"/>
        <v>0</v>
      </c>
      <c r="AV159" s="52">
        <f t="shared" si="236"/>
        <v>0</v>
      </c>
      <c r="AW159" s="52">
        <f t="shared" si="236"/>
        <v>0</v>
      </c>
      <c r="AX159" s="52">
        <f t="shared" si="236"/>
        <v>0</v>
      </c>
      <c r="AY159" s="52">
        <f t="shared" si="236"/>
        <v>0</v>
      </c>
      <c r="AZ159" s="52">
        <f t="shared" si="236"/>
        <v>0</v>
      </c>
      <c r="BA159" s="52">
        <f t="shared" si="236"/>
        <v>0</v>
      </c>
      <c r="BB159" s="52">
        <f t="shared" si="236"/>
        <v>0</v>
      </c>
      <c r="BC159" s="52">
        <f t="shared" si="236"/>
        <v>0</v>
      </c>
      <c r="BD159" s="52">
        <f t="shared" si="236"/>
        <v>0</v>
      </c>
      <c r="BE159" s="52">
        <f t="shared" si="236"/>
        <v>0</v>
      </c>
      <c r="BF159" s="52">
        <f t="shared" si="236"/>
        <v>0</v>
      </c>
      <c r="BG159" s="52"/>
      <c r="BH159" s="52"/>
      <c r="BI159" s="52"/>
      <c r="BJ159" s="52"/>
    </row>
    <row r="160" spans="1:62" ht="12.75" customHeight="1">
      <c r="A160" s="158" t="s">
        <v>397</v>
      </c>
      <c r="B160" s="159" t="str">
        <f>VLOOKUP(A160,AllaSkills!$A$3:$BV$319,'Ny NPC'!$A$2+3,FALSE)</f>
        <v>2/6</v>
      </c>
      <c r="C160" s="161" t="str">
        <f t="shared" si="228"/>
        <v>2</v>
      </c>
      <c r="D160" s="161" t="str">
        <f t="shared" si="229"/>
        <v>6</v>
      </c>
      <c r="E160" s="158" t="s">
        <v>393</v>
      </c>
      <c r="F160" s="161"/>
      <c r="G160" s="161"/>
      <c r="H160" s="161"/>
      <c r="I160" s="161"/>
      <c r="J160" s="161"/>
      <c r="K160" s="161"/>
      <c r="L160" s="161"/>
      <c r="M160" s="161"/>
      <c r="N160" s="161"/>
      <c r="O160" s="161"/>
      <c r="P160" s="161"/>
      <c r="Q160" s="161"/>
      <c r="R160" s="161"/>
      <c r="S160" s="161"/>
      <c r="T160" s="161"/>
      <c r="U160" s="161"/>
      <c r="V160" s="161"/>
      <c r="W160" s="161"/>
      <c r="X160" s="161"/>
      <c r="Y160" s="161"/>
      <c r="Z160" s="161"/>
      <c r="AA160" s="161"/>
      <c r="AB160" s="161"/>
      <c r="AC160" s="161">
        <f t="shared" si="230"/>
        <v>0</v>
      </c>
      <c r="AD160" s="161">
        <f t="shared" si="231"/>
        <v>-25</v>
      </c>
      <c r="AE160" s="162">
        <f>(AG+EM)/2</f>
        <v>5</v>
      </c>
      <c r="AF160" s="54">
        <f>HLOOKUP(Yrke,Levelbonus!$B$1:$CR$20,11,FALSE)</f>
        <v>0</v>
      </c>
      <c r="AG160" s="54">
        <f t="shared" si="232"/>
        <v>0</v>
      </c>
      <c r="AH160" s="54" t="str">
        <f>IF(ISNUMBER(VLOOKUP($A160,Rasbonus!$A$61:$AM$295,MATCH(Ras,Rasbonus!$A$1:$AM$1,0),FALSE)),VLOOKUP($A160,Rasbonus!$A$61:$AM$295,MATCH(Ras,Rasbonus!$A$1:$AM$1,0),FALSE),"0")</f>
        <v>0</v>
      </c>
      <c r="AI160" s="54"/>
      <c r="AJ160" s="54"/>
      <c r="AK160" s="163">
        <f t="shared" si="233"/>
        <v>-20</v>
      </c>
      <c r="AL160" s="52">
        <f t="shared" si="234"/>
        <v>0</v>
      </c>
      <c r="AM160" s="52">
        <f t="shared" ref="AM160:BF160" si="237">IF(I160&gt;2,"99",IF(I160&lt;1,0,IF(I160=1,$C160+$C160-$C160,IF(I160=2,$C160+$D160))))</f>
        <v>0</v>
      </c>
      <c r="AN160" s="52">
        <f t="shared" si="237"/>
        <v>0</v>
      </c>
      <c r="AO160" s="52">
        <f t="shared" si="237"/>
        <v>0</v>
      </c>
      <c r="AP160" s="52">
        <f t="shared" si="237"/>
        <v>0</v>
      </c>
      <c r="AQ160" s="52">
        <f t="shared" si="237"/>
        <v>0</v>
      </c>
      <c r="AR160" s="52">
        <f t="shared" si="237"/>
        <v>0</v>
      </c>
      <c r="AS160" s="52">
        <f t="shared" si="237"/>
        <v>0</v>
      </c>
      <c r="AT160" s="52">
        <f t="shared" si="237"/>
        <v>0</v>
      </c>
      <c r="AU160" s="52">
        <f t="shared" si="237"/>
        <v>0</v>
      </c>
      <c r="AV160" s="52">
        <f t="shared" si="237"/>
        <v>0</v>
      </c>
      <c r="AW160" s="52">
        <f t="shared" si="237"/>
        <v>0</v>
      </c>
      <c r="AX160" s="52">
        <f t="shared" si="237"/>
        <v>0</v>
      </c>
      <c r="AY160" s="52">
        <f t="shared" si="237"/>
        <v>0</v>
      </c>
      <c r="AZ160" s="52">
        <f t="shared" si="237"/>
        <v>0</v>
      </c>
      <c r="BA160" s="52">
        <f t="shared" si="237"/>
        <v>0</v>
      </c>
      <c r="BB160" s="52">
        <f t="shared" si="237"/>
        <v>0</v>
      </c>
      <c r="BC160" s="52">
        <f t="shared" si="237"/>
        <v>0</v>
      </c>
      <c r="BD160" s="52">
        <f t="shared" si="237"/>
        <v>0</v>
      </c>
      <c r="BE160" s="52">
        <f t="shared" si="237"/>
        <v>0</v>
      </c>
      <c r="BF160" s="52">
        <f t="shared" si="237"/>
        <v>0</v>
      </c>
      <c r="BG160" s="52"/>
      <c r="BH160" s="52"/>
      <c r="BI160" s="52"/>
      <c r="BJ160" s="52"/>
    </row>
    <row r="161" spans="1:62" ht="12.75" customHeight="1">
      <c r="A161" s="158" t="s">
        <v>398</v>
      </c>
      <c r="B161" s="159" t="str">
        <f>VLOOKUP(A161,AllaSkills!$A$3:$BV$319,'Ny NPC'!$A$2+3,FALSE)</f>
        <v>2/6</v>
      </c>
      <c r="C161" s="159" t="str">
        <f t="shared" si="228"/>
        <v>2</v>
      </c>
      <c r="D161" s="159" t="str">
        <f t="shared" si="229"/>
        <v>6</v>
      </c>
      <c r="E161" s="158" t="s">
        <v>393</v>
      </c>
      <c r="F161" s="161"/>
      <c r="G161" s="161"/>
      <c r="H161" s="161"/>
      <c r="I161" s="161"/>
      <c r="J161" s="161"/>
      <c r="K161" s="161"/>
      <c r="L161" s="161"/>
      <c r="M161" s="161"/>
      <c r="N161" s="161"/>
      <c r="O161" s="161"/>
      <c r="P161" s="161"/>
      <c r="Q161" s="161"/>
      <c r="R161" s="161"/>
      <c r="S161" s="161"/>
      <c r="T161" s="161"/>
      <c r="U161" s="161"/>
      <c r="V161" s="161"/>
      <c r="W161" s="161"/>
      <c r="X161" s="161"/>
      <c r="Y161" s="161"/>
      <c r="Z161" s="161"/>
      <c r="AA161" s="161"/>
      <c r="AB161" s="161"/>
      <c r="AC161" s="161">
        <f t="shared" si="230"/>
        <v>0</v>
      </c>
      <c r="AD161" s="161">
        <f t="shared" si="231"/>
        <v>-25</v>
      </c>
      <c r="AE161" s="162">
        <f>(IN+RE)/2</f>
        <v>5</v>
      </c>
      <c r="AF161" s="54">
        <f>HLOOKUP(Yrke,Levelbonus!$B$1:$CR$20,11,FALSE)</f>
        <v>0</v>
      </c>
      <c r="AG161" s="54">
        <f t="shared" si="232"/>
        <v>0</v>
      </c>
      <c r="AH161" s="54" t="str">
        <f>IF(ISNUMBER(VLOOKUP($A161,Rasbonus!$A$61:$AM$295,MATCH(Ras,Rasbonus!$A$1:$AM$1,0),FALSE)),VLOOKUP($A161,Rasbonus!$A$61:$AM$295,MATCH(Ras,Rasbonus!$A$1:$AM$1,0),FALSE),"0")</f>
        <v>0</v>
      </c>
      <c r="AI161" s="54"/>
      <c r="AJ161" s="54"/>
      <c r="AK161" s="163">
        <f t="shared" si="233"/>
        <v>-20</v>
      </c>
      <c r="AL161" s="52">
        <f t="shared" si="234"/>
        <v>0</v>
      </c>
      <c r="AM161" s="52">
        <f t="shared" ref="AM161:BF161" si="238">IF(I161&gt;2,"99",IF(I161&lt;1,0,IF(I161=1,$C161+$C161-$C161,IF(I161=2,$C161+$D161))))</f>
        <v>0</v>
      </c>
      <c r="AN161" s="52">
        <f t="shared" si="238"/>
        <v>0</v>
      </c>
      <c r="AO161" s="52">
        <f t="shared" si="238"/>
        <v>0</v>
      </c>
      <c r="AP161" s="52">
        <f t="shared" si="238"/>
        <v>0</v>
      </c>
      <c r="AQ161" s="52">
        <f t="shared" si="238"/>
        <v>0</v>
      </c>
      <c r="AR161" s="52">
        <f t="shared" si="238"/>
        <v>0</v>
      </c>
      <c r="AS161" s="52">
        <f t="shared" si="238"/>
        <v>0</v>
      </c>
      <c r="AT161" s="52">
        <f t="shared" si="238"/>
        <v>0</v>
      </c>
      <c r="AU161" s="52">
        <f t="shared" si="238"/>
        <v>0</v>
      </c>
      <c r="AV161" s="52">
        <f t="shared" si="238"/>
        <v>0</v>
      </c>
      <c r="AW161" s="52">
        <f t="shared" si="238"/>
        <v>0</v>
      </c>
      <c r="AX161" s="52">
        <f t="shared" si="238"/>
        <v>0</v>
      </c>
      <c r="AY161" s="52">
        <f t="shared" si="238"/>
        <v>0</v>
      </c>
      <c r="AZ161" s="52">
        <f t="shared" si="238"/>
        <v>0</v>
      </c>
      <c r="BA161" s="52">
        <f t="shared" si="238"/>
        <v>0</v>
      </c>
      <c r="BB161" s="52">
        <f t="shared" si="238"/>
        <v>0</v>
      </c>
      <c r="BC161" s="52">
        <f t="shared" si="238"/>
        <v>0</v>
      </c>
      <c r="BD161" s="52">
        <f t="shared" si="238"/>
        <v>0</v>
      </c>
      <c r="BE161" s="52">
        <f t="shared" si="238"/>
        <v>0</v>
      </c>
      <c r="BF161" s="52">
        <f t="shared" si="238"/>
        <v>0</v>
      </c>
      <c r="BG161" s="52"/>
      <c r="BH161" s="52"/>
      <c r="BI161" s="52"/>
      <c r="BJ161" s="52"/>
    </row>
    <row r="162" spans="1:62" ht="12.75" customHeight="1">
      <c r="A162" s="158" t="s">
        <v>399</v>
      </c>
      <c r="B162" s="159" t="str">
        <f>VLOOKUP(A162,AllaSkills!$A$3:$BV$319,'Ny NPC'!$A$2+3,FALSE)</f>
        <v>3/5</v>
      </c>
      <c r="C162" s="161" t="str">
        <f t="shared" si="228"/>
        <v>3</v>
      </c>
      <c r="D162" s="161" t="str">
        <f t="shared" si="229"/>
        <v>5</v>
      </c>
      <c r="E162" s="158" t="s">
        <v>393</v>
      </c>
      <c r="F162" s="161"/>
      <c r="G162" s="161"/>
      <c r="H162" s="161"/>
      <c r="I162" s="161"/>
      <c r="J162" s="161"/>
      <c r="K162" s="161"/>
      <c r="L162" s="161"/>
      <c r="M162" s="161"/>
      <c r="N162" s="161"/>
      <c r="O162" s="161"/>
      <c r="P162" s="161"/>
      <c r="Q162" s="161"/>
      <c r="R162" s="161"/>
      <c r="S162" s="161"/>
      <c r="T162" s="161"/>
      <c r="U162" s="161"/>
      <c r="V162" s="161"/>
      <c r="W162" s="161"/>
      <c r="X162" s="161"/>
      <c r="Y162" s="161"/>
      <c r="Z162" s="161"/>
      <c r="AA162" s="161"/>
      <c r="AB162" s="161"/>
      <c r="AC162" s="161">
        <f t="shared" si="230"/>
        <v>0</v>
      </c>
      <c r="AD162" s="161">
        <f t="shared" si="231"/>
        <v>-25</v>
      </c>
      <c r="AE162" s="162">
        <f>(IN+EM)/2</f>
        <v>5</v>
      </c>
      <c r="AF162" s="54">
        <f>HLOOKUP(Yrke,Levelbonus!$B$1:$CR$20,11,FALSE)</f>
        <v>0</v>
      </c>
      <c r="AG162" s="54">
        <f t="shared" si="232"/>
        <v>0</v>
      </c>
      <c r="AH162" s="54" t="str">
        <f>IF(ISNUMBER(VLOOKUP($A162,Rasbonus!$A$61:$AM$295,MATCH(Ras,Rasbonus!$A$1:$AM$1,0),FALSE)),VLOOKUP($A162,Rasbonus!$A$61:$AM$295,MATCH(Ras,Rasbonus!$A$1:$AM$1,0),FALSE),"0")</f>
        <v>0</v>
      </c>
      <c r="AI162" s="54"/>
      <c r="AJ162" s="54"/>
      <c r="AK162" s="163">
        <f t="shared" si="233"/>
        <v>-20</v>
      </c>
      <c r="AL162" s="52">
        <f t="shared" si="234"/>
        <v>0</v>
      </c>
      <c r="AM162" s="52">
        <f t="shared" ref="AM162:BF162" si="239">IF(I162&gt;2,"99",IF(I162&lt;1,0,IF(I162=1,$C162+$C162-$C162,IF(I162=2,$C162+$D162))))</f>
        <v>0</v>
      </c>
      <c r="AN162" s="52">
        <f t="shared" si="239"/>
        <v>0</v>
      </c>
      <c r="AO162" s="52">
        <f t="shared" si="239"/>
        <v>0</v>
      </c>
      <c r="AP162" s="52">
        <f t="shared" si="239"/>
        <v>0</v>
      </c>
      <c r="AQ162" s="52">
        <f t="shared" si="239"/>
        <v>0</v>
      </c>
      <c r="AR162" s="52">
        <f t="shared" si="239"/>
        <v>0</v>
      </c>
      <c r="AS162" s="52">
        <f t="shared" si="239"/>
        <v>0</v>
      </c>
      <c r="AT162" s="52">
        <f t="shared" si="239"/>
        <v>0</v>
      </c>
      <c r="AU162" s="52">
        <f t="shared" si="239"/>
        <v>0</v>
      </c>
      <c r="AV162" s="52">
        <f t="shared" si="239"/>
        <v>0</v>
      </c>
      <c r="AW162" s="52">
        <f t="shared" si="239"/>
        <v>0</v>
      </c>
      <c r="AX162" s="52">
        <f t="shared" si="239"/>
        <v>0</v>
      </c>
      <c r="AY162" s="52">
        <f t="shared" si="239"/>
        <v>0</v>
      </c>
      <c r="AZ162" s="52">
        <f t="shared" si="239"/>
        <v>0</v>
      </c>
      <c r="BA162" s="52">
        <f t="shared" si="239"/>
        <v>0</v>
      </c>
      <c r="BB162" s="52">
        <f t="shared" si="239"/>
        <v>0</v>
      </c>
      <c r="BC162" s="52">
        <f t="shared" si="239"/>
        <v>0</v>
      </c>
      <c r="BD162" s="52">
        <f t="shared" si="239"/>
        <v>0</v>
      </c>
      <c r="BE162" s="52">
        <f t="shared" si="239"/>
        <v>0</v>
      </c>
      <c r="BF162" s="52">
        <f t="shared" si="239"/>
        <v>0</v>
      </c>
      <c r="BG162" s="52"/>
      <c r="BH162" s="52"/>
      <c r="BI162" s="52"/>
      <c r="BJ162" s="52"/>
    </row>
    <row r="163" spans="1:62" ht="12.75" customHeight="1">
      <c r="A163" s="158" t="s">
        <v>400</v>
      </c>
      <c r="B163" s="159" t="str">
        <f>VLOOKUP(A163,AllaSkills!$A$3:$BV$319,'Ny NPC'!$A$2+3,FALSE)</f>
        <v>3/5</v>
      </c>
      <c r="C163" s="161" t="str">
        <f t="shared" si="228"/>
        <v>3</v>
      </c>
      <c r="D163" s="161" t="str">
        <f t="shared" si="229"/>
        <v>5</v>
      </c>
      <c r="E163" s="158" t="s">
        <v>393</v>
      </c>
      <c r="F163" s="161"/>
      <c r="G163" s="161"/>
      <c r="H163" s="161"/>
      <c r="I163" s="161"/>
      <c r="J163" s="161"/>
      <c r="K163" s="161"/>
      <c r="L163" s="161"/>
      <c r="M163" s="161"/>
      <c r="N163" s="161"/>
      <c r="O163" s="161"/>
      <c r="P163" s="161"/>
      <c r="Q163" s="161"/>
      <c r="R163" s="161"/>
      <c r="S163" s="161"/>
      <c r="T163" s="161"/>
      <c r="U163" s="161"/>
      <c r="V163" s="161"/>
      <c r="W163" s="161"/>
      <c r="X163" s="161"/>
      <c r="Y163" s="161"/>
      <c r="Z163" s="161"/>
      <c r="AA163" s="161"/>
      <c r="AB163" s="161"/>
      <c r="AC163" s="161">
        <f t="shared" si="230"/>
        <v>0</v>
      </c>
      <c r="AD163" s="161">
        <f t="shared" si="231"/>
        <v>-25</v>
      </c>
      <c r="AE163" s="162">
        <f>AVERAGE(EM,PR)</f>
        <v>7.5</v>
      </c>
      <c r="AF163" s="54">
        <f>HLOOKUP(Yrke,Levelbonus!$B$1:$CR$20,11,FALSE)</f>
        <v>0</v>
      </c>
      <c r="AG163" s="54">
        <f t="shared" si="232"/>
        <v>0</v>
      </c>
      <c r="AH163" s="54" t="str">
        <f>IF(ISNUMBER(VLOOKUP($A163,Rasbonus!$A$61:$AM$295,MATCH(Ras,Rasbonus!$A$1:$AM$1,0),FALSE)),VLOOKUP($A163,Rasbonus!$A$61:$AM$295,MATCH(Ras,Rasbonus!$A$1:$AM$1,0),FALSE),"0")</f>
        <v>0</v>
      </c>
      <c r="AI163" s="54"/>
      <c r="AJ163" s="54"/>
      <c r="AK163" s="163">
        <f t="shared" si="233"/>
        <v>-18</v>
      </c>
      <c r="AL163" s="52">
        <f t="shared" si="234"/>
        <v>0</v>
      </c>
      <c r="AM163" s="52">
        <f t="shared" ref="AM163:BF163" si="240">IF(I163&gt;2,"99",IF(I163&lt;1,0,IF(I163=1,$C163+$C163-$C163,IF(I163=2,$C163+$D163))))</f>
        <v>0</v>
      </c>
      <c r="AN163" s="52">
        <f t="shared" si="240"/>
        <v>0</v>
      </c>
      <c r="AO163" s="52">
        <f t="shared" si="240"/>
        <v>0</v>
      </c>
      <c r="AP163" s="52">
        <f t="shared" si="240"/>
        <v>0</v>
      </c>
      <c r="AQ163" s="52">
        <f t="shared" si="240"/>
        <v>0</v>
      </c>
      <c r="AR163" s="52">
        <f t="shared" si="240"/>
        <v>0</v>
      </c>
      <c r="AS163" s="52">
        <f t="shared" si="240"/>
        <v>0</v>
      </c>
      <c r="AT163" s="52">
        <f t="shared" si="240"/>
        <v>0</v>
      </c>
      <c r="AU163" s="52">
        <f t="shared" si="240"/>
        <v>0</v>
      </c>
      <c r="AV163" s="52">
        <f t="shared" si="240"/>
        <v>0</v>
      </c>
      <c r="AW163" s="52">
        <f t="shared" si="240"/>
        <v>0</v>
      </c>
      <c r="AX163" s="52">
        <f t="shared" si="240"/>
        <v>0</v>
      </c>
      <c r="AY163" s="52">
        <f t="shared" si="240"/>
        <v>0</v>
      </c>
      <c r="AZ163" s="52">
        <f t="shared" si="240"/>
        <v>0</v>
      </c>
      <c r="BA163" s="52">
        <f t="shared" si="240"/>
        <v>0</v>
      </c>
      <c r="BB163" s="52">
        <f t="shared" si="240"/>
        <v>0</v>
      </c>
      <c r="BC163" s="52">
        <f t="shared" si="240"/>
        <v>0</v>
      </c>
      <c r="BD163" s="52">
        <f t="shared" si="240"/>
        <v>0</v>
      </c>
      <c r="BE163" s="52">
        <f t="shared" si="240"/>
        <v>0</v>
      </c>
      <c r="BF163" s="52">
        <f t="shared" si="240"/>
        <v>0</v>
      </c>
      <c r="BG163" s="52"/>
      <c r="BH163" s="52"/>
      <c r="BI163" s="52"/>
      <c r="BJ163" s="52"/>
    </row>
    <row r="164" spans="1:62" ht="12.75" customHeight="1">
      <c r="A164" s="158" t="s">
        <v>401</v>
      </c>
      <c r="B164" s="159" t="str">
        <f>VLOOKUP(A164,AllaSkills!$A$3:$BV$319,'Ny NPC'!$A$2+3,FALSE)</f>
        <v>1/5</v>
      </c>
      <c r="C164" s="161" t="str">
        <f t="shared" si="228"/>
        <v>1</v>
      </c>
      <c r="D164" s="161" t="str">
        <f t="shared" si="229"/>
        <v>5</v>
      </c>
      <c r="E164" s="158" t="s">
        <v>393</v>
      </c>
      <c r="F164" s="161"/>
      <c r="G164" s="161"/>
      <c r="H164" s="161"/>
      <c r="I164" s="161"/>
      <c r="J164" s="161"/>
      <c r="K164" s="161"/>
      <c r="L164" s="161"/>
      <c r="M164" s="161"/>
      <c r="N164" s="161"/>
      <c r="O164" s="161"/>
      <c r="P164" s="161"/>
      <c r="Q164" s="161"/>
      <c r="R164" s="161"/>
      <c r="S164" s="161"/>
      <c r="T164" s="161"/>
      <c r="U164" s="161"/>
      <c r="V164" s="161"/>
      <c r="W164" s="161"/>
      <c r="X164" s="161"/>
      <c r="Y164" s="161"/>
      <c r="Z164" s="161"/>
      <c r="AA164" s="161"/>
      <c r="AB164" s="161"/>
      <c r="AC164" s="161">
        <f t="shared" si="230"/>
        <v>0</v>
      </c>
      <c r="AD164" s="161">
        <f t="shared" si="231"/>
        <v>-25</v>
      </c>
      <c r="AE164" s="162">
        <f>(RE+SD)/2</f>
        <v>5</v>
      </c>
      <c r="AF164" s="54">
        <f>HLOOKUP(Yrke,Levelbonus!$B$1:$CR$20,11,FALSE)</f>
        <v>0</v>
      </c>
      <c r="AG164" s="54">
        <f t="shared" si="232"/>
        <v>0</v>
      </c>
      <c r="AH164" s="54" t="str">
        <f>IF(ISNUMBER(VLOOKUP($A164,Rasbonus!$A$61:$AM$295,MATCH(Ras,Rasbonus!$A$1:$AM$1,0),FALSE)),VLOOKUP($A164,Rasbonus!$A$61:$AM$295,MATCH(Ras,Rasbonus!$A$1:$AM$1,0),FALSE),"0")</f>
        <v>0</v>
      </c>
      <c r="AI164" s="54"/>
      <c r="AJ164" s="54"/>
      <c r="AK164" s="163">
        <f t="shared" si="233"/>
        <v>-20</v>
      </c>
      <c r="AL164" s="52">
        <f t="shared" si="234"/>
        <v>0</v>
      </c>
      <c r="AM164" s="52">
        <f t="shared" ref="AM164:BF164" si="241">IF(I164&gt;2,"99",IF(I164&lt;1,0,IF(I164=1,$C164+$C164-$C164,IF(I164=2,$C164+$D164))))</f>
        <v>0</v>
      </c>
      <c r="AN164" s="52">
        <f t="shared" si="241"/>
        <v>0</v>
      </c>
      <c r="AO164" s="52">
        <f t="shared" si="241"/>
        <v>0</v>
      </c>
      <c r="AP164" s="52">
        <f t="shared" si="241"/>
        <v>0</v>
      </c>
      <c r="AQ164" s="52">
        <f t="shared" si="241"/>
        <v>0</v>
      </c>
      <c r="AR164" s="52">
        <f t="shared" si="241"/>
        <v>0</v>
      </c>
      <c r="AS164" s="52">
        <f t="shared" si="241"/>
        <v>0</v>
      </c>
      <c r="AT164" s="52">
        <f t="shared" si="241"/>
        <v>0</v>
      </c>
      <c r="AU164" s="52">
        <f t="shared" si="241"/>
        <v>0</v>
      </c>
      <c r="AV164" s="52">
        <f t="shared" si="241"/>
        <v>0</v>
      </c>
      <c r="AW164" s="52">
        <f t="shared" si="241"/>
        <v>0</v>
      </c>
      <c r="AX164" s="52">
        <f t="shared" si="241"/>
        <v>0</v>
      </c>
      <c r="AY164" s="52">
        <f t="shared" si="241"/>
        <v>0</v>
      </c>
      <c r="AZ164" s="52">
        <f t="shared" si="241"/>
        <v>0</v>
      </c>
      <c r="BA164" s="52">
        <f t="shared" si="241"/>
        <v>0</v>
      </c>
      <c r="BB164" s="52">
        <f t="shared" si="241"/>
        <v>0</v>
      </c>
      <c r="BC164" s="52">
        <f t="shared" si="241"/>
        <v>0</v>
      </c>
      <c r="BD164" s="52">
        <f t="shared" si="241"/>
        <v>0</v>
      </c>
      <c r="BE164" s="52">
        <f t="shared" si="241"/>
        <v>0</v>
      </c>
      <c r="BF164" s="52">
        <f t="shared" si="241"/>
        <v>0</v>
      </c>
      <c r="BG164" s="52"/>
      <c r="BH164" s="52"/>
      <c r="BI164" s="52"/>
      <c r="BJ164" s="52"/>
    </row>
    <row r="165" spans="1:62" ht="12.75" customHeight="1">
      <c r="A165" s="158" t="s">
        <v>402</v>
      </c>
      <c r="B165" s="159" t="str">
        <f>VLOOKUP(A165,AllaSkills!$A$3:$BV$319,'Ny NPC'!$A$2+3,FALSE)</f>
        <v>2/6</v>
      </c>
      <c r="C165" s="161" t="str">
        <f t="shared" si="228"/>
        <v>2</v>
      </c>
      <c r="D165" s="161" t="str">
        <f t="shared" si="229"/>
        <v>6</v>
      </c>
      <c r="E165" s="158" t="s">
        <v>393</v>
      </c>
      <c r="F165" s="161"/>
      <c r="G165" s="161"/>
      <c r="H165" s="161"/>
      <c r="I165" s="161"/>
      <c r="J165" s="161"/>
      <c r="K165" s="161"/>
      <c r="L165" s="161"/>
      <c r="M165" s="161"/>
      <c r="N165" s="161"/>
      <c r="O165" s="161"/>
      <c r="P165" s="161"/>
      <c r="Q165" s="161"/>
      <c r="R165" s="161"/>
      <c r="S165" s="161"/>
      <c r="T165" s="161"/>
      <c r="U165" s="161"/>
      <c r="V165" s="161"/>
      <c r="W165" s="161"/>
      <c r="X165" s="161"/>
      <c r="Y165" s="161"/>
      <c r="Z165" s="161"/>
      <c r="AA165" s="161"/>
      <c r="AB165" s="161"/>
      <c r="AC165" s="161">
        <f t="shared" si="230"/>
        <v>0</v>
      </c>
      <c r="AD165" s="161">
        <f t="shared" si="231"/>
        <v>-25</v>
      </c>
      <c r="AE165" s="162">
        <f>(PR+IN)/2</f>
        <v>7.5</v>
      </c>
      <c r="AF165" s="54">
        <f>HLOOKUP(Yrke,Levelbonus!$B$1:$CR$20,11,FALSE)</f>
        <v>0</v>
      </c>
      <c r="AG165" s="54">
        <f t="shared" si="232"/>
        <v>0</v>
      </c>
      <c r="AH165" s="54" t="str">
        <f>IF(ISNUMBER(VLOOKUP($A165,Rasbonus!$A$61:$AM$295,MATCH(Ras,Rasbonus!$A$1:$AM$1,0),FALSE)),VLOOKUP($A165,Rasbonus!$A$61:$AM$295,MATCH(Ras,Rasbonus!$A$1:$AM$1,0),FALSE),"0")</f>
        <v>0</v>
      </c>
      <c r="AI165" s="54"/>
      <c r="AJ165" s="54"/>
      <c r="AK165" s="163">
        <f t="shared" si="233"/>
        <v>-18</v>
      </c>
      <c r="AL165" s="52">
        <f t="shared" si="234"/>
        <v>0</v>
      </c>
      <c r="AM165" s="52">
        <f t="shared" ref="AM165:BF165" si="242">IF(I165&gt;2,"99",IF(I165&lt;1,0,IF(I165=1,$C165+$C165-$C165,IF(I165=2,$C165+$D165))))</f>
        <v>0</v>
      </c>
      <c r="AN165" s="52">
        <f t="shared" si="242"/>
        <v>0</v>
      </c>
      <c r="AO165" s="52">
        <f t="shared" si="242"/>
        <v>0</v>
      </c>
      <c r="AP165" s="52">
        <f t="shared" si="242"/>
        <v>0</v>
      </c>
      <c r="AQ165" s="52">
        <f t="shared" si="242"/>
        <v>0</v>
      </c>
      <c r="AR165" s="52">
        <f t="shared" si="242"/>
        <v>0</v>
      </c>
      <c r="AS165" s="52">
        <f t="shared" si="242"/>
        <v>0</v>
      </c>
      <c r="AT165" s="52">
        <f t="shared" si="242"/>
        <v>0</v>
      </c>
      <c r="AU165" s="52">
        <f t="shared" si="242"/>
        <v>0</v>
      </c>
      <c r="AV165" s="52">
        <f t="shared" si="242"/>
        <v>0</v>
      </c>
      <c r="AW165" s="52">
        <f t="shared" si="242"/>
        <v>0</v>
      </c>
      <c r="AX165" s="52">
        <f t="shared" si="242"/>
        <v>0</v>
      </c>
      <c r="AY165" s="52">
        <f t="shared" si="242"/>
        <v>0</v>
      </c>
      <c r="AZ165" s="52">
        <f t="shared" si="242"/>
        <v>0</v>
      </c>
      <c r="BA165" s="52">
        <f t="shared" si="242"/>
        <v>0</v>
      </c>
      <c r="BB165" s="52">
        <f t="shared" si="242"/>
        <v>0</v>
      </c>
      <c r="BC165" s="52">
        <f t="shared" si="242"/>
        <v>0</v>
      </c>
      <c r="BD165" s="52">
        <f t="shared" si="242"/>
        <v>0</v>
      </c>
      <c r="BE165" s="52">
        <f t="shared" si="242"/>
        <v>0</v>
      </c>
      <c r="BF165" s="52">
        <f t="shared" si="242"/>
        <v>0</v>
      </c>
      <c r="BG165" s="52"/>
      <c r="BH165" s="52"/>
      <c r="BI165" s="52"/>
      <c r="BJ165" s="52"/>
    </row>
    <row r="166" spans="1:62" ht="12.75" customHeight="1">
      <c r="A166" s="158" t="s">
        <v>403</v>
      </c>
      <c r="B166" s="159" t="str">
        <f>VLOOKUP(A166,AllaSkills!$A$3:$BV$319,'Ny NPC'!$A$2+3,FALSE)</f>
        <v>2/6</v>
      </c>
      <c r="C166" s="161" t="str">
        <f t="shared" si="228"/>
        <v>2</v>
      </c>
      <c r="D166" s="161" t="str">
        <f t="shared" si="229"/>
        <v>6</v>
      </c>
      <c r="E166" s="158" t="s">
        <v>393</v>
      </c>
      <c r="F166" s="161"/>
      <c r="G166" s="161"/>
      <c r="H166" s="161"/>
      <c r="I166" s="161"/>
      <c r="J166" s="161"/>
      <c r="K166" s="161"/>
      <c r="L166" s="161"/>
      <c r="M166" s="161"/>
      <c r="N166" s="161"/>
      <c r="O166" s="161"/>
      <c r="P166" s="161"/>
      <c r="Q166" s="161"/>
      <c r="R166" s="161"/>
      <c r="S166" s="161"/>
      <c r="T166" s="161"/>
      <c r="U166" s="161"/>
      <c r="V166" s="161"/>
      <c r="W166" s="161"/>
      <c r="X166" s="161"/>
      <c r="Y166" s="161"/>
      <c r="Z166" s="161"/>
      <c r="AA166" s="161"/>
      <c r="AB166" s="161"/>
      <c r="AC166" s="161">
        <f t="shared" si="230"/>
        <v>0</v>
      </c>
      <c r="AD166" s="161">
        <f t="shared" si="231"/>
        <v>-25</v>
      </c>
      <c r="AE166" s="162">
        <f>PR</f>
        <v>10</v>
      </c>
      <c r="AF166" s="54">
        <f>HLOOKUP(Yrke,Levelbonus!$B$1:$CR$20,11,FALSE)</f>
        <v>0</v>
      </c>
      <c r="AG166" s="54">
        <f t="shared" si="232"/>
        <v>0</v>
      </c>
      <c r="AH166" s="54" t="str">
        <f>IF(ISNUMBER(VLOOKUP($A166,Rasbonus!$A$61:$AM$295,MATCH(Ras,Rasbonus!$A$1:$AM$1,0),FALSE)),VLOOKUP($A166,Rasbonus!$A$61:$AM$295,MATCH(Ras,Rasbonus!$A$1:$AM$1,0),FALSE),"0")</f>
        <v>0</v>
      </c>
      <c r="AI166" s="54"/>
      <c r="AJ166" s="54"/>
      <c r="AK166" s="163">
        <f t="shared" si="233"/>
        <v>-15</v>
      </c>
      <c r="AL166" s="52">
        <f t="shared" si="234"/>
        <v>0</v>
      </c>
      <c r="AM166" s="52">
        <f t="shared" ref="AM166:BF166" si="243">IF(I166&gt;2,"99",IF(I166&lt;1,0,IF(I166=1,$C166+$C166-$C166,IF(I166=2,$C166+$D166))))</f>
        <v>0</v>
      </c>
      <c r="AN166" s="52">
        <f t="shared" si="243"/>
        <v>0</v>
      </c>
      <c r="AO166" s="52">
        <f t="shared" si="243"/>
        <v>0</v>
      </c>
      <c r="AP166" s="52">
        <f t="shared" si="243"/>
        <v>0</v>
      </c>
      <c r="AQ166" s="52">
        <f t="shared" si="243"/>
        <v>0</v>
      </c>
      <c r="AR166" s="52">
        <f t="shared" si="243"/>
        <v>0</v>
      </c>
      <c r="AS166" s="52">
        <f t="shared" si="243"/>
        <v>0</v>
      </c>
      <c r="AT166" s="52">
        <f t="shared" si="243"/>
        <v>0</v>
      </c>
      <c r="AU166" s="52">
        <f t="shared" si="243"/>
        <v>0</v>
      </c>
      <c r="AV166" s="52">
        <f t="shared" si="243"/>
        <v>0</v>
      </c>
      <c r="AW166" s="52">
        <f t="shared" si="243"/>
        <v>0</v>
      </c>
      <c r="AX166" s="52">
        <f t="shared" si="243"/>
        <v>0</v>
      </c>
      <c r="AY166" s="52">
        <f t="shared" si="243"/>
        <v>0</v>
      </c>
      <c r="AZ166" s="52">
        <f t="shared" si="243"/>
        <v>0</v>
      </c>
      <c r="BA166" s="52">
        <f t="shared" si="243"/>
        <v>0</v>
      </c>
      <c r="BB166" s="52">
        <f t="shared" si="243"/>
        <v>0</v>
      </c>
      <c r="BC166" s="52">
        <f t="shared" si="243"/>
        <v>0</v>
      </c>
      <c r="BD166" s="52">
        <f t="shared" si="243"/>
        <v>0</v>
      </c>
      <c r="BE166" s="52">
        <f t="shared" si="243"/>
        <v>0</v>
      </c>
      <c r="BF166" s="52">
        <f t="shared" si="243"/>
        <v>0</v>
      </c>
      <c r="BG166" s="52"/>
      <c r="BH166" s="52"/>
      <c r="BI166" s="52"/>
      <c r="BJ166" s="52"/>
    </row>
    <row r="167" spans="1:62" ht="12.75" customHeight="1">
      <c r="A167" s="158" t="s">
        <v>404</v>
      </c>
      <c r="B167" s="159" t="str">
        <f>VLOOKUP(A167,AllaSkills!$A$3:$BV$319,'Ny NPC'!$A$2+3,FALSE)</f>
        <v>3/5</v>
      </c>
      <c r="C167" s="161" t="str">
        <f t="shared" si="228"/>
        <v>3</v>
      </c>
      <c r="D167" s="161" t="str">
        <f t="shared" si="229"/>
        <v>5</v>
      </c>
      <c r="E167" s="158" t="s">
        <v>393</v>
      </c>
      <c r="F167" s="161"/>
      <c r="G167" s="161"/>
      <c r="H167" s="161"/>
      <c r="I167" s="161"/>
      <c r="J167" s="161"/>
      <c r="K167" s="161"/>
      <c r="L167" s="161"/>
      <c r="M167" s="161"/>
      <c r="N167" s="161"/>
      <c r="O167" s="161"/>
      <c r="P167" s="161"/>
      <c r="Q167" s="161"/>
      <c r="R167" s="161"/>
      <c r="S167" s="161"/>
      <c r="T167" s="161"/>
      <c r="U167" s="161"/>
      <c r="V167" s="161"/>
      <c r="W167" s="161"/>
      <c r="X167" s="161"/>
      <c r="Y167" s="161"/>
      <c r="Z167" s="161"/>
      <c r="AA167" s="161"/>
      <c r="AB167" s="161"/>
      <c r="AC167" s="161">
        <f t="shared" si="230"/>
        <v>0</v>
      </c>
      <c r="AD167" s="161">
        <f t="shared" si="231"/>
        <v>-25</v>
      </c>
      <c r="AE167" s="162">
        <f>(RE)</f>
        <v>5</v>
      </c>
      <c r="AF167" s="54">
        <f>HLOOKUP(Yrke,Levelbonus!$B$1:$CR$20,11,FALSE)</f>
        <v>0</v>
      </c>
      <c r="AG167" s="54">
        <f t="shared" si="232"/>
        <v>0</v>
      </c>
      <c r="AH167" s="54" t="str">
        <f>IF(ISNUMBER(VLOOKUP($A167,Rasbonus!$A$61:$AM$295,MATCH(Ras,Rasbonus!$A$1:$AM$1,0),FALSE)),VLOOKUP($A167,Rasbonus!$A$61:$AM$295,MATCH(Ras,Rasbonus!$A$1:$AM$1,0),FALSE),"0")</f>
        <v>0</v>
      </c>
      <c r="AI167" s="54"/>
      <c r="AJ167" s="54"/>
      <c r="AK167" s="163">
        <f t="shared" si="233"/>
        <v>-20</v>
      </c>
      <c r="AL167" s="52">
        <f t="shared" si="234"/>
        <v>0</v>
      </c>
      <c r="AM167" s="52">
        <f t="shared" ref="AM167:BF167" si="244">IF(I167&gt;2,"99",IF(I167&lt;1,0,IF(I167=1,$C167+$C167-$C167,IF(I167=2,$C167+$D167))))</f>
        <v>0</v>
      </c>
      <c r="AN167" s="52">
        <f t="shared" si="244"/>
        <v>0</v>
      </c>
      <c r="AO167" s="52">
        <f t="shared" si="244"/>
        <v>0</v>
      </c>
      <c r="AP167" s="52">
        <f t="shared" si="244"/>
        <v>0</v>
      </c>
      <c r="AQ167" s="52">
        <f t="shared" si="244"/>
        <v>0</v>
      </c>
      <c r="AR167" s="52">
        <f t="shared" si="244"/>
        <v>0</v>
      </c>
      <c r="AS167" s="52">
        <f t="shared" si="244"/>
        <v>0</v>
      </c>
      <c r="AT167" s="52">
        <f t="shared" si="244"/>
        <v>0</v>
      </c>
      <c r="AU167" s="52">
        <f t="shared" si="244"/>
        <v>0</v>
      </c>
      <c r="AV167" s="52">
        <f t="shared" si="244"/>
        <v>0</v>
      </c>
      <c r="AW167" s="52">
        <f t="shared" si="244"/>
        <v>0</v>
      </c>
      <c r="AX167" s="52">
        <f t="shared" si="244"/>
        <v>0</v>
      </c>
      <c r="AY167" s="52">
        <f t="shared" si="244"/>
        <v>0</v>
      </c>
      <c r="AZ167" s="52">
        <f t="shared" si="244"/>
        <v>0</v>
      </c>
      <c r="BA167" s="52">
        <f t="shared" si="244"/>
        <v>0</v>
      </c>
      <c r="BB167" s="52">
        <f t="shared" si="244"/>
        <v>0</v>
      </c>
      <c r="BC167" s="52">
        <f t="shared" si="244"/>
        <v>0</v>
      </c>
      <c r="BD167" s="52">
        <f t="shared" si="244"/>
        <v>0</v>
      </c>
      <c r="BE167" s="52">
        <f t="shared" si="244"/>
        <v>0</v>
      </c>
      <c r="BF167" s="52">
        <f t="shared" si="244"/>
        <v>0</v>
      </c>
      <c r="BG167" s="52"/>
      <c r="BH167" s="52"/>
      <c r="BI167" s="52"/>
      <c r="BJ167" s="52"/>
    </row>
    <row r="168" spans="1:62" ht="12.75" customHeight="1">
      <c r="A168" s="158" t="s">
        <v>405</v>
      </c>
      <c r="B168" s="159" t="str">
        <f>VLOOKUP(A168,AllaSkills!$A$3:$BV$319,'Ny NPC'!$A$2+3,FALSE)</f>
        <v>3/6</v>
      </c>
      <c r="C168" s="161" t="str">
        <f t="shared" si="228"/>
        <v>3</v>
      </c>
      <c r="D168" s="161" t="str">
        <f t="shared" si="229"/>
        <v>6</v>
      </c>
      <c r="E168" s="158" t="s">
        <v>393</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f t="shared" si="230"/>
        <v>0</v>
      </c>
      <c r="AD168" s="161">
        <f t="shared" si="231"/>
        <v>-25</v>
      </c>
      <c r="AE168" s="162">
        <f>(SD+IN)/2</f>
        <v>5</v>
      </c>
      <c r="AF168" s="54">
        <f>HLOOKUP(Yrke,Levelbonus!$B$1:$CR$20,11,FALSE)</f>
        <v>0</v>
      </c>
      <c r="AG168" s="54">
        <f t="shared" si="232"/>
        <v>0</v>
      </c>
      <c r="AH168" s="54" t="str">
        <f>IF(ISNUMBER(VLOOKUP($A168,Rasbonus!$A$61:$AM$295,MATCH(Ras,Rasbonus!$A$1:$AM$1,0),FALSE)),VLOOKUP($A168,Rasbonus!$A$61:$AM$295,MATCH(Ras,Rasbonus!$A$1:$AM$1,0),FALSE),"0")</f>
        <v>0</v>
      </c>
      <c r="AI168" s="54"/>
      <c r="AJ168" s="54"/>
      <c r="AK168" s="163">
        <f t="shared" si="233"/>
        <v>-20</v>
      </c>
      <c r="AL168" s="52">
        <f t="shared" si="234"/>
        <v>0</v>
      </c>
      <c r="AM168" s="52">
        <f t="shared" ref="AM168:BF168" si="245">IF(I168&gt;2,"99",IF(I168&lt;1,0,IF(I168=1,$C168+$C168-$C168,IF(I168=2,$C168+$D168))))</f>
        <v>0</v>
      </c>
      <c r="AN168" s="52">
        <f t="shared" si="245"/>
        <v>0</v>
      </c>
      <c r="AO168" s="52">
        <f t="shared" si="245"/>
        <v>0</v>
      </c>
      <c r="AP168" s="52">
        <f t="shared" si="245"/>
        <v>0</v>
      </c>
      <c r="AQ168" s="52">
        <f t="shared" si="245"/>
        <v>0</v>
      </c>
      <c r="AR168" s="52">
        <f t="shared" si="245"/>
        <v>0</v>
      </c>
      <c r="AS168" s="52">
        <f t="shared" si="245"/>
        <v>0</v>
      </c>
      <c r="AT168" s="52">
        <f t="shared" si="245"/>
        <v>0</v>
      </c>
      <c r="AU168" s="52">
        <f t="shared" si="245"/>
        <v>0</v>
      </c>
      <c r="AV168" s="52">
        <f t="shared" si="245"/>
        <v>0</v>
      </c>
      <c r="AW168" s="52">
        <f t="shared" si="245"/>
        <v>0</v>
      </c>
      <c r="AX168" s="52">
        <f t="shared" si="245"/>
        <v>0</v>
      </c>
      <c r="AY168" s="52">
        <f t="shared" si="245"/>
        <v>0</v>
      </c>
      <c r="AZ168" s="52">
        <f t="shared" si="245"/>
        <v>0</v>
      </c>
      <c r="BA168" s="52">
        <f t="shared" si="245"/>
        <v>0</v>
      </c>
      <c r="BB168" s="52">
        <f t="shared" si="245"/>
        <v>0</v>
      </c>
      <c r="BC168" s="52">
        <f t="shared" si="245"/>
        <v>0</v>
      </c>
      <c r="BD168" s="52">
        <f t="shared" si="245"/>
        <v>0</v>
      </c>
      <c r="BE168" s="52">
        <f t="shared" si="245"/>
        <v>0</v>
      </c>
      <c r="BF168" s="52">
        <f t="shared" si="245"/>
        <v>0</v>
      </c>
      <c r="BG168" s="52"/>
      <c r="BH168" s="52"/>
      <c r="BI168" s="52"/>
      <c r="BJ168" s="52"/>
    </row>
    <row r="169" spans="1:62" ht="12.75" customHeight="1">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row>
    <row r="170" spans="1:62" ht="19.5" customHeight="1">
      <c r="A170" s="147" t="s">
        <v>124</v>
      </c>
      <c r="B170" s="148">
        <f>HLOOKUP(Yrke,'2nd'!$B$1:$CR$15,9,FALSE)</f>
        <v>28</v>
      </c>
      <c r="C170" s="165"/>
      <c r="D170" s="165"/>
      <c r="E170" s="166"/>
      <c r="F170" s="148">
        <f>SUM(AL171:AL189)</f>
        <v>0</v>
      </c>
      <c r="G170" s="165"/>
      <c r="H170" s="165"/>
      <c r="I170" s="151">
        <f t="shared" ref="I170:AB170" si="246">SUM(AM171:AM189)</f>
        <v>0</v>
      </c>
      <c r="J170" s="151">
        <f t="shared" si="246"/>
        <v>0</v>
      </c>
      <c r="K170" s="151">
        <f t="shared" si="246"/>
        <v>0</v>
      </c>
      <c r="L170" s="151">
        <f t="shared" si="246"/>
        <v>0</v>
      </c>
      <c r="M170" s="151">
        <f t="shared" si="246"/>
        <v>0</v>
      </c>
      <c r="N170" s="151">
        <f t="shared" si="246"/>
        <v>0</v>
      </c>
      <c r="O170" s="151">
        <f t="shared" si="246"/>
        <v>0</v>
      </c>
      <c r="P170" s="151">
        <f t="shared" si="246"/>
        <v>0</v>
      </c>
      <c r="Q170" s="151">
        <f t="shared" si="246"/>
        <v>0</v>
      </c>
      <c r="R170" s="151">
        <f t="shared" si="246"/>
        <v>0</v>
      </c>
      <c r="S170" s="151">
        <f t="shared" si="246"/>
        <v>0</v>
      </c>
      <c r="T170" s="151">
        <f t="shared" si="246"/>
        <v>0</v>
      </c>
      <c r="U170" s="151">
        <f t="shared" si="246"/>
        <v>0</v>
      </c>
      <c r="V170" s="151">
        <f t="shared" si="246"/>
        <v>0</v>
      </c>
      <c r="W170" s="151">
        <f t="shared" si="246"/>
        <v>0</v>
      </c>
      <c r="X170" s="151">
        <f t="shared" si="246"/>
        <v>0</v>
      </c>
      <c r="Y170" s="151">
        <f t="shared" si="246"/>
        <v>0</v>
      </c>
      <c r="Z170" s="151">
        <f t="shared" si="246"/>
        <v>0</v>
      </c>
      <c r="AA170" s="151">
        <f t="shared" si="246"/>
        <v>0</v>
      </c>
      <c r="AB170" s="151">
        <f t="shared" si="246"/>
        <v>0</v>
      </c>
      <c r="AC170" s="153" t="s">
        <v>14</v>
      </c>
      <c r="AD170" s="153" t="s">
        <v>17</v>
      </c>
      <c r="AE170" s="154" t="s">
        <v>18</v>
      </c>
      <c r="AF170" s="153"/>
      <c r="AG170" s="153" t="s">
        <v>19</v>
      </c>
      <c r="AH170" s="153" t="s">
        <v>245</v>
      </c>
      <c r="AI170" s="153" t="s">
        <v>21</v>
      </c>
      <c r="AJ170" s="153" t="s">
        <v>23</v>
      </c>
      <c r="AK170" s="155" t="s">
        <v>24</v>
      </c>
      <c r="AL170" s="157"/>
      <c r="AM170" s="157"/>
      <c r="AN170" s="157"/>
      <c r="AO170" s="157"/>
      <c r="AP170" s="157"/>
      <c r="AQ170" s="157"/>
      <c r="AR170" s="157"/>
      <c r="AS170" s="157"/>
      <c r="AT170" s="157"/>
      <c r="AU170" s="157"/>
      <c r="AV170" s="157"/>
      <c r="AW170" s="157"/>
      <c r="AX170" s="157"/>
      <c r="AY170" s="157"/>
      <c r="AZ170" s="157"/>
      <c r="BA170" s="157"/>
      <c r="BB170" s="157"/>
      <c r="BC170" s="157"/>
      <c r="BD170" s="157"/>
      <c r="BE170" s="157"/>
      <c r="BF170" s="157"/>
      <c r="BG170" s="157"/>
      <c r="BH170" s="157"/>
      <c r="BI170" s="157"/>
      <c r="BJ170" s="157"/>
    </row>
    <row r="171" spans="1:62" ht="12.75" customHeight="1">
      <c r="A171" s="158" t="s">
        <v>406</v>
      </c>
      <c r="B171" s="159" t="str">
        <f>VLOOKUP(A171,AllaSkills!$A$3:$BV$319,'Ny NPC'!$A$2+3,FALSE)</f>
        <v>2/4</v>
      </c>
      <c r="C171" s="159" t="str">
        <f>IF(LEN(B171)=3,LEFT(B171,1),IF(LEN(B171)&lt;3,B171,99))</f>
        <v>2</v>
      </c>
      <c r="D171" s="159" t="str">
        <f>IF(RIGHT(B171,1)="*",LEFT(B171,1),IF(LEN(B171)=3,RIGHT(B171,1),IF(LEN(B171)&lt;3,B171,RIGHT(B171,2))))</f>
        <v>4</v>
      </c>
      <c r="E171" s="158" t="s">
        <v>124</v>
      </c>
      <c r="F171" s="161"/>
      <c r="G171" s="161"/>
      <c r="H171" s="161"/>
      <c r="I171" s="161"/>
      <c r="J171" s="161"/>
      <c r="K171" s="161"/>
      <c r="L171" s="161"/>
      <c r="M171" s="161"/>
      <c r="N171" s="161"/>
      <c r="O171" s="161"/>
      <c r="P171" s="161"/>
      <c r="Q171" s="161"/>
      <c r="R171" s="161"/>
      <c r="S171" s="161"/>
      <c r="T171" s="161"/>
      <c r="U171" s="161"/>
      <c r="V171" s="161"/>
      <c r="W171" s="161"/>
      <c r="X171" s="161"/>
      <c r="Y171" s="161"/>
      <c r="Z171" s="161"/>
      <c r="AA171" s="161"/>
      <c r="AB171" s="161"/>
      <c r="AC171" s="161">
        <f>SUM(F171:AB171)</f>
        <v>0</v>
      </c>
      <c r="AD171" s="161">
        <f>IF(AC171&lt;1,-25,IF(AC171&gt;30,80+((AC171-30)*0.5),IF(AC171&gt;20,70+(AC171-20),IF(AC171&gt;10,50+((AC171-10)*2),AC171*5))))</f>
        <v>-25</v>
      </c>
      <c r="AE171" s="162">
        <f>(RE)</f>
        <v>5</v>
      </c>
      <c r="AF171" s="54">
        <f>HLOOKUP(Yrke,Levelbonus!$B$1:$CR$20,12,FALSE)</f>
        <v>3</v>
      </c>
      <c r="AG171" s="54">
        <f>AF171*Level</f>
        <v>3</v>
      </c>
      <c r="AH171" s="54" t="str">
        <f>IF(ISNUMBER(VLOOKUP($A171,Rasbonus!$A$61:$AM$295,MATCH(Ras,Rasbonus!$A$1:$AM$1,0),FALSE)),VLOOKUP($A171,Rasbonus!$A$61:$AM$295,MATCH(Ras,Rasbonus!$A$1:$AM$1,0),FALSE),"0")</f>
        <v>0</v>
      </c>
      <c r="AI171" s="54"/>
      <c r="AJ171" s="54"/>
      <c r="AK171" s="163">
        <f>ROUND(AD171+AE171+AG171+AH171+AI171+AJ171,0)</f>
        <v>-17</v>
      </c>
      <c r="AL171" s="157">
        <f>IF(F171&gt;2,"99",IF(F171&lt;1,0,IF(F171=1,$C171+$C171-$C171,IF(F171=2,$C171+$D171))))</f>
        <v>0</v>
      </c>
      <c r="AM171" s="157">
        <f t="shared" ref="AM171:BF171" si="247">IF(I171&gt;2,"99",IF(I171&lt;1,0,IF(I171=1,$C171+$C171-$C171,IF(I171=2,$C171+$D171))))</f>
        <v>0</v>
      </c>
      <c r="AN171" s="157">
        <f t="shared" si="247"/>
        <v>0</v>
      </c>
      <c r="AO171" s="157">
        <f t="shared" si="247"/>
        <v>0</v>
      </c>
      <c r="AP171" s="157">
        <f t="shared" si="247"/>
        <v>0</v>
      </c>
      <c r="AQ171" s="157">
        <f t="shared" si="247"/>
        <v>0</v>
      </c>
      <c r="AR171" s="157">
        <f t="shared" si="247"/>
        <v>0</v>
      </c>
      <c r="AS171" s="157">
        <f t="shared" si="247"/>
        <v>0</v>
      </c>
      <c r="AT171" s="157">
        <f t="shared" si="247"/>
        <v>0</v>
      </c>
      <c r="AU171" s="157">
        <f t="shared" si="247"/>
        <v>0</v>
      </c>
      <c r="AV171" s="157">
        <f t="shared" si="247"/>
        <v>0</v>
      </c>
      <c r="AW171" s="157">
        <f t="shared" si="247"/>
        <v>0</v>
      </c>
      <c r="AX171" s="157">
        <f t="shared" si="247"/>
        <v>0</v>
      </c>
      <c r="AY171" s="157">
        <f t="shared" si="247"/>
        <v>0</v>
      </c>
      <c r="AZ171" s="157">
        <f t="shared" si="247"/>
        <v>0</v>
      </c>
      <c r="BA171" s="157">
        <f t="shared" si="247"/>
        <v>0</v>
      </c>
      <c r="BB171" s="157">
        <f t="shared" si="247"/>
        <v>0</v>
      </c>
      <c r="BC171" s="157">
        <f t="shared" si="247"/>
        <v>0</v>
      </c>
      <c r="BD171" s="157">
        <f t="shared" si="247"/>
        <v>0</v>
      </c>
      <c r="BE171" s="157">
        <f t="shared" si="247"/>
        <v>0</v>
      </c>
      <c r="BF171" s="157">
        <f t="shared" si="247"/>
        <v>0</v>
      </c>
      <c r="BG171" s="52"/>
      <c r="BH171" s="52"/>
      <c r="BI171" s="52"/>
      <c r="BJ171" s="52"/>
    </row>
    <row r="172" spans="1:62" ht="20.25" customHeight="1">
      <c r="A172" s="158" t="s">
        <v>407</v>
      </c>
      <c r="B172" s="161"/>
      <c r="C172" s="161"/>
      <c r="D172" s="161"/>
      <c r="E172" s="158"/>
      <c r="F172" s="161"/>
      <c r="G172" s="161"/>
      <c r="H172" s="161"/>
      <c r="I172" s="161"/>
      <c r="J172" s="161"/>
      <c r="K172" s="161"/>
      <c r="L172" s="161"/>
      <c r="M172" s="161"/>
      <c r="N172" s="161"/>
      <c r="O172" s="161"/>
      <c r="P172" s="161"/>
      <c r="Q172" s="161"/>
      <c r="R172" s="161"/>
      <c r="S172" s="161"/>
      <c r="T172" s="161"/>
      <c r="U172" s="161"/>
      <c r="V172" s="161"/>
      <c r="W172" s="161"/>
      <c r="X172" s="161"/>
      <c r="Y172" s="161"/>
      <c r="Z172" s="161"/>
      <c r="AA172" s="161"/>
      <c r="AB172" s="161"/>
      <c r="AC172" s="161"/>
      <c r="AD172" s="161"/>
      <c r="AE172" s="162"/>
      <c r="AF172" s="54"/>
      <c r="AG172" s="54"/>
      <c r="AH172" s="54"/>
      <c r="AI172" s="54"/>
      <c r="AJ172" s="54"/>
      <c r="AK172" s="163"/>
      <c r="AL172" s="52"/>
      <c r="AM172" s="157"/>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row>
    <row r="173" spans="1:62" ht="12.75" customHeight="1">
      <c r="A173" s="158" t="s">
        <v>408</v>
      </c>
      <c r="B173" s="159" t="str">
        <f>VLOOKUP(A173,AllaSkills!$A$3:$BV$319,'Ny NPC'!$A$2+3,FALSE)</f>
        <v>2/4</v>
      </c>
      <c r="C173" s="159" t="str">
        <f t="shared" ref="C173:C189" si="248">IF(LEN(B173)=3,LEFT(B173,1),IF(LEN(B173)&lt;3,B173,99))</f>
        <v>2</v>
      </c>
      <c r="D173" s="159" t="str">
        <f t="shared" ref="D173:D189" si="249">IF(RIGHT(B173,1)="*",LEFT(B173,1),IF(LEN(B173)=3,RIGHT(B173,1),IF(LEN(B173)&lt;3,B173,RIGHT(B173,2))))</f>
        <v>4</v>
      </c>
      <c r="E173" s="158" t="s">
        <v>124</v>
      </c>
      <c r="F173" s="161"/>
      <c r="G173" s="161"/>
      <c r="H173" s="161"/>
      <c r="I173" s="161"/>
      <c r="J173" s="161"/>
      <c r="K173" s="161"/>
      <c r="L173" s="161"/>
      <c r="M173" s="161"/>
      <c r="N173" s="161"/>
      <c r="O173" s="161"/>
      <c r="P173" s="161"/>
      <c r="Q173" s="161"/>
      <c r="R173" s="161"/>
      <c r="S173" s="161"/>
      <c r="T173" s="161"/>
      <c r="U173" s="161"/>
      <c r="V173" s="161"/>
      <c r="W173" s="161"/>
      <c r="X173" s="161"/>
      <c r="Y173" s="161"/>
      <c r="Z173" s="161"/>
      <c r="AA173" s="161"/>
      <c r="AB173" s="161"/>
      <c r="AC173" s="161">
        <f t="shared" ref="AC173:AC189" si="250">SUM(F173:AB173)</f>
        <v>0</v>
      </c>
      <c r="AD173" s="161">
        <f t="shared" ref="AD173:AD177" si="251">IF(AC173&lt;1,-25,IF(AC173&gt;30,80+((AC173-30)*0.5),IF(AC173&gt;20,70+(AC173-20),IF(AC173&gt;10,50+((AC173-10)*2),AC173*5))))</f>
        <v>-25</v>
      </c>
      <c r="AE173" s="162">
        <f>(RE)</f>
        <v>5</v>
      </c>
      <c r="AF173" s="54">
        <f>HLOOKUP(Yrke,Levelbonus!$B$1:$CR$20,12,FALSE)</f>
        <v>3</v>
      </c>
      <c r="AG173" s="54">
        <f>AF173*Level</f>
        <v>3</v>
      </c>
      <c r="AH173" s="54" t="str">
        <f>IF(ISNUMBER(VLOOKUP($A173,Rasbonus!$A$61:$AM$295,MATCH(Ras,Rasbonus!$A$1:$AM$1,0),FALSE)),VLOOKUP($A173,Rasbonus!$A$61:$AM$295,MATCH(Ras,Rasbonus!$A$1:$AM$1,0),FALSE),"0")</f>
        <v>0</v>
      </c>
      <c r="AI173" s="54"/>
      <c r="AJ173" s="54"/>
      <c r="AK173" s="163">
        <f t="shared" ref="AK173:AK177" si="252">ROUND(AD173+AE173+AG173+AH173+AI173+AJ173,0)</f>
        <v>-17</v>
      </c>
      <c r="AL173" s="52">
        <f t="shared" ref="AL173:AL189" si="253">IF(F173&gt;2,"99",IF(F173&lt;1,0,IF(F173=1,$C173+$C173-$C173,IF(F173=2,$C173+$D173))))</f>
        <v>0</v>
      </c>
      <c r="AM173" s="157">
        <f t="shared" ref="AM173:BF173" si="254">IF(I173&gt;2,"99",IF(I173&lt;1,0,IF(I173=1,$C173+$C173-$C173,IF(I173=2,$C173+$D173))))</f>
        <v>0</v>
      </c>
      <c r="AN173" s="157">
        <f t="shared" si="254"/>
        <v>0</v>
      </c>
      <c r="AO173" s="157">
        <f t="shared" si="254"/>
        <v>0</v>
      </c>
      <c r="AP173" s="157">
        <f t="shared" si="254"/>
        <v>0</v>
      </c>
      <c r="AQ173" s="157">
        <f t="shared" si="254"/>
        <v>0</v>
      </c>
      <c r="AR173" s="157">
        <f t="shared" si="254"/>
        <v>0</v>
      </c>
      <c r="AS173" s="157">
        <f t="shared" si="254"/>
        <v>0</v>
      </c>
      <c r="AT173" s="157">
        <f t="shared" si="254"/>
        <v>0</v>
      </c>
      <c r="AU173" s="157">
        <f t="shared" si="254"/>
        <v>0</v>
      </c>
      <c r="AV173" s="157">
        <f t="shared" si="254"/>
        <v>0</v>
      </c>
      <c r="AW173" s="157">
        <f t="shared" si="254"/>
        <v>0</v>
      </c>
      <c r="AX173" s="157">
        <f t="shared" si="254"/>
        <v>0</v>
      </c>
      <c r="AY173" s="157">
        <f t="shared" si="254"/>
        <v>0</v>
      </c>
      <c r="AZ173" s="157">
        <f t="shared" si="254"/>
        <v>0</v>
      </c>
      <c r="BA173" s="157">
        <f t="shared" si="254"/>
        <v>0</v>
      </c>
      <c r="BB173" s="157">
        <f t="shared" si="254"/>
        <v>0</v>
      </c>
      <c r="BC173" s="157">
        <f t="shared" si="254"/>
        <v>0</v>
      </c>
      <c r="BD173" s="157">
        <f t="shared" si="254"/>
        <v>0</v>
      </c>
      <c r="BE173" s="157">
        <f t="shared" si="254"/>
        <v>0</v>
      </c>
      <c r="BF173" s="157">
        <f t="shared" si="254"/>
        <v>0</v>
      </c>
      <c r="BG173" s="52"/>
      <c r="BH173" s="52"/>
      <c r="BI173" s="52"/>
      <c r="BJ173" s="52"/>
    </row>
    <row r="174" spans="1:62" ht="12.75" customHeight="1">
      <c r="A174" s="158" t="s">
        <v>409</v>
      </c>
      <c r="B174" s="159" t="str">
        <f>VLOOKUP(A174,AllaSkills!$A$3:$BV$319,'Ny NPC'!$A$2+3,FALSE)</f>
        <v>2/4</v>
      </c>
      <c r="C174" s="161" t="str">
        <f t="shared" si="248"/>
        <v>2</v>
      </c>
      <c r="D174" s="161" t="str">
        <f t="shared" si="249"/>
        <v>4</v>
      </c>
      <c r="E174" s="158" t="s">
        <v>124</v>
      </c>
      <c r="F174" s="161"/>
      <c r="G174" s="161"/>
      <c r="H174" s="161"/>
      <c r="I174" s="161"/>
      <c r="J174" s="161"/>
      <c r="K174" s="161"/>
      <c r="L174" s="161"/>
      <c r="M174" s="161"/>
      <c r="N174" s="161"/>
      <c r="O174" s="161"/>
      <c r="P174" s="161"/>
      <c r="Q174" s="161"/>
      <c r="R174" s="161"/>
      <c r="S174" s="161"/>
      <c r="T174" s="161"/>
      <c r="U174" s="161"/>
      <c r="V174" s="161"/>
      <c r="W174" s="161"/>
      <c r="X174" s="161"/>
      <c r="Y174" s="161"/>
      <c r="Z174" s="161"/>
      <c r="AA174" s="161"/>
      <c r="AB174" s="161"/>
      <c r="AC174" s="161">
        <f t="shared" si="250"/>
        <v>0</v>
      </c>
      <c r="AD174" s="161">
        <f t="shared" si="251"/>
        <v>-25</v>
      </c>
      <c r="AE174" s="162">
        <f>(IN+EM)/2</f>
        <v>5</v>
      </c>
      <c r="AF174" s="54">
        <f>HLOOKUP(Yrke,Levelbonus!$B$1:$CR$20,12,FALSE)</f>
        <v>3</v>
      </c>
      <c r="AG174" s="54">
        <f>AF174*Level</f>
        <v>3</v>
      </c>
      <c r="AH174" s="54" t="str">
        <f>IF(ISNUMBER(VLOOKUP($A174,Rasbonus!$A$61:$AM$295,MATCH(Ras,Rasbonus!$A$1:$AM$1,0),FALSE)),VLOOKUP($A174,Rasbonus!$A$61:$AM$295,MATCH(Ras,Rasbonus!$A$1:$AM$1,0),FALSE),"0")</f>
        <v>0</v>
      </c>
      <c r="AI174" s="54"/>
      <c r="AJ174" s="54"/>
      <c r="AK174" s="163">
        <f t="shared" si="252"/>
        <v>-17</v>
      </c>
      <c r="AL174" s="52">
        <f t="shared" si="253"/>
        <v>0</v>
      </c>
      <c r="AM174" s="157">
        <f t="shared" ref="AM174:BF174" si="255">IF(I174&gt;2,"99",IF(I174&lt;1,0,IF(I174=1,$C174+$C174-$C174,IF(I174=2,$C174+$D174))))</f>
        <v>0</v>
      </c>
      <c r="AN174" s="157">
        <f t="shared" si="255"/>
        <v>0</v>
      </c>
      <c r="AO174" s="157">
        <f t="shared" si="255"/>
        <v>0</v>
      </c>
      <c r="AP174" s="157">
        <f t="shared" si="255"/>
        <v>0</v>
      </c>
      <c r="AQ174" s="157">
        <f t="shared" si="255"/>
        <v>0</v>
      </c>
      <c r="AR174" s="157">
        <f t="shared" si="255"/>
        <v>0</v>
      </c>
      <c r="AS174" s="157">
        <f t="shared" si="255"/>
        <v>0</v>
      </c>
      <c r="AT174" s="157">
        <f t="shared" si="255"/>
        <v>0</v>
      </c>
      <c r="AU174" s="157">
        <f t="shared" si="255"/>
        <v>0</v>
      </c>
      <c r="AV174" s="157">
        <f t="shared" si="255"/>
        <v>0</v>
      </c>
      <c r="AW174" s="157">
        <f t="shared" si="255"/>
        <v>0</v>
      </c>
      <c r="AX174" s="157">
        <f t="shared" si="255"/>
        <v>0</v>
      </c>
      <c r="AY174" s="157">
        <f t="shared" si="255"/>
        <v>0</v>
      </c>
      <c r="AZ174" s="157">
        <f t="shared" si="255"/>
        <v>0</v>
      </c>
      <c r="BA174" s="157">
        <f t="shared" si="255"/>
        <v>0</v>
      </c>
      <c r="BB174" s="157">
        <f t="shared" si="255"/>
        <v>0</v>
      </c>
      <c r="BC174" s="157">
        <f t="shared" si="255"/>
        <v>0</v>
      </c>
      <c r="BD174" s="157">
        <f t="shared" si="255"/>
        <v>0</v>
      </c>
      <c r="BE174" s="157">
        <f t="shared" si="255"/>
        <v>0</v>
      </c>
      <c r="BF174" s="157">
        <f t="shared" si="255"/>
        <v>0</v>
      </c>
      <c r="BG174" s="52"/>
      <c r="BH174" s="52"/>
      <c r="BI174" s="52"/>
      <c r="BJ174" s="52"/>
    </row>
    <row r="175" spans="1:62" ht="12.75" customHeight="1">
      <c r="A175" s="158" t="s">
        <v>410</v>
      </c>
      <c r="B175" s="159" t="str">
        <f>VLOOKUP(A175,AllaSkills!$A$3:$BV$319,'Ny NPC'!$A$2+3,FALSE)</f>
        <v>1/4</v>
      </c>
      <c r="C175" s="159" t="str">
        <f t="shared" si="248"/>
        <v>1</v>
      </c>
      <c r="D175" s="159" t="str">
        <f t="shared" si="249"/>
        <v>4</v>
      </c>
      <c r="E175" s="158" t="s">
        <v>124</v>
      </c>
      <c r="F175" s="161"/>
      <c r="G175" s="161"/>
      <c r="H175" s="161"/>
      <c r="I175" s="161"/>
      <c r="J175" s="161"/>
      <c r="K175" s="161"/>
      <c r="L175" s="161"/>
      <c r="M175" s="161"/>
      <c r="N175" s="161"/>
      <c r="O175" s="161"/>
      <c r="P175" s="161"/>
      <c r="Q175" s="161"/>
      <c r="R175" s="161"/>
      <c r="S175" s="161"/>
      <c r="T175" s="161"/>
      <c r="U175" s="161"/>
      <c r="V175" s="161"/>
      <c r="W175" s="161"/>
      <c r="X175" s="161"/>
      <c r="Y175" s="161"/>
      <c r="Z175" s="161"/>
      <c r="AA175" s="161"/>
      <c r="AB175" s="161"/>
      <c r="AC175" s="161">
        <f t="shared" si="250"/>
        <v>0</v>
      </c>
      <c r="AD175" s="161">
        <f t="shared" si="251"/>
        <v>-25</v>
      </c>
      <c r="AE175" s="162">
        <f>(IN+RE)/2</f>
        <v>5</v>
      </c>
      <c r="AF175" s="54">
        <f>HLOOKUP(Yrke,Levelbonus!$B$1:$CR$20,12,FALSE)</f>
        <v>3</v>
      </c>
      <c r="AG175" s="54">
        <f>AF175*Level</f>
        <v>3</v>
      </c>
      <c r="AH175" s="54" t="str">
        <f>IF(ISNUMBER(VLOOKUP($A175,Rasbonus!$A$61:$AM$295,MATCH(Ras,Rasbonus!$A$1:$AM$1,0),FALSE)),VLOOKUP($A175,Rasbonus!$A$61:$AM$295,MATCH(Ras,Rasbonus!$A$1:$AM$1,0),FALSE),"0")</f>
        <v>0</v>
      </c>
      <c r="AI175" s="54"/>
      <c r="AJ175" s="54"/>
      <c r="AK175" s="163">
        <f t="shared" si="252"/>
        <v>-17</v>
      </c>
      <c r="AL175" s="52">
        <f t="shared" si="253"/>
        <v>0</v>
      </c>
      <c r="AM175" s="157">
        <f t="shared" ref="AM175:BF175" si="256">IF(I175&gt;2,"99",IF(I175&lt;1,0,IF(I175=1,$C175+$C175-$C175,IF(I175=2,$C175+$D175))))</f>
        <v>0</v>
      </c>
      <c r="AN175" s="157">
        <f t="shared" si="256"/>
        <v>0</v>
      </c>
      <c r="AO175" s="157">
        <f t="shared" si="256"/>
        <v>0</v>
      </c>
      <c r="AP175" s="157">
        <f t="shared" si="256"/>
        <v>0</v>
      </c>
      <c r="AQ175" s="157">
        <f t="shared" si="256"/>
        <v>0</v>
      </c>
      <c r="AR175" s="157">
        <f t="shared" si="256"/>
        <v>0</v>
      </c>
      <c r="AS175" s="157">
        <f t="shared" si="256"/>
        <v>0</v>
      </c>
      <c r="AT175" s="157">
        <f t="shared" si="256"/>
        <v>0</v>
      </c>
      <c r="AU175" s="157">
        <f t="shared" si="256"/>
        <v>0</v>
      </c>
      <c r="AV175" s="157">
        <f t="shared" si="256"/>
        <v>0</v>
      </c>
      <c r="AW175" s="157">
        <f t="shared" si="256"/>
        <v>0</v>
      </c>
      <c r="AX175" s="157">
        <f t="shared" si="256"/>
        <v>0</v>
      </c>
      <c r="AY175" s="157">
        <f t="shared" si="256"/>
        <v>0</v>
      </c>
      <c r="AZ175" s="157">
        <f t="shared" si="256"/>
        <v>0</v>
      </c>
      <c r="BA175" s="157">
        <f t="shared" si="256"/>
        <v>0</v>
      </c>
      <c r="BB175" s="157">
        <f t="shared" si="256"/>
        <v>0</v>
      </c>
      <c r="BC175" s="157">
        <f t="shared" si="256"/>
        <v>0</v>
      </c>
      <c r="BD175" s="157">
        <f t="shared" si="256"/>
        <v>0</v>
      </c>
      <c r="BE175" s="157">
        <f t="shared" si="256"/>
        <v>0</v>
      </c>
      <c r="BF175" s="157">
        <f t="shared" si="256"/>
        <v>0</v>
      </c>
      <c r="BG175" s="52"/>
      <c r="BH175" s="52"/>
      <c r="BI175" s="52"/>
      <c r="BJ175" s="52"/>
    </row>
    <row r="176" spans="1:62" ht="12.75" customHeight="1">
      <c r="A176" s="158" t="s">
        <v>411</v>
      </c>
      <c r="B176" s="159" t="str">
        <f>VLOOKUP(A176,AllaSkills!$A$3:$BV$319,'Ny NPC'!$A$2+3,FALSE)</f>
        <v>3/8</v>
      </c>
      <c r="C176" s="159" t="str">
        <f t="shared" si="248"/>
        <v>3</v>
      </c>
      <c r="D176" s="159" t="str">
        <f t="shared" si="249"/>
        <v>8</v>
      </c>
      <c r="E176" s="158" t="s">
        <v>124</v>
      </c>
      <c r="F176" s="161"/>
      <c r="G176" s="161"/>
      <c r="H176" s="161"/>
      <c r="I176" s="161"/>
      <c r="J176" s="161"/>
      <c r="K176" s="161"/>
      <c r="L176" s="161"/>
      <c r="M176" s="161"/>
      <c r="N176" s="161"/>
      <c r="O176" s="161"/>
      <c r="P176" s="161"/>
      <c r="Q176" s="161"/>
      <c r="R176" s="161"/>
      <c r="S176" s="161"/>
      <c r="T176" s="161"/>
      <c r="U176" s="161"/>
      <c r="V176" s="161"/>
      <c r="W176" s="161"/>
      <c r="X176" s="161"/>
      <c r="Y176" s="161"/>
      <c r="Z176" s="161"/>
      <c r="AA176" s="161"/>
      <c r="AB176" s="161"/>
      <c r="AC176" s="161">
        <f t="shared" si="250"/>
        <v>0</v>
      </c>
      <c r="AD176" s="161">
        <f t="shared" si="251"/>
        <v>-25</v>
      </c>
      <c r="AE176" s="162">
        <f>(EM+IN)/2</f>
        <v>5</v>
      </c>
      <c r="AF176" s="54">
        <f>HLOOKUP(Yrke,Levelbonus!$B$1:$CR$20,12,FALSE)</f>
        <v>3</v>
      </c>
      <c r="AG176" s="54">
        <f>AF176*Level</f>
        <v>3</v>
      </c>
      <c r="AH176" s="54" t="str">
        <f>IF(ISNUMBER(VLOOKUP($A176,Rasbonus!$A$61:$AM$295,MATCH(Ras,Rasbonus!$A$1:$AM$1,0),FALSE)),VLOOKUP($A176,Rasbonus!$A$61:$AM$295,MATCH(Ras,Rasbonus!$A$1:$AM$1,0),FALSE),"0")</f>
        <v>0</v>
      </c>
      <c r="AI176" s="54"/>
      <c r="AJ176" s="54"/>
      <c r="AK176" s="163">
        <f t="shared" si="252"/>
        <v>-17</v>
      </c>
      <c r="AL176" s="52">
        <f t="shared" si="253"/>
        <v>0</v>
      </c>
      <c r="AM176" s="157">
        <f t="shared" ref="AM176:BF176" si="257">IF(I176&gt;2,"99",IF(I176&lt;1,0,IF(I176=1,$C176+$C176-$C176,IF(I176=2,$C176+$D176))))</f>
        <v>0</v>
      </c>
      <c r="AN176" s="157">
        <f t="shared" si="257"/>
        <v>0</v>
      </c>
      <c r="AO176" s="157">
        <f t="shared" si="257"/>
        <v>0</v>
      </c>
      <c r="AP176" s="157">
        <f t="shared" si="257"/>
        <v>0</v>
      </c>
      <c r="AQ176" s="157">
        <f t="shared" si="257"/>
        <v>0</v>
      </c>
      <c r="AR176" s="157">
        <f t="shared" si="257"/>
        <v>0</v>
      </c>
      <c r="AS176" s="157">
        <f t="shared" si="257"/>
        <v>0</v>
      </c>
      <c r="AT176" s="157">
        <f t="shared" si="257"/>
        <v>0</v>
      </c>
      <c r="AU176" s="157">
        <f t="shared" si="257"/>
        <v>0</v>
      </c>
      <c r="AV176" s="157">
        <f t="shared" si="257"/>
        <v>0</v>
      </c>
      <c r="AW176" s="157">
        <f t="shared" si="257"/>
        <v>0</v>
      </c>
      <c r="AX176" s="157">
        <f t="shared" si="257"/>
        <v>0</v>
      </c>
      <c r="AY176" s="157">
        <f t="shared" si="257"/>
        <v>0</v>
      </c>
      <c r="AZ176" s="157">
        <f t="shared" si="257"/>
        <v>0</v>
      </c>
      <c r="BA176" s="157">
        <f t="shared" si="257"/>
        <v>0</v>
      </c>
      <c r="BB176" s="157">
        <f t="shared" si="257"/>
        <v>0</v>
      </c>
      <c r="BC176" s="157">
        <f t="shared" si="257"/>
        <v>0</v>
      </c>
      <c r="BD176" s="157">
        <f t="shared" si="257"/>
        <v>0</v>
      </c>
      <c r="BE176" s="157">
        <f t="shared" si="257"/>
        <v>0</v>
      </c>
      <c r="BF176" s="157">
        <f t="shared" si="257"/>
        <v>0</v>
      </c>
      <c r="BG176" s="52"/>
      <c r="BH176" s="52"/>
      <c r="BI176" s="52"/>
      <c r="BJ176" s="52"/>
    </row>
    <row r="177" spans="1:62" ht="12.75" customHeight="1">
      <c r="A177" s="158" t="s">
        <v>412</v>
      </c>
      <c r="B177" s="159" t="str">
        <f>VLOOKUP(A177,AllaSkills!$A$3:$BV$319,'Ny NPC'!$A$2+3,FALSE)</f>
        <v>2/5</v>
      </c>
      <c r="C177" s="159" t="str">
        <f t="shared" si="248"/>
        <v>2</v>
      </c>
      <c r="D177" s="159" t="str">
        <f t="shared" si="249"/>
        <v>5</v>
      </c>
      <c r="E177" s="158" t="s">
        <v>124</v>
      </c>
      <c r="F177" s="161"/>
      <c r="G177" s="161"/>
      <c r="H177" s="161"/>
      <c r="I177" s="161"/>
      <c r="J177" s="161"/>
      <c r="K177" s="161"/>
      <c r="L177" s="161"/>
      <c r="M177" s="161"/>
      <c r="N177" s="161"/>
      <c r="O177" s="161"/>
      <c r="P177" s="161"/>
      <c r="Q177" s="161"/>
      <c r="R177" s="161"/>
      <c r="S177" s="161"/>
      <c r="T177" s="161"/>
      <c r="U177" s="161"/>
      <c r="V177" s="161"/>
      <c r="W177" s="161"/>
      <c r="X177" s="161"/>
      <c r="Y177" s="161"/>
      <c r="Z177" s="161"/>
      <c r="AA177" s="161"/>
      <c r="AB177" s="161"/>
      <c r="AC177" s="161">
        <f t="shared" si="250"/>
        <v>0</v>
      </c>
      <c r="AD177" s="161">
        <f t="shared" si="251"/>
        <v>-25</v>
      </c>
      <c r="AE177" s="162">
        <f>IF('Ny NPC'!V45="Channeling",IN,IF('Ny NPC'!V45="Essence",EM,IF('Ny NPC'!V45="Mentalism",PR,IF('Ny NPC'!V45="Hybrid Empathy/Channeling",(EM+IN)*0.5,IF('Ny NPC'!V45="Hybrid Channeling/Mentalism",(PR+IN)*0.5,IF('Ny NPC'!V45="Hybrid: Mentalism/Essence",(EM+PR)*0.5,(EM+IN+PR)*0.33))))))</f>
        <v>5</v>
      </c>
      <c r="AF177" s="54">
        <f>HLOOKUP(Yrke,Levelbonus!$B$1:$CR$20,12,FALSE)</f>
        <v>3</v>
      </c>
      <c r="AG177" s="54">
        <f>AF177*Level</f>
        <v>3</v>
      </c>
      <c r="AH177" s="54" t="str">
        <f>IF(ISNUMBER(VLOOKUP($A177,Rasbonus!$A$61:$AM$295,MATCH(Ras,Rasbonus!$A$1:$AM$1,0),FALSE)),VLOOKUP($A177,Rasbonus!$A$61:$AM$295,MATCH(Ras,Rasbonus!$A$1:$AM$1,0),FALSE),"0")</f>
        <v>0</v>
      </c>
      <c r="AI177" s="54"/>
      <c r="AJ177" s="54"/>
      <c r="AK177" s="163">
        <f t="shared" si="252"/>
        <v>-17</v>
      </c>
      <c r="AL177" s="52">
        <f t="shared" si="253"/>
        <v>0</v>
      </c>
      <c r="AM177" s="157">
        <f t="shared" ref="AM177:BF177" si="258">IF(I177&gt;2,"99",IF(I177&lt;1,0,IF(I177=1,$C177+$C177-$C177,IF(I177=2,$C177+$D177))))</f>
        <v>0</v>
      </c>
      <c r="AN177" s="157">
        <f t="shared" si="258"/>
        <v>0</v>
      </c>
      <c r="AO177" s="157">
        <f t="shared" si="258"/>
        <v>0</v>
      </c>
      <c r="AP177" s="157">
        <f t="shared" si="258"/>
        <v>0</v>
      </c>
      <c r="AQ177" s="157">
        <f t="shared" si="258"/>
        <v>0</v>
      </c>
      <c r="AR177" s="157">
        <f t="shared" si="258"/>
        <v>0</v>
      </c>
      <c r="AS177" s="157">
        <f t="shared" si="258"/>
        <v>0</v>
      </c>
      <c r="AT177" s="157">
        <f t="shared" si="258"/>
        <v>0</v>
      </c>
      <c r="AU177" s="157">
        <f t="shared" si="258"/>
        <v>0</v>
      </c>
      <c r="AV177" s="157">
        <f t="shared" si="258"/>
        <v>0</v>
      </c>
      <c r="AW177" s="157">
        <f t="shared" si="258"/>
        <v>0</v>
      </c>
      <c r="AX177" s="157">
        <f t="shared" si="258"/>
        <v>0</v>
      </c>
      <c r="AY177" s="157">
        <f t="shared" si="258"/>
        <v>0</v>
      </c>
      <c r="AZ177" s="157">
        <f t="shared" si="258"/>
        <v>0</v>
      </c>
      <c r="BA177" s="157">
        <f t="shared" si="258"/>
        <v>0</v>
      </c>
      <c r="BB177" s="157">
        <f t="shared" si="258"/>
        <v>0</v>
      </c>
      <c r="BC177" s="157">
        <f t="shared" si="258"/>
        <v>0</v>
      </c>
      <c r="BD177" s="157">
        <f t="shared" si="258"/>
        <v>0</v>
      </c>
      <c r="BE177" s="157">
        <f t="shared" si="258"/>
        <v>0</v>
      </c>
      <c r="BF177" s="157">
        <f t="shared" si="258"/>
        <v>0</v>
      </c>
      <c r="BG177" s="52"/>
      <c r="BH177" s="52"/>
      <c r="BI177" s="52"/>
      <c r="BJ177" s="52"/>
    </row>
    <row r="178" spans="1:62" ht="12.75" customHeight="1">
      <c r="A178" s="164" t="s">
        <v>413</v>
      </c>
      <c r="B178" s="159" t="str">
        <f>VLOOKUP(A178,AllaSkills!$A$3:$BV$319,'Ny NPC'!$A$2+3,FALSE)</f>
        <v>3/6</v>
      </c>
      <c r="C178" s="159" t="str">
        <f t="shared" si="248"/>
        <v>3</v>
      </c>
      <c r="D178" s="159" t="str">
        <f t="shared" si="249"/>
        <v>6</v>
      </c>
      <c r="E178" s="164" t="s">
        <v>124</v>
      </c>
      <c r="F178" s="161"/>
      <c r="G178" s="161"/>
      <c r="H178" s="161"/>
      <c r="I178" s="161"/>
      <c r="J178" s="161"/>
      <c r="K178" s="161"/>
      <c r="L178" s="161"/>
      <c r="M178" s="161"/>
      <c r="N178" s="161"/>
      <c r="O178" s="161"/>
      <c r="P178" s="161"/>
      <c r="Q178" s="161"/>
      <c r="R178" s="161"/>
      <c r="S178" s="161"/>
      <c r="T178" s="161"/>
      <c r="U178" s="161"/>
      <c r="V178" s="161"/>
      <c r="W178" s="161"/>
      <c r="X178" s="161"/>
      <c r="Y178" s="161"/>
      <c r="Z178" s="161"/>
      <c r="AA178" s="161"/>
      <c r="AB178" s="161"/>
      <c r="AC178" s="161">
        <f t="shared" si="250"/>
        <v>0</v>
      </c>
      <c r="AD178" s="161"/>
      <c r="AE178" s="162"/>
      <c r="AF178" s="54"/>
      <c r="AG178" s="54"/>
      <c r="AH178" s="54"/>
      <c r="AI178" s="54"/>
      <c r="AJ178" s="54"/>
      <c r="AK178" s="163"/>
      <c r="AL178" s="52">
        <f t="shared" si="253"/>
        <v>0</v>
      </c>
      <c r="AM178" s="157">
        <f t="shared" ref="AM178:BF178" si="259">IF(I178&gt;2,"99",IF(I178&lt;1,0,IF(I178=1,$C178+$C178-$C178,IF(I178=2,$C178+$D178))))</f>
        <v>0</v>
      </c>
      <c r="AN178" s="157">
        <f t="shared" si="259"/>
        <v>0</v>
      </c>
      <c r="AO178" s="157">
        <f t="shared" si="259"/>
        <v>0</v>
      </c>
      <c r="AP178" s="157">
        <f t="shared" si="259"/>
        <v>0</v>
      </c>
      <c r="AQ178" s="157">
        <f t="shared" si="259"/>
        <v>0</v>
      </c>
      <c r="AR178" s="157">
        <f t="shared" si="259"/>
        <v>0</v>
      </c>
      <c r="AS178" s="157">
        <f t="shared" si="259"/>
        <v>0</v>
      </c>
      <c r="AT178" s="157">
        <f t="shared" si="259"/>
        <v>0</v>
      </c>
      <c r="AU178" s="157">
        <f t="shared" si="259"/>
        <v>0</v>
      </c>
      <c r="AV178" s="157">
        <f t="shared" si="259"/>
        <v>0</v>
      </c>
      <c r="AW178" s="157">
        <f t="shared" si="259"/>
        <v>0</v>
      </c>
      <c r="AX178" s="157">
        <f t="shared" si="259"/>
        <v>0</v>
      </c>
      <c r="AY178" s="157">
        <f t="shared" si="259"/>
        <v>0</v>
      </c>
      <c r="AZ178" s="157">
        <f t="shared" si="259"/>
        <v>0</v>
      </c>
      <c r="BA178" s="157">
        <f t="shared" si="259"/>
        <v>0</v>
      </c>
      <c r="BB178" s="157">
        <f t="shared" si="259"/>
        <v>0</v>
      </c>
      <c r="BC178" s="157">
        <f t="shared" si="259"/>
        <v>0</v>
      </c>
      <c r="BD178" s="157">
        <f t="shared" si="259"/>
        <v>0</v>
      </c>
      <c r="BE178" s="157">
        <f t="shared" si="259"/>
        <v>0</v>
      </c>
      <c r="BF178" s="157">
        <f t="shared" si="259"/>
        <v>0</v>
      </c>
      <c r="BG178" s="52"/>
      <c r="BH178" s="52"/>
      <c r="BI178" s="52"/>
      <c r="BJ178" s="52"/>
    </row>
    <row r="179" spans="1:62" ht="12.75" customHeight="1">
      <c r="A179" s="158" t="s">
        <v>414</v>
      </c>
      <c r="B179" s="159" t="str">
        <f>VLOOKUP(A179,AllaSkills!$A$3:$BV$319,'Ny NPC'!$A$2+3,FALSE)</f>
        <v>1/3</v>
      </c>
      <c r="C179" s="159" t="str">
        <f t="shared" si="248"/>
        <v>1</v>
      </c>
      <c r="D179" s="159" t="str">
        <f t="shared" si="249"/>
        <v>3</v>
      </c>
      <c r="E179" s="158" t="s">
        <v>124</v>
      </c>
      <c r="F179" s="161"/>
      <c r="G179" s="161"/>
      <c r="H179" s="161"/>
      <c r="I179" s="161"/>
      <c r="J179" s="161"/>
      <c r="K179" s="161"/>
      <c r="L179" s="161"/>
      <c r="M179" s="161"/>
      <c r="N179" s="161"/>
      <c r="O179" s="161"/>
      <c r="P179" s="161"/>
      <c r="Q179" s="161"/>
      <c r="R179" s="161"/>
      <c r="S179" s="161"/>
      <c r="T179" s="161"/>
      <c r="U179" s="161"/>
      <c r="V179" s="161"/>
      <c r="W179" s="161"/>
      <c r="X179" s="161"/>
      <c r="Y179" s="161"/>
      <c r="Z179" s="161"/>
      <c r="AA179" s="161"/>
      <c r="AB179" s="161"/>
      <c r="AC179" s="161">
        <f t="shared" si="250"/>
        <v>0</v>
      </c>
      <c r="AD179" s="161">
        <f t="shared" ref="AD179:AD180" si="260">IF(AC179&lt;1,-25,IF(AC179&gt;30,80+((AC179-30)*0.5),IF(AC179&gt;20,70+(AC179-20),IF(AC179&gt;10,50+((AC179-10)*2),AC179*5))))</f>
        <v>-25</v>
      </c>
      <c r="AE179" s="162">
        <f>(EM)</f>
        <v>5</v>
      </c>
      <c r="AF179" s="54">
        <f>HLOOKUP(Yrke,Levelbonus!$B$1:$CR$20,12,FALSE)</f>
        <v>3</v>
      </c>
      <c r="AG179" s="54">
        <f t="shared" ref="AG179:AG189" si="261">AF179*Level</f>
        <v>3</v>
      </c>
      <c r="AH179" s="54" t="str">
        <f>IF(ISNUMBER(VLOOKUP($A179,Rasbonus!$A$61:$AM$295,MATCH(Ras,Rasbonus!$A$1:$AM$1,0),FALSE)),VLOOKUP($A179,Rasbonus!$A$61:$AM$295,MATCH(Ras,Rasbonus!$A$1:$AM$1,0),FALSE),"0")</f>
        <v>0</v>
      </c>
      <c r="AI179" s="54"/>
      <c r="AJ179" s="54"/>
      <c r="AK179" s="163">
        <f t="shared" ref="AK179:AK189" si="262">ROUND(AD179+AE179+AG179+AH179+AI179+AJ179,0)</f>
        <v>-17</v>
      </c>
      <c r="AL179" s="52">
        <f t="shared" si="253"/>
        <v>0</v>
      </c>
      <c r="AM179" s="157">
        <f t="shared" ref="AM179:BF179" si="263">IF(I179&gt;2,"99",IF(I179&lt;1,0,IF(I179=1,$C179+$C179-$C179,IF(I179=2,$C179+$D179))))</f>
        <v>0</v>
      </c>
      <c r="AN179" s="157">
        <f t="shared" si="263"/>
        <v>0</v>
      </c>
      <c r="AO179" s="157">
        <f t="shared" si="263"/>
        <v>0</v>
      </c>
      <c r="AP179" s="157">
        <f t="shared" si="263"/>
        <v>0</v>
      </c>
      <c r="AQ179" s="157">
        <f t="shared" si="263"/>
        <v>0</v>
      </c>
      <c r="AR179" s="157">
        <f t="shared" si="263"/>
        <v>0</v>
      </c>
      <c r="AS179" s="157">
        <f t="shared" si="263"/>
        <v>0</v>
      </c>
      <c r="AT179" s="157">
        <f t="shared" si="263"/>
        <v>0</v>
      </c>
      <c r="AU179" s="157">
        <f t="shared" si="263"/>
        <v>0</v>
      </c>
      <c r="AV179" s="157">
        <f t="shared" si="263"/>
        <v>0</v>
      </c>
      <c r="AW179" s="157">
        <f t="shared" si="263"/>
        <v>0</v>
      </c>
      <c r="AX179" s="157">
        <f t="shared" si="263"/>
        <v>0</v>
      </c>
      <c r="AY179" s="157">
        <f t="shared" si="263"/>
        <v>0</v>
      </c>
      <c r="AZ179" s="157">
        <f t="shared" si="263"/>
        <v>0</v>
      </c>
      <c r="BA179" s="157">
        <f t="shared" si="263"/>
        <v>0</v>
      </c>
      <c r="BB179" s="157">
        <f t="shared" si="263"/>
        <v>0</v>
      </c>
      <c r="BC179" s="157">
        <f t="shared" si="263"/>
        <v>0</v>
      </c>
      <c r="BD179" s="157">
        <f t="shared" si="263"/>
        <v>0</v>
      </c>
      <c r="BE179" s="157">
        <f t="shared" si="263"/>
        <v>0</v>
      </c>
      <c r="BF179" s="157">
        <f t="shared" si="263"/>
        <v>0</v>
      </c>
      <c r="BG179" s="52"/>
      <c r="BH179" s="52"/>
      <c r="BI179" s="52"/>
      <c r="BJ179" s="52"/>
    </row>
    <row r="180" spans="1:62" ht="12.75" customHeight="1">
      <c r="A180" s="158" t="s">
        <v>415</v>
      </c>
      <c r="B180" s="159" t="str">
        <f>VLOOKUP(A180,AllaSkills!$A$3:$BV$319,'Ny NPC'!$A$2+3,FALSE)</f>
        <v>1/4</v>
      </c>
      <c r="C180" s="159" t="str">
        <f t="shared" si="248"/>
        <v>1</v>
      </c>
      <c r="D180" s="159" t="str">
        <f t="shared" si="249"/>
        <v>4</v>
      </c>
      <c r="E180" s="158" t="s">
        <v>124</v>
      </c>
      <c r="F180" s="161"/>
      <c r="G180" s="161"/>
      <c r="H180" s="161"/>
      <c r="I180" s="161"/>
      <c r="J180" s="161"/>
      <c r="K180" s="161"/>
      <c r="L180" s="161"/>
      <c r="M180" s="161"/>
      <c r="N180" s="161"/>
      <c r="O180" s="161"/>
      <c r="P180" s="161"/>
      <c r="Q180" s="161"/>
      <c r="R180" s="161"/>
      <c r="S180" s="161"/>
      <c r="T180" s="161"/>
      <c r="U180" s="161"/>
      <c r="V180" s="161"/>
      <c r="W180" s="161"/>
      <c r="X180" s="161"/>
      <c r="Y180" s="161"/>
      <c r="Z180" s="161"/>
      <c r="AA180" s="161"/>
      <c r="AB180" s="161"/>
      <c r="AC180" s="161">
        <f t="shared" si="250"/>
        <v>0</v>
      </c>
      <c r="AD180" s="161">
        <f t="shared" si="260"/>
        <v>-25</v>
      </c>
      <c r="AE180" s="162">
        <f>(EM)</f>
        <v>5</v>
      </c>
      <c r="AF180" s="54">
        <f>HLOOKUP(Yrke,Levelbonus!$B$1:$CR$20,12,FALSE)</f>
        <v>3</v>
      </c>
      <c r="AG180" s="54">
        <f t="shared" si="261"/>
        <v>3</v>
      </c>
      <c r="AH180" s="54" t="str">
        <f>IF(ISNUMBER(VLOOKUP($A180,Rasbonus!$A$61:$AM$295,MATCH(Ras,Rasbonus!$A$1:$AM$1,0),FALSE)),VLOOKUP($A180,Rasbonus!$A$61:$AM$295,MATCH(Ras,Rasbonus!$A$1:$AM$1,0),FALSE),"0")</f>
        <v>0</v>
      </c>
      <c r="AI180" s="54"/>
      <c r="AJ180" s="54"/>
      <c r="AK180" s="163">
        <f t="shared" si="262"/>
        <v>-17</v>
      </c>
      <c r="AL180" s="52">
        <f t="shared" si="253"/>
        <v>0</v>
      </c>
      <c r="AM180" s="157">
        <f t="shared" ref="AM180:BF180" si="264">IF(I180&gt;2,"99",IF(I180&lt;1,0,IF(I180=1,$C180+$C180-$C180,IF(I180=2,$C180+$D180))))</f>
        <v>0</v>
      </c>
      <c r="AN180" s="157">
        <f t="shared" si="264"/>
        <v>0</v>
      </c>
      <c r="AO180" s="157">
        <f t="shared" si="264"/>
        <v>0</v>
      </c>
      <c r="AP180" s="157">
        <f t="shared" si="264"/>
        <v>0</v>
      </c>
      <c r="AQ180" s="157">
        <f t="shared" si="264"/>
        <v>0</v>
      </c>
      <c r="AR180" s="157">
        <f t="shared" si="264"/>
        <v>0</v>
      </c>
      <c r="AS180" s="157">
        <f t="shared" si="264"/>
        <v>0</v>
      </c>
      <c r="AT180" s="157">
        <f t="shared" si="264"/>
        <v>0</v>
      </c>
      <c r="AU180" s="157">
        <f t="shared" si="264"/>
        <v>0</v>
      </c>
      <c r="AV180" s="157">
        <f t="shared" si="264"/>
        <v>0</v>
      </c>
      <c r="AW180" s="157">
        <f t="shared" si="264"/>
        <v>0</v>
      </c>
      <c r="AX180" s="157">
        <f t="shared" si="264"/>
        <v>0</v>
      </c>
      <c r="AY180" s="157">
        <f t="shared" si="264"/>
        <v>0</v>
      </c>
      <c r="AZ180" s="157">
        <f t="shared" si="264"/>
        <v>0</v>
      </c>
      <c r="BA180" s="157">
        <f t="shared" si="264"/>
        <v>0</v>
      </c>
      <c r="BB180" s="157">
        <f t="shared" si="264"/>
        <v>0</v>
      </c>
      <c r="BC180" s="157">
        <f t="shared" si="264"/>
        <v>0</v>
      </c>
      <c r="BD180" s="157">
        <f t="shared" si="264"/>
        <v>0</v>
      </c>
      <c r="BE180" s="157">
        <f t="shared" si="264"/>
        <v>0</v>
      </c>
      <c r="BF180" s="157">
        <f t="shared" si="264"/>
        <v>0</v>
      </c>
      <c r="BG180" s="52"/>
      <c r="BH180" s="52"/>
      <c r="BI180" s="52"/>
      <c r="BJ180" s="52"/>
    </row>
    <row r="181" spans="1:62" ht="12.75" customHeight="1">
      <c r="A181" s="158" t="s">
        <v>416</v>
      </c>
      <c r="B181" s="159" t="str">
        <f>VLOOKUP(A181,AllaSkills!$A$3:$BV$319,'Ny NPC'!$A$2+3,FALSE)</f>
        <v>2/5</v>
      </c>
      <c r="C181" s="159" t="str">
        <f t="shared" si="248"/>
        <v>2</v>
      </c>
      <c r="D181" s="159" t="str">
        <f t="shared" si="249"/>
        <v>5</v>
      </c>
      <c r="E181" s="158" t="s">
        <v>124</v>
      </c>
      <c r="F181" s="161"/>
      <c r="G181" s="161"/>
      <c r="H181" s="161"/>
      <c r="I181" s="161"/>
      <c r="J181" s="161"/>
      <c r="K181" s="161"/>
      <c r="L181" s="161"/>
      <c r="M181" s="161"/>
      <c r="N181" s="161"/>
      <c r="O181" s="161"/>
      <c r="P181" s="161"/>
      <c r="Q181" s="161"/>
      <c r="R181" s="161"/>
      <c r="S181" s="161"/>
      <c r="T181" s="161"/>
      <c r="U181" s="161"/>
      <c r="V181" s="161"/>
      <c r="W181" s="161"/>
      <c r="X181" s="161"/>
      <c r="Y181" s="161"/>
      <c r="Z181" s="161"/>
      <c r="AA181" s="161"/>
      <c r="AB181" s="161"/>
      <c r="AC181" s="161">
        <f t="shared" si="250"/>
        <v>0</v>
      </c>
      <c r="AD181" s="161">
        <f>(AC181)*3</f>
        <v>0</v>
      </c>
      <c r="AE181" s="162">
        <f>IF('Ny NPC'!V45="Channeling",IN/2,IF('Ny NPC'!V45="Essence",EM/2,IF('Ny NPC'!V45="Mentalism",PR/2,IF('Ny NPC'!V45="Hybrid Empathy/Channeling",(EM+IN)/4,IF('Ny NPC'!V45="Hybrid Channeling/Mentalism",(PR+IN)/4,IF('Ny NPC'!V45="Hybrid: Mentalism/Essence",(EM+PR)/4,(EM+IN+PR)/6))))))</f>
        <v>2.5</v>
      </c>
      <c r="AF181" s="54">
        <f>HLOOKUP(Yrke,Levelbonus!$B$1:$CR$20,18,FALSE)</f>
        <v>2</v>
      </c>
      <c r="AG181" s="54">
        <f t="shared" si="261"/>
        <v>2</v>
      </c>
      <c r="AH181" s="54" t="str">
        <f>IF(ISNUMBER(VLOOKUP($A181,Rasbonus!$A$61:$AM$295,MATCH(Ras,Rasbonus!$A$1:$AM$1,0),FALSE)),VLOOKUP($A181,Rasbonus!$A$61:$AM$295,MATCH(Ras,Rasbonus!$A$1:$AM$1,0),FALSE),"0")</f>
        <v>0</v>
      </c>
      <c r="AI181" s="54"/>
      <c r="AJ181" s="54"/>
      <c r="AK181" s="163">
        <f t="shared" si="262"/>
        <v>5</v>
      </c>
      <c r="AL181" s="52">
        <f t="shared" si="253"/>
        <v>0</v>
      </c>
      <c r="AM181" s="157">
        <f t="shared" ref="AM181:BF181" si="265">IF(I181&gt;2,"99",IF(I181&lt;1,0,IF(I181=1,$C181+$C181-$C181,IF(I181=2,$C181+$D181))))</f>
        <v>0</v>
      </c>
      <c r="AN181" s="157">
        <f t="shared" si="265"/>
        <v>0</v>
      </c>
      <c r="AO181" s="157">
        <f t="shared" si="265"/>
        <v>0</v>
      </c>
      <c r="AP181" s="157">
        <f t="shared" si="265"/>
        <v>0</v>
      </c>
      <c r="AQ181" s="157">
        <f t="shared" si="265"/>
        <v>0</v>
      </c>
      <c r="AR181" s="157">
        <f t="shared" si="265"/>
        <v>0</v>
      </c>
      <c r="AS181" s="157">
        <f t="shared" si="265"/>
        <v>0</v>
      </c>
      <c r="AT181" s="157">
        <f t="shared" si="265"/>
        <v>0</v>
      </c>
      <c r="AU181" s="157">
        <f t="shared" si="265"/>
        <v>0</v>
      </c>
      <c r="AV181" s="157">
        <f t="shared" si="265"/>
        <v>0</v>
      </c>
      <c r="AW181" s="157">
        <f t="shared" si="265"/>
        <v>0</v>
      </c>
      <c r="AX181" s="157">
        <f t="shared" si="265"/>
        <v>0</v>
      </c>
      <c r="AY181" s="157">
        <f t="shared" si="265"/>
        <v>0</v>
      </c>
      <c r="AZ181" s="157">
        <f t="shared" si="265"/>
        <v>0</v>
      </c>
      <c r="BA181" s="157">
        <f t="shared" si="265"/>
        <v>0</v>
      </c>
      <c r="BB181" s="157">
        <f t="shared" si="265"/>
        <v>0</v>
      </c>
      <c r="BC181" s="157">
        <f t="shared" si="265"/>
        <v>0</v>
      </c>
      <c r="BD181" s="157">
        <f t="shared" si="265"/>
        <v>0</v>
      </c>
      <c r="BE181" s="157">
        <f t="shared" si="265"/>
        <v>0</v>
      </c>
      <c r="BF181" s="157">
        <f t="shared" si="265"/>
        <v>0</v>
      </c>
      <c r="BG181" s="52"/>
      <c r="BH181" s="52"/>
      <c r="BI181" s="52"/>
      <c r="BJ181" s="52"/>
    </row>
    <row r="182" spans="1:62" ht="12.75" customHeight="1">
      <c r="A182" s="158" t="s">
        <v>417</v>
      </c>
      <c r="B182" s="159" t="str">
        <f>VLOOKUP(A182,AllaSkills!$A$3:$BV$319,'Ny NPC'!$A$2+3,FALSE)</f>
        <v>2/5</v>
      </c>
      <c r="C182" s="159" t="str">
        <f t="shared" si="248"/>
        <v>2</v>
      </c>
      <c r="D182" s="159" t="str">
        <f t="shared" si="249"/>
        <v>5</v>
      </c>
      <c r="E182" s="158" t="s">
        <v>124</v>
      </c>
      <c r="F182" s="161"/>
      <c r="G182" s="161"/>
      <c r="H182" s="161"/>
      <c r="I182" s="161"/>
      <c r="J182" s="161"/>
      <c r="K182" s="161"/>
      <c r="L182" s="161"/>
      <c r="M182" s="161"/>
      <c r="N182" s="161"/>
      <c r="O182" s="161"/>
      <c r="P182" s="161"/>
      <c r="Q182" s="161"/>
      <c r="R182" s="161"/>
      <c r="S182" s="161"/>
      <c r="T182" s="161"/>
      <c r="U182" s="161"/>
      <c r="V182" s="161"/>
      <c r="W182" s="161"/>
      <c r="X182" s="161"/>
      <c r="Y182" s="161"/>
      <c r="Z182" s="161"/>
      <c r="AA182" s="161"/>
      <c r="AB182" s="161"/>
      <c r="AC182" s="161">
        <f t="shared" si="250"/>
        <v>0</v>
      </c>
      <c r="AD182" s="161">
        <f t="shared" ref="AD182:AD189" si="266">IF(AC182&lt;1,-25,IF(AC182&gt;30,80+((AC182-30)*0.5),IF(AC182&gt;20,70+(AC182-20),IF(AC182&gt;10,50+((AC182-10)*2),AC182*5))))</f>
        <v>-25</v>
      </c>
      <c r="AE182" s="162">
        <f>SD</f>
        <v>5</v>
      </c>
      <c r="AF182" s="54">
        <f>HLOOKUP(Yrke,Levelbonus!$B$1:$CR$20,12,FALSE)</f>
        <v>3</v>
      </c>
      <c r="AG182" s="54">
        <f t="shared" si="261"/>
        <v>3</v>
      </c>
      <c r="AH182" s="54" t="str">
        <f>IF(ISNUMBER(VLOOKUP($A182,Rasbonus!$A$61:$AM$295,MATCH(Ras,Rasbonus!$A$1:$AM$1,0),FALSE)),VLOOKUP($A182,Rasbonus!$A$61:$AM$295,MATCH(Ras,Rasbonus!$A$1:$AM$1,0),FALSE),"0")</f>
        <v>0</v>
      </c>
      <c r="AI182" s="54"/>
      <c r="AJ182" s="54"/>
      <c r="AK182" s="163">
        <f t="shared" si="262"/>
        <v>-17</v>
      </c>
      <c r="AL182" s="52">
        <f t="shared" si="253"/>
        <v>0</v>
      </c>
      <c r="AM182" s="157">
        <f t="shared" ref="AM182:BF182" si="267">IF(I182&gt;2,"99",IF(I182&lt;1,0,IF(I182=1,$C182+$C182-$C182,IF(I182=2,$C182+$D182))))</f>
        <v>0</v>
      </c>
      <c r="AN182" s="157">
        <f t="shared" si="267"/>
        <v>0</v>
      </c>
      <c r="AO182" s="157">
        <f t="shared" si="267"/>
        <v>0</v>
      </c>
      <c r="AP182" s="157">
        <f t="shared" si="267"/>
        <v>0</v>
      </c>
      <c r="AQ182" s="157">
        <f t="shared" si="267"/>
        <v>0</v>
      </c>
      <c r="AR182" s="157">
        <f t="shared" si="267"/>
        <v>0</v>
      </c>
      <c r="AS182" s="157">
        <f t="shared" si="267"/>
        <v>0</v>
      </c>
      <c r="AT182" s="157">
        <f t="shared" si="267"/>
        <v>0</v>
      </c>
      <c r="AU182" s="157">
        <f t="shared" si="267"/>
        <v>0</v>
      </c>
      <c r="AV182" s="157">
        <f t="shared" si="267"/>
        <v>0</v>
      </c>
      <c r="AW182" s="157">
        <f t="shared" si="267"/>
        <v>0</v>
      </c>
      <c r="AX182" s="157">
        <f t="shared" si="267"/>
        <v>0</v>
      </c>
      <c r="AY182" s="157">
        <f t="shared" si="267"/>
        <v>0</v>
      </c>
      <c r="AZ182" s="157">
        <f t="shared" si="267"/>
        <v>0</v>
      </c>
      <c r="BA182" s="157">
        <f t="shared" si="267"/>
        <v>0</v>
      </c>
      <c r="BB182" s="157">
        <f t="shared" si="267"/>
        <v>0</v>
      </c>
      <c r="BC182" s="157">
        <f t="shared" si="267"/>
        <v>0</v>
      </c>
      <c r="BD182" s="157">
        <f t="shared" si="267"/>
        <v>0</v>
      </c>
      <c r="BE182" s="157">
        <f t="shared" si="267"/>
        <v>0</v>
      </c>
      <c r="BF182" s="157">
        <f t="shared" si="267"/>
        <v>0</v>
      </c>
      <c r="BG182" s="52"/>
      <c r="BH182" s="52"/>
      <c r="BI182" s="52"/>
      <c r="BJ182" s="52"/>
    </row>
    <row r="183" spans="1:62" ht="12.75" customHeight="1">
      <c r="A183" s="164" t="s">
        <v>418</v>
      </c>
      <c r="B183" s="159" t="str">
        <f>VLOOKUP(A183,AllaSkills!$A$3:$BV$319,'Ny NPC'!$A$2+3,FALSE)</f>
        <v>2/4</v>
      </c>
      <c r="C183" s="161" t="str">
        <f t="shared" si="248"/>
        <v>2</v>
      </c>
      <c r="D183" s="161" t="str">
        <f t="shared" si="249"/>
        <v>4</v>
      </c>
      <c r="E183" s="158" t="s">
        <v>124</v>
      </c>
      <c r="F183" s="161"/>
      <c r="G183" s="161"/>
      <c r="H183" s="161"/>
      <c r="I183" s="161"/>
      <c r="J183" s="161"/>
      <c r="K183" s="161"/>
      <c r="L183" s="161"/>
      <c r="M183" s="161"/>
      <c r="N183" s="161"/>
      <c r="O183" s="161"/>
      <c r="P183" s="161"/>
      <c r="Q183" s="161"/>
      <c r="R183" s="161"/>
      <c r="S183" s="161"/>
      <c r="T183" s="161"/>
      <c r="U183" s="161"/>
      <c r="V183" s="161"/>
      <c r="W183" s="161"/>
      <c r="X183" s="161"/>
      <c r="Y183" s="161"/>
      <c r="Z183" s="161"/>
      <c r="AA183" s="161"/>
      <c r="AB183" s="161"/>
      <c r="AC183" s="161">
        <f t="shared" si="250"/>
        <v>0</v>
      </c>
      <c r="AD183" s="161">
        <f t="shared" si="266"/>
        <v>-25</v>
      </c>
      <c r="AE183" s="162">
        <f>(IN+PR)/2</f>
        <v>7.5</v>
      </c>
      <c r="AF183" s="54">
        <f>HLOOKUP(Yrke,Levelbonus!$B$1:$CR$20,12,FALSE)</f>
        <v>3</v>
      </c>
      <c r="AG183" s="54">
        <f t="shared" si="261"/>
        <v>3</v>
      </c>
      <c r="AH183" s="54" t="str">
        <f>IF(ISNUMBER(VLOOKUP($A183,Rasbonus!$A$61:$AM$295,MATCH(Ras,Rasbonus!$A$1:$AM$1,0),FALSE)),VLOOKUP($A183,Rasbonus!$A$61:$AM$295,MATCH(Ras,Rasbonus!$A$1:$AM$1,0),FALSE),"0")</f>
        <v>0</v>
      </c>
      <c r="AI183" s="54"/>
      <c r="AJ183" s="54"/>
      <c r="AK183" s="163">
        <f t="shared" si="262"/>
        <v>-15</v>
      </c>
      <c r="AL183" s="52">
        <f t="shared" si="253"/>
        <v>0</v>
      </c>
      <c r="AM183" s="157">
        <f t="shared" ref="AM183:BF183" si="268">IF(I183&gt;2,"99",IF(I183&lt;1,0,IF(I183=1,$C183+$C183-$C183,IF(I183=2,$C183+$D183))))</f>
        <v>0</v>
      </c>
      <c r="AN183" s="157">
        <f t="shared" si="268"/>
        <v>0</v>
      </c>
      <c r="AO183" s="157">
        <f t="shared" si="268"/>
        <v>0</v>
      </c>
      <c r="AP183" s="157">
        <f t="shared" si="268"/>
        <v>0</v>
      </c>
      <c r="AQ183" s="157">
        <f t="shared" si="268"/>
        <v>0</v>
      </c>
      <c r="AR183" s="157">
        <f t="shared" si="268"/>
        <v>0</v>
      </c>
      <c r="AS183" s="157">
        <f t="shared" si="268"/>
        <v>0</v>
      </c>
      <c r="AT183" s="157">
        <f t="shared" si="268"/>
        <v>0</v>
      </c>
      <c r="AU183" s="157">
        <f t="shared" si="268"/>
        <v>0</v>
      </c>
      <c r="AV183" s="157">
        <f t="shared" si="268"/>
        <v>0</v>
      </c>
      <c r="AW183" s="157">
        <f t="shared" si="268"/>
        <v>0</v>
      </c>
      <c r="AX183" s="157">
        <f t="shared" si="268"/>
        <v>0</v>
      </c>
      <c r="AY183" s="157">
        <f t="shared" si="268"/>
        <v>0</v>
      </c>
      <c r="AZ183" s="157">
        <f t="shared" si="268"/>
        <v>0</v>
      </c>
      <c r="BA183" s="157">
        <f t="shared" si="268"/>
        <v>0</v>
      </c>
      <c r="BB183" s="157">
        <f t="shared" si="268"/>
        <v>0</v>
      </c>
      <c r="BC183" s="157">
        <f t="shared" si="268"/>
        <v>0</v>
      </c>
      <c r="BD183" s="157">
        <f t="shared" si="268"/>
        <v>0</v>
      </c>
      <c r="BE183" s="157">
        <f t="shared" si="268"/>
        <v>0</v>
      </c>
      <c r="BF183" s="157">
        <f t="shared" si="268"/>
        <v>0</v>
      </c>
      <c r="BG183" s="52"/>
      <c r="BH183" s="52"/>
      <c r="BI183" s="52"/>
      <c r="BJ183" s="52"/>
    </row>
    <row r="184" spans="1:62" ht="12.75" customHeight="1">
      <c r="A184" s="158" t="s">
        <v>419</v>
      </c>
      <c r="B184" s="159" t="str">
        <f>VLOOKUP(A184,AllaSkills!$A$3:$BV$319,'Ny NPC'!$A$2+3,FALSE)</f>
        <v>2/7</v>
      </c>
      <c r="C184" s="159" t="str">
        <f t="shared" si="248"/>
        <v>2</v>
      </c>
      <c r="D184" s="159" t="str">
        <f t="shared" si="249"/>
        <v>7</v>
      </c>
      <c r="E184" s="158" t="s">
        <v>124</v>
      </c>
      <c r="F184" s="161"/>
      <c r="G184" s="161"/>
      <c r="H184" s="161"/>
      <c r="I184" s="161"/>
      <c r="J184" s="161"/>
      <c r="K184" s="161"/>
      <c r="L184" s="161"/>
      <c r="M184" s="161"/>
      <c r="N184" s="161"/>
      <c r="O184" s="161"/>
      <c r="P184" s="161"/>
      <c r="Q184" s="161"/>
      <c r="R184" s="161"/>
      <c r="S184" s="161"/>
      <c r="T184" s="161"/>
      <c r="U184" s="161"/>
      <c r="V184" s="161"/>
      <c r="W184" s="161"/>
      <c r="X184" s="161"/>
      <c r="Y184" s="161"/>
      <c r="Z184" s="161"/>
      <c r="AA184" s="161"/>
      <c r="AB184" s="161"/>
      <c r="AC184" s="161">
        <f t="shared" si="250"/>
        <v>0</v>
      </c>
      <c r="AD184" s="161">
        <f t="shared" si="266"/>
        <v>-25</v>
      </c>
      <c r="AE184" s="162">
        <f>(EM+PR)/2</f>
        <v>7.5</v>
      </c>
      <c r="AF184" s="54">
        <f>HLOOKUP(Yrke,Levelbonus!$B$1:$CR$20,12,FALSE)</f>
        <v>3</v>
      </c>
      <c r="AG184" s="54">
        <f t="shared" si="261"/>
        <v>3</v>
      </c>
      <c r="AH184" s="54" t="str">
        <f>IF(ISNUMBER(VLOOKUP($A184,Rasbonus!$A$61:$AM$295,MATCH(Ras,Rasbonus!$A$1:$AM$1,0),FALSE)),VLOOKUP($A184,Rasbonus!$A$61:$AM$295,MATCH(Ras,Rasbonus!$A$1:$AM$1,0),FALSE),"0")</f>
        <v>0</v>
      </c>
      <c r="AI184" s="54"/>
      <c r="AJ184" s="54"/>
      <c r="AK184" s="163">
        <f t="shared" si="262"/>
        <v>-15</v>
      </c>
      <c r="AL184" s="52">
        <f t="shared" si="253"/>
        <v>0</v>
      </c>
      <c r="AM184" s="157">
        <f t="shared" ref="AM184:BF184" si="269">IF(I184&gt;2,"99",IF(I184&lt;1,0,IF(I184=1,$C184+$C184-$C184,IF(I184=2,$C184+$D184))))</f>
        <v>0</v>
      </c>
      <c r="AN184" s="157">
        <f t="shared" si="269"/>
        <v>0</v>
      </c>
      <c r="AO184" s="157">
        <f t="shared" si="269"/>
        <v>0</v>
      </c>
      <c r="AP184" s="157">
        <f t="shared" si="269"/>
        <v>0</v>
      </c>
      <c r="AQ184" s="157">
        <f t="shared" si="269"/>
        <v>0</v>
      </c>
      <c r="AR184" s="157">
        <f t="shared" si="269"/>
        <v>0</v>
      </c>
      <c r="AS184" s="157">
        <f t="shared" si="269"/>
        <v>0</v>
      </c>
      <c r="AT184" s="157">
        <f t="shared" si="269"/>
        <v>0</v>
      </c>
      <c r="AU184" s="157">
        <f t="shared" si="269"/>
        <v>0</v>
      </c>
      <c r="AV184" s="157">
        <f t="shared" si="269"/>
        <v>0</v>
      </c>
      <c r="AW184" s="157">
        <f t="shared" si="269"/>
        <v>0</v>
      </c>
      <c r="AX184" s="157">
        <f t="shared" si="269"/>
        <v>0</v>
      </c>
      <c r="AY184" s="157">
        <f t="shared" si="269"/>
        <v>0</v>
      </c>
      <c r="AZ184" s="157">
        <f t="shared" si="269"/>
        <v>0</v>
      </c>
      <c r="BA184" s="157">
        <f t="shared" si="269"/>
        <v>0</v>
      </c>
      <c r="BB184" s="157">
        <f t="shared" si="269"/>
        <v>0</v>
      </c>
      <c r="BC184" s="157">
        <f t="shared" si="269"/>
        <v>0</v>
      </c>
      <c r="BD184" s="157">
        <f t="shared" si="269"/>
        <v>0</v>
      </c>
      <c r="BE184" s="157">
        <f t="shared" si="269"/>
        <v>0</v>
      </c>
      <c r="BF184" s="157">
        <f t="shared" si="269"/>
        <v>0</v>
      </c>
      <c r="BG184" s="52"/>
      <c r="BH184" s="52"/>
      <c r="BI184" s="52"/>
      <c r="BJ184" s="52"/>
    </row>
    <row r="185" spans="1:62" ht="12.75" customHeight="1">
      <c r="A185" s="164" t="s">
        <v>420</v>
      </c>
      <c r="B185" s="159" t="str">
        <f>VLOOKUP(A185,AllaSkills!$A$3:$BV$319,'Ny NPC'!$A$2+3,FALSE)</f>
        <v>2/4</v>
      </c>
      <c r="C185" s="159" t="str">
        <f t="shared" si="248"/>
        <v>2</v>
      </c>
      <c r="D185" s="159" t="str">
        <f t="shared" si="249"/>
        <v>4</v>
      </c>
      <c r="E185" s="164" t="s">
        <v>124</v>
      </c>
      <c r="F185" s="161"/>
      <c r="G185" s="161"/>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f t="shared" si="250"/>
        <v>0</v>
      </c>
      <c r="AD185" s="161">
        <f t="shared" si="266"/>
        <v>-25</v>
      </c>
      <c r="AE185" s="162">
        <f>(EM+RE)/2</f>
        <v>5</v>
      </c>
      <c r="AF185" s="54">
        <f>HLOOKUP(Yrke,Levelbonus!$B$1:$CR$20,12,FALSE)</f>
        <v>3</v>
      </c>
      <c r="AG185" s="54">
        <f t="shared" si="261"/>
        <v>3</v>
      </c>
      <c r="AH185" s="54" t="str">
        <f>IF(ISNUMBER(VLOOKUP($A185,Rasbonus!$A$61:$AM$295,MATCH(Ras,Rasbonus!$A$1:$AM$1,0),FALSE)),VLOOKUP($A185,Rasbonus!$A$61:$AM$295,MATCH(Ras,Rasbonus!$A$1:$AM$1,0),FALSE),"0")</f>
        <v>0</v>
      </c>
      <c r="AI185" s="54"/>
      <c r="AJ185" s="54"/>
      <c r="AK185" s="163">
        <f t="shared" si="262"/>
        <v>-17</v>
      </c>
      <c r="AL185" s="52">
        <f t="shared" si="253"/>
        <v>0</v>
      </c>
      <c r="AM185" s="157">
        <f t="shared" ref="AM185:BF185" si="270">IF(I185&gt;2,"99",IF(I185&lt;1,0,IF(I185=1,$C185+$C185-$C185,IF(I185=2,$C185+$D185))))</f>
        <v>0</v>
      </c>
      <c r="AN185" s="157">
        <f t="shared" si="270"/>
        <v>0</v>
      </c>
      <c r="AO185" s="157">
        <f t="shared" si="270"/>
        <v>0</v>
      </c>
      <c r="AP185" s="157">
        <f t="shared" si="270"/>
        <v>0</v>
      </c>
      <c r="AQ185" s="157">
        <f t="shared" si="270"/>
        <v>0</v>
      </c>
      <c r="AR185" s="157">
        <f t="shared" si="270"/>
        <v>0</v>
      </c>
      <c r="AS185" s="157">
        <f t="shared" si="270"/>
        <v>0</v>
      </c>
      <c r="AT185" s="157">
        <f t="shared" si="270"/>
        <v>0</v>
      </c>
      <c r="AU185" s="157">
        <f t="shared" si="270"/>
        <v>0</v>
      </c>
      <c r="AV185" s="157">
        <f t="shared" si="270"/>
        <v>0</v>
      </c>
      <c r="AW185" s="157">
        <f t="shared" si="270"/>
        <v>0</v>
      </c>
      <c r="AX185" s="157">
        <f t="shared" si="270"/>
        <v>0</v>
      </c>
      <c r="AY185" s="157">
        <f t="shared" si="270"/>
        <v>0</v>
      </c>
      <c r="AZ185" s="157">
        <f t="shared" si="270"/>
        <v>0</v>
      </c>
      <c r="BA185" s="157">
        <f t="shared" si="270"/>
        <v>0</v>
      </c>
      <c r="BB185" s="157">
        <f t="shared" si="270"/>
        <v>0</v>
      </c>
      <c r="BC185" s="157">
        <f t="shared" si="270"/>
        <v>0</v>
      </c>
      <c r="BD185" s="157">
        <f t="shared" si="270"/>
        <v>0</v>
      </c>
      <c r="BE185" s="157">
        <f t="shared" si="270"/>
        <v>0</v>
      </c>
      <c r="BF185" s="157">
        <f t="shared" si="270"/>
        <v>0</v>
      </c>
      <c r="BG185" s="52"/>
      <c r="BH185" s="52"/>
      <c r="BI185" s="52"/>
      <c r="BJ185" s="52"/>
    </row>
    <row r="186" spans="1:62" ht="12.75" customHeight="1">
      <c r="A186" s="158" t="s">
        <v>421</v>
      </c>
      <c r="B186" s="159" t="str">
        <f>VLOOKUP(A186,AllaSkills!$A$3:$BV$319,'Ny NPC'!$A$2+3,FALSE)</f>
        <v>1/4</v>
      </c>
      <c r="C186" s="159" t="str">
        <f t="shared" si="248"/>
        <v>1</v>
      </c>
      <c r="D186" s="159" t="str">
        <f t="shared" si="249"/>
        <v>4</v>
      </c>
      <c r="E186" s="158" t="s">
        <v>124</v>
      </c>
      <c r="F186" s="161"/>
      <c r="G186" s="161"/>
      <c r="H186" s="161"/>
      <c r="I186" s="161"/>
      <c r="J186" s="161"/>
      <c r="K186" s="161"/>
      <c r="L186" s="161"/>
      <c r="M186" s="161"/>
      <c r="N186" s="161"/>
      <c r="O186" s="161"/>
      <c r="P186" s="161"/>
      <c r="Q186" s="161"/>
      <c r="R186" s="161"/>
      <c r="S186" s="161"/>
      <c r="T186" s="161"/>
      <c r="U186" s="161"/>
      <c r="V186" s="161"/>
      <c r="W186" s="161"/>
      <c r="X186" s="161"/>
      <c r="Y186" s="161"/>
      <c r="Z186" s="161"/>
      <c r="AA186" s="161"/>
      <c r="AB186" s="161"/>
      <c r="AC186" s="161">
        <f t="shared" si="250"/>
        <v>0</v>
      </c>
      <c r="AD186" s="161">
        <f t="shared" si="266"/>
        <v>-25</v>
      </c>
      <c r="AE186" s="162">
        <f>(RE)</f>
        <v>5</v>
      </c>
      <c r="AF186" s="54">
        <f>HLOOKUP(Yrke,Levelbonus!$B$1:$CR$20,12,FALSE)</f>
        <v>3</v>
      </c>
      <c r="AG186" s="54">
        <f t="shared" si="261"/>
        <v>3</v>
      </c>
      <c r="AH186" s="54" t="str">
        <f>IF(ISNUMBER(VLOOKUP($A186,Rasbonus!$A$61:$AM$295,MATCH(Ras,Rasbonus!$A$1:$AM$1,0),FALSE)),VLOOKUP($A186,Rasbonus!$A$61:$AM$295,MATCH(Ras,Rasbonus!$A$1:$AM$1,0),FALSE),"0")</f>
        <v>0</v>
      </c>
      <c r="AI186" s="54"/>
      <c r="AJ186" s="54"/>
      <c r="AK186" s="163">
        <f t="shared" si="262"/>
        <v>-17</v>
      </c>
      <c r="AL186" s="52">
        <f t="shared" si="253"/>
        <v>0</v>
      </c>
      <c r="AM186" s="157">
        <f t="shared" ref="AM186:BF186" si="271">IF(I186&gt;2,"99",IF(I186&lt;1,0,IF(I186=1,$C186+$C186-$C186,IF(I186=2,$C186+$D186))))</f>
        <v>0</v>
      </c>
      <c r="AN186" s="157">
        <f t="shared" si="271"/>
        <v>0</v>
      </c>
      <c r="AO186" s="157">
        <f t="shared" si="271"/>
        <v>0</v>
      </c>
      <c r="AP186" s="157">
        <f t="shared" si="271"/>
        <v>0</v>
      </c>
      <c r="AQ186" s="157">
        <f t="shared" si="271"/>
        <v>0</v>
      </c>
      <c r="AR186" s="157">
        <f t="shared" si="271"/>
        <v>0</v>
      </c>
      <c r="AS186" s="157">
        <f t="shared" si="271"/>
        <v>0</v>
      </c>
      <c r="AT186" s="157">
        <f t="shared" si="271"/>
        <v>0</v>
      </c>
      <c r="AU186" s="157">
        <f t="shared" si="271"/>
        <v>0</v>
      </c>
      <c r="AV186" s="157">
        <f t="shared" si="271"/>
        <v>0</v>
      </c>
      <c r="AW186" s="157">
        <f t="shared" si="271"/>
        <v>0</v>
      </c>
      <c r="AX186" s="157">
        <f t="shared" si="271"/>
        <v>0</v>
      </c>
      <c r="AY186" s="157">
        <f t="shared" si="271"/>
        <v>0</v>
      </c>
      <c r="AZ186" s="157">
        <f t="shared" si="271"/>
        <v>0</v>
      </c>
      <c r="BA186" s="157">
        <f t="shared" si="271"/>
        <v>0</v>
      </c>
      <c r="BB186" s="157">
        <f t="shared" si="271"/>
        <v>0</v>
      </c>
      <c r="BC186" s="157">
        <f t="shared" si="271"/>
        <v>0</v>
      </c>
      <c r="BD186" s="157">
        <f t="shared" si="271"/>
        <v>0</v>
      </c>
      <c r="BE186" s="157">
        <f t="shared" si="271"/>
        <v>0</v>
      </c>
      <c r="BF186" s="157">
        <f t="shared" si="271"/>
        <v>0</v>
      </c>
      <c r="BG186" s="52"/>
      <c r="BH186" s="52"/>
      <c r="BI186" s="52"/>
      <c r="BJ186" s="52"/>
    </row>
    <row r="187" spans="1:62" ht="12.75" customHeight="1">
      <c r="A187" s="158" t="s">
        <v>422</v>
      </c>
      <c r="B187" s="159" t="str">
        <f>VLOOKUP(A187,AllaSkills!$A$3:$BV$319,'Ny NPC'!$A$2+3,FALSE)</f>
        <v>2/5</v>
      </c>
      <c r="C187" s="159" t="str">
        <f t="shared" si="248"/>
        <v>2</v>
      </c>
      <c r="D187" s="159" t="str">
        <f t="shared" si="249"/>
        <v>5</v>
      </c>
      <c r="E187" s="158" t="s">
        <v>124</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f t="shared" si="250"/>
        <v>0</v>
      </c>
      <c r="AD187" s="161">
        <f t="shared" si="266"/>
        <v>-25</v>
      </c>
      <c r="AE187" s="162">
        <f>IN</f>
        <v>5</v>
      </c>
      <c r="AF187" s="54">
        <f>HLOOKUP(Yrke,Levelbonus!$B$1:$CR$20,12,FALSE)</f>
        <v>3</v>
      </c>
      <c r="AG187" s="54">
        <f t="shared" si="261"/>
        <v>3</v>
      </c>
      <c r="AH187" s="54" t="str">
        <f>IF(ISNUMBER(VLOOKUP($A187,Rasbonus!$A$61:$AM$295,MATCH(Ras,Rasbonus!$A$1:$AM$1,0),FALSE)),VLOOKUP($A187,Rasbonus!$A$61:$AM$295,MATCH(Ras,Rasbonus!$A$1:$AM$1,0),FALSE),"0")</f>
        <v>0</v>
      </c>
      <c r="AI187" s="54"/>
      <c r="AJ187" s="54"/>
      <c r="AK187" s="163">
        <f t="shared" si="262"/>
        <v>-17</v>
      </c>
      <c r="AL187" s="52">
        <f t="shared" si="253"/>
        <v>0</v>
      </c>
      <c r="AM187" s="157">
        <f t="shared" ref="AM187:BF187" si="272">IF(I187&gt;2,"99",IF(I187&lt;1,0,IF(I187=1,$C187+$C187-$C187,IF(I187=2,$C187+$D187))))</f>
        <v>0</v>
      </c>
      <c r="AN187" s="157">
        <f t="shared" si="272"/>
        <v>0</v>
      </c>
      <c r="AO187" s="157">
        <f t="shared" si="272"/>
        <v>0</v>
      </c>
      <c r="AP187" s="157">
        <f t="shared" si="272"/>
        <v>0</v>
      </c>
      <c r="AQ187" s="157">
        <f t="shared" si="272"/>
        <v>0</v>
      </c>
      <c r="AR187" s="157">
        <f t="shared" si="272"/>
        <v>0</v>
      </c>
      <c r="AS187" s="157">
        <f t="shared" si="272"/>
        <v>0</v>
      </c>
      <c r="AT187" s="157">
        <f t="shared" si="272"/>
        <v>0</v>
      </c>
      <c r="AU187" s="157">
        <f t="shared" si="272"/>
        <v>0</v>
      </c>
      <c r="AV187" s="157">
        <f t="shared" si="272"/>
        <v>0</v>
      </c>
      <c r="AW187" s="157">
        <f t="shared" si="272"/>
        <v>0</v>
      </c>
      <c r="AX187" s="157">
        <f t="shared" si="272"/>
        <v>0</v>
      </c>
      <c r="AY187" s="157">
        <f t="shared" si="272"/>
        <v>0</v>
      </c>
      <c r="AZ187" s="157">
        <f t="shared" si="272"/>
        <v>0</v>
      </c>
      <c r="BA187" s="157">
        <f t="shared" si="272"/>
        <v>0</v>
      </c>
      <c r="BB187" s="157">
        <f t="shared" si="272"/>
        <v>0</v>
      </c>
      <c r="BC187" s="157">
        <f t="shared" si="272"/>
        <v>0</v>
      </c>
      <c r="BD187" s="157">
        <f t="shared" si="272"/>
        <v>0</v>
      </c>
      <c r="BE187" s="157">
        <f t="shared" si="272"/>
        <v>0</v>
      </c>
      <c r="BF187" s="157">
        <f t="shared" si="272"/>
        <v>0</v>
      </c>
      <c r="BG187" s="52"/>
      <c r="BH187" s="52"/>
      <c r="BI187" s="52"/>
      <c r="BJ187" s="52"/>
    </row>
    <row r="188" spans="1:62" ht="12.75" customHeight="1">
      <c r="A188" s="158" t="s">
        <v>192</v>
      </c>
      <c r="B188" s="159" t="str">
        <f>VLOOKUP(A188,AllaSkills!$A$3:$BV$319,'Ny NPC'!$A$2+3,FALSE)</f>
        <v>4</v>
      </c>
      <c r="C188" s="159" t="str">
        <f t="shared" si="248"/>
        <v>4</v>
      </c>
      <c r="D188" s="159" t="str">
        <f t="shared" si="249"/>
        <v>4</v>
      </c>
      <c r="E188" s="158" t="s">
        <v>124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f t="shared" si="250"/>
        <v>0</v>
      </c>
      <c r="AD188" s="161">
        <f t="shared" si="266"/>
        <v>-25</v>
      </c>
      <c r="AE188" s="162">
        <f>IF('Ny NPC'!V45="Channeling",IN,IF('Ny NPC'!V45="Essence",EM,IF('Ny NPC'!V45="Mentalism",PR,IF('Ny NPC'!V45="Hybrid Empathy/Channeling",(EM+IN)*0.5,IF('Ny NPC'!V45="Hybrid Channeling/Mentalism",(PR+IN)*0.5,IF('Ny NPC'!V45="Hybrid: Mentalism/Essence",(EM+PR)*0.5,(EM+IN+PR)*0.33))))))</f>
        <v>5</v>
      </c>
      <c r="AF188" s="54">
        <f>HLOOKUP(Yrke,Levelbonus!$B$1:$CR$20,12,FALSE)</f>
        <v>3</v>
      </c>
      <c r="AG188" s="54">
        <f t="shared" si="261"/>
        <v>3</v>
      </c>
      <c r="AH188" s="54" t="str">
        <f>IF(ISNUMBER(VLOOKUP($A188,Rasbonus!$A$61:$AM$295,MATCH(Ras,Rasbonus!$A$1:$AM$1,0),FALSE)),VLOOKUP($A188,Rasbonus!$A$61:$AM$295,MATCH(Ras,Rasbonus!$A$1:$AM$1,0),FALSE),"0")</f>
        <v>0</v>
      </c>
      <c r="AI188" s="54"/>
      <c r="AJ188" s="54"/>
      <c r="AK188" s="163">
        <f t="shared" si="262"/>
        <v>-17</v>
      </c>
      <c r="AL188" s="52">
        <f t="shared" si="253"/>
        <v>0</v>
      </c>
      <c r="AM188" s="157">
        <f t="shared" ref="AM188:BF188" si="273">IF(I188&gt;2,"99",IF(I188&lt;1,0,IF(I188=1,$C188+$C188-$C188,IF(I188=2,$C188+$D188))))</f>
        <v>0</v>
      </c>
      <c r="AN188" s="157">
        <f t="shared" si="273"/>
        <v>0</v>
      </c>
      <c r="AO188" s="157">
        <f t="shared" si="273"/>
        <v>0</v>
      </c>
      <c r="AP188" s="157">
        <f t="shared" si="273"/>
        <v>0</v>
      </c>
      <c r="AQ188" s="157">
        <f t="shared" si="273"/>
        <v>0</v>
      </c>
      <c r="AR188" s="157">
        <f t="shared" si="273"/>
        <v>0</v>
      </c>
      <c r="AS188" s="157">
        <f t="shared" si="273"/>
        <v>0</v>
      </c>
      <c r="AT188" s="157">
        <f t="shared" si="273"/>
        <v>0</v>
      </c>
      <c r="AU188" s="157">
        <f t="shared" si="273"/>
        <v>0</v>
      </c>
      <c r="AV188" s="157">
        <f t="shared" si="273"/>
        <v>0</v>
      </c>
      <c r="AW188" s="157">
        <f t="shared" si="273"/>
        <v>0</v>
      </c>
      <c r="AX188" s="157">
        <f t="shared" si="273"/>
        <v>0</v>
      </c>
      <c r="AY188" s="157">
        <f t="shared" si="273"/>
        <v>0</v>
      </c>
      <c r="AZ188" s="157">
        <f t="shared" si="273"/>
        <v>0</v>
      </c>
      <c r="BA188" s="157">
        <f t="shared" si="273"/>
        <v>0</v>
      </c>
      <c r="BB188" s="157">
        <f t="shared" si="273"/>
        <v>0</v>
      </c>
      <c r="BC188" s="157">
        <f t="shared" si="273"/>
        <v>0</v>
      </c>
      <c r="BD188" s="157">
        <f t="shared" si="273"/>
        <v>0</v>
      </c>
      <c r="BE188" s="157">
        <f t="shared" si="273"/>
        <v>0</v>
      </c>
      <c r="BF188" s="157">
        <f t="shared" si="273"/>
        <v>0</v>
      </c>
      <c r="BG188" s="52"/>
      <c r="BH188" s="52"/>
      <c r="BI188" s="52"/>
      <c r="BJ188" s="52"/>
    </row>
    <row r="189" spans="1:62" ht="12.75" customHeight="1">
      <c r="A189" s="158" t="s">
        <v>423</v>
      </c>
      <c r="B189" s="159" t="str">
        <f>VLOOKUP(A189,AllaSkills!$A$3:$BV$319,'Ny NPC'!$A$2+3,FALSE)</f>
        <v>1/4</v>
      </c>
      <c r="C189" s="159" t="str">
        <f t="shared" si="248"/>
        <v>1</v>
      </c>
      <c r="D189" s="159" t="str">
        <f t="shared" si="249"/>
        <v>4</v>
      </c>
      <c r="E189" s="158" t="s">
        <v>124</v>
      </c>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f t="shared" si="250"/>
        <v>0</v>
      </c>
      <c r="AD189" s="161">
        <f t="shared" si="266"/>
        <v>-25</v>
      </c>
      <c r="AE189" s="162">
        <f>(RE+IN)/2</f>
        <v>5</v>
      </c>
      <c r="AF189" s="54">
        <f>HLOOKUP(Yrke,Levelbonus!$B$1:$CR$20,12,FALSE)</f>
        <v>3</v>
      </c>
      <c r="AG189" s="54">
        <f t="shared" si="261"/>
        <v>3</v>
      </c>
      <c r="AH189" s="54" t="str">
        <f>IF(ISNUMBER(VLOOKUP($A189,Rasbonus!$A$61:$AM$295,MATCH(Ras,Rasbonus!$A$1:$AM$1,0),FALSE)),VLOOKUP($A189,Rasbonus!$A$61:$AM$295,MATCH(Ras,Rasbonus!$A$1:$AM$1,0),FALSE),"0")</f>
        <v>0</v>
      </c>
      <c r="AI189" s="54"/>
      <c r="AJ189" s="54"/>
      <c r="AK189" s="163">
        <f t="shared" si="262"/>
        <v>-17</v>
      </c>
      <c r="AL189" s="52">
        <f t="shared" si="253"/>
        <v>0</v>
      </c>
      <c r="AM189" s="157">
        <f t="shared" ref="AM189:BF189" si="274">IF(I189&gt;2,"99",IF(I189&lt;1,0,IF(I189=1,$C189+$C189-$C189,IF(I189=2,$C189+$D189))))</f>
        <v>0</v>
      </c>
      <c r="AN189" s="157">
        <f t="shared" si="274"/>
        <v>0</v>
      </c>
      <c r="AO189" s="157">
        <f t="shared" si="274"/>
        <v>0</v>
      </c>
      <c r="AP189" s="157">
        <f t="shared" si="274"/>
        <v>0</v>
      </c>
      <c r="AQ189" s="157">
        <f t="shared" si="274"/>
        <v>0</v>
      </c>
      <c r="AR189" s="157">
        <f t="shared" si="274"/>
        <v>0</v>
      </c>
      <c r="AS189" s="157">
        <f t="shared" si="274"/>
        <v>0</v>
      </c>
      <c r="AT189" s="157">
        <f t="shared" si="274"/>
        <v>0</v>
      </c>
      <c r="AU189" s="157">
        <f t="shared" si="274"/>
        <v>0</v>
      </c>
      <c r="AV189" s="157">
        <f t="shared" si="274"/>
        <v>0</v>
      </c>
      <c r="AW189" s="157">
        <f t="shared" si="274"/>
        <v>0</v>
      </c>
      <c r="AX189" s="157">
        <f t="shared" si="274"/>
        <v>0</v>
      </c>
      <c r="AY189" s="157">
        <f t="shared" si="274"/>
        <v>0</v>
      </c>
      <c r="AZ189" s="157">
        <f t="shared" si="274"/>
        <v>0</v>
      </c>
      <c r="BA189" s="157">
        <f t="shared" si="274"/>
        <v>0</v>
      </c>
      <c r="BB189" s="157">
        <f t="shared" si="274"/>
        <v>0</v>
      </c>
      <c r="BC189" s="157">
        <f t="shared" si="274"/>
        <v>0</v>
      </c>
      <c r="BD189" s="157">
        <f t="shared" si="274"/>
        <v>0</v>
      </c>
      <c r="BE189" s="157">
        <f t="shared" si="274"/>
        <v>0</v>
      </c>
      <c r="BF189" s="157">
        <f t="shared" si="274"/>
        <v>0</v>
      </c>
      <c r="BG189" s="52"/>
      <c r="BH189" s="52"/>
      <c r="BI189" s="52"/>
      <c r="BJ189" s="52"/>
    </row>
    <row r="190" spans="1:62" ht="12.75" customHeight="1">
      <c r="A190" s="158"/>
      <c r="B190" s="161"/>
      <c r="C190" s="161"/>
      <c r="D190" s="161"/>
      <c r="E190" s="158"/>
      <c r="F190" s="161"/>
      <c r="G190" s="161"/>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2"/>
      <c r="AF190" s="54"/>
      <c r="AG190" s="54"/>
      <c r="AH190" s="54"/>
      <c r="AI190" s="54"/>
      <c r="AJ190" s="54"/>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row>
    <row r="191" spans="1:62" ht="12.75" customHeight="1">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row>
    <row r="192" spans="1:62" ht="19.5" customHeight="1">
      <c r="A192" s="147" t="s">
        <v>424</v>
      </c>
      <c r="B192" s="148">
        <f>HLOOKUP(Yrke,'2nd'!$B$1:$CR$15,10,FALSE)</f>
        <v>2</v>
      </c>
      <c r="C192" s="165"/>
      <c r="D192" s="165"/>
      <c r="E192" s="166"/>
      <c r="F192" s="148">
        <f>SUM(AL193:AL202)</f>
        <v>0</v>
      </c>
      <c r="G192" s="165"/>
      <c r="H192" s="165"/>
      <c r="I192" s="151">
        <f t="shared" ref="I192:AB192" si="275">SUM(AM193:AM202)</f>
        <v>0</v>
      </c>
      <c r="J192" s="151">
        <f t="shared" si="275"/>
        <v>0</v>
      </c>
      <c r="K192" s="151">
        <f t="shared" si="275"/>
        <v>0</v>
      </c>
      <c r="L192" s="151">
        <f t="shared" si="275"/>
        <v>0</v>
      </c>
      <c r="M192" s="151">
        <f t="shared" si="275"/>
        <v>0</v>
      </c>
      <c r="N192" s="151">
        <f t="shared" si="275"/>
        <v>0</v>
      </c>
      <c r="O192" s="151">
        <f t="shared" si="275"/>
        <v>0</v>
      </c>
      <c r="P192" s="151">
        <f t="shared" si="275"/>
        <v>0</v>
      </c>
      <c r="Q192" s="151">
        <f t="shared" si="275"/>
        <v>0</v>
      </c>
      <c r="R192" s="151">
        <f t="shared" si="275"/>
        <v>0</v>
      </c>
      <c r="S192" s="151">
        <f t="shared" si="275"/>
        <v>0</v>
      </c>
      <c r="T192" s="151">
        <f t="shared" si="275"/>
        <v>0</v>
      </c>
      <c r="U192" s="151">
        <f t="shared" si="275"/>
        <v>0</v>
      </c>
      <c r="V192" s="151">
        <f t="shared" si="275"/>
        <v>0</v>
      </c>
      <c r="W192" s="151">
        <f t="shared" si="275"/>
        <v>0</v>
      </c>
      <c r="X192" s="151">
        <f t="shared" si="275"/>
        <v>0</v>
      </c>
      <c r="Y192" s="151">
        <f t="shared" si="275"/>
        <v>0</v>
      </c>
      <c r="Z192" s="151">
        <f t="shared" si="275"/>
        <v>0</v>
      </c>
      <c r="AA192" s="151">
        <f t="shared" si="275"/>
        <v>0</v>
      </c>
      <c r="AB192" s="151">
        <f t="shared" si="275"/>
        <v>0</v>
      </c>
      <c r="AC192" s="153" t="s">
        <v>14</v>
      </c>
      <c r="AD192" s="153" t="s">
        <v>17</v>
      </c>
      <c r="AE192" s="154" t="s">
        <v>18</v>
      </c>
      <c r="AF192" s="153"/>
      <c r="AG192" s="153" t="s">
        <v>19</v>
      </c>
      <c r="AH192" s="153" t="s">
        <v>245</v>
      </c>
      <c r="AI192" s="153" t="s">
        <v>21</v>
      </c>
      <c r="AJ192" s="153" t="s">
        <v>23</v>
      </c>
      <c r="AK192" s="155" t="s">
        <v>24</v>
      </c>
      <c r="AL192" s="174"/>
      <c r="AM192" s="174"/>
      <c r="AN192" s="174"/>
      <c r="AO192" s="174"/>
      <c r="AP192" s="174"/>
      <c r="AQ192" s="174"/>
      <c r="AR192" s="174"/>
      <c r="AS192" s="174"/>
      <c r="AT192" s="174"/>
      <c r="AU192" s="174"/>
      <c r="AV192" s="174"/>
      <c r="AW192" s="174"/>
      <c r="AX192" s="174"/>
      <c r="AY192" s="174"/>
      <c r="AZ192" s="174"/>
      <c r="BA192" s="174"/>
      <c r="BB192" s="174"/>
      <c r="BC192" s="174"/>
      <c r="BD192" s="174"/>
      <c r="BE192" s="174"/>
      <c r="BF192" s="174"/>
      <c r="BG192" s="174"/>
      <c r="BH192" s="174"/>
      <c r="BI192" s="174"/>
      <c r="BJ192" s="174"/>
    </row>
    <row r="193" spans="1:62" ht="12.75" customHeight="1">
      <c r="A193" s="158" t="s">
        <v>425</v>
      </c>
      <c r="B193" s="159" t="str">
        <f>VLOOKUP(A193,AllaSkills!$A$3:$BV$319,'Ny NPC'!$A$2+3,FALSE)</f>
        <v>2/5</v>
      </c>
      <c r="C193" s="161" t="str">
        <f t="shared" ref="C193:C196" si="276">IF(LEN(B193)=3,LEFT(B193,1),IF(LEN(B193)&lt;3,B193,99))</f>
        <v>2</v>
      </c>
      <c r="D193" s="161" t="str">
        <f t="shared" ref="D193:D196" si="277">IF(RIGHT(B193,1)="*",LEFT(B193,1),IF(LEN(B193)=3,RIGHT(B193,1),IF(LEN(B193)&lt;3,B193,RIGHT(B193,2))))</f>
        <v>5</v>
      </c>
      <c r="E193" s="158" t="s">
        <v>424</v>
      </c>
      <c r="F193" s="161"/>
      <c r="G193" s="161"/>
      <c r="H193" s="161"/>
      <c r="I193" s="161"/>
      <c r="J193" s="161"/>
      <c r="K193" s="161"/>
      <c r="L193" s="161"/>
      <c r="M193" s="161"/>
      <c r="N193" s="161"/>
      <c r="O193" s="161"/>
      <c r="P193" s="161"/>
      <c r="Q193" s="161"/>
      <c r="R193" s="161"/>
      <c r="S193" s="161"/>
      <c r="T193" s="161"/>
      <c r="U193" s="161"/>
      <c r="V193" s="161"/>
      <c r="W193" s="161"/>
      <c r="X193" s="161"/>
      <c r="Y193" s="161"/>
      <c r="Z193" s="161"/>
      <c r="AA193" s="161"/>
      <c r="AB193" s="161"/>
      <c r="AC193" s="161">
        <f t="shared" ref="AC193:AC196" si="278">SUM(F193:AB193)</f>
        <v>0</v>
      </c>
      <c r="AD193" s="161">
        <f t="shared" ref="AD193:AD196" si="279">IF(AC193&lt;1,-25,IF(AC193&gt;30,80+((AC193-30)*0.5),IF(AC193&gt;20,70+(AC193-20),IF(AC193&gt;10,50+((AC193-10)*2),AC193*5))))</f>
        <v>-25</v>
      </c>
      <c r="AE193" s="162">
        <f>(EM+RE)/2</f>
        <v>5</v>
      </c>
      <c r="AF193" s="54">
        <f>HLOOKUP(Yrke,Levelbonus!$B$1:$CR$20,13,FALSE)</f>
        <v>0</v>
      </c>
      <c r="AG193" s="54">
        <f>AF193*Level</f>
        <v>0</v>
      </c>
      <c r="AH193" s="54" t="str">
        <f>IF(ISNUMBER(VLOOKUP($A193,Rasbonus!$A$61:$AM$295,MATCH(Ras,Rasbonus!$A$1:$AM$1,0),FALSE)),VLOOKUP($A193,Rasbonus!$A$61:$AM$295,MATCH(Ras,Rasbonus!$A$1:$AM$1,0),FALSE),"0")</f>
        <v>0</v>
      </c>
      <c r="AI193" s="54"/>
      <c r="AJ193" s="54"/>
      <c r="AK193" s="163">
        <f t="shared" ref="AK193:AK196" si="280">ROUND(AD193+AE193+AG193+AH193+AI193+AJ193,0)</f>
        <v>-20</v>
      </c>
      <c r="AL193" s="52">
        <f t="shared" ref="AL193:AL196" si="281">IF(F193&gt;2,"99",IF(F193&lt;1,0,IF(F193=1,$C193+$C193-$C193,IF(F193=2,$C193+$D193))))</f>
        <v>0</v>
      </c>
      <c r="AM193" s="52">
        <f t="shared" ref="AM193:BF193" si="282">IF(I193&gt;2,"99",IF(I193&lt;1,0,IF(I193=1,$C193+$C193-$C193,IF(I193=2,$C193+$D193))))</f>
        <v>0</v>
      </c>
      <c r="AN193" s="52">
        <f t="shared" si="282"/>
        <v>0</v>
      </c>
      <c r="AO193" s="52">
        <f t="shared" si="282"/>
        <v>0</v>
      </c>
      <c r="AP193" s="52">
        <f t="shared" si="282"/>
        <v>0</v>
      </c>
      <c r="AQ193" s="52">
        <f t="shared" si="282"/>
        <v>0</v>
      </c>
      <c r="AR193" s="52">
        <f t="shared" si="282"/>
        <v>0</v>
      </c>
      <c r="AS193" s="52">
        <f t="shared" si="282"/>
        <v>0</v>
      </c>
      <c r="AT193" s="52">
        <f t="shared" si="282"/>
        <v>0</v>
      </c>
      <c r="AU193" s="52">
        <f t="shared" si="282"/>
        <v>0</v>
      </c>
      <c r="AV193" s="52">
        <f t="shared" si="282"/>
        <v>0</v>
      </c>
      <c r="AW193" s="52">
        <f t="shared" si="282"/>
        <v>0</v>
      </c>
      <c r="AX193" s="52">
        <f t="shared" si="282"/>
        <v>0</v>
      </c>
      <c r="AY193" s="52">
        <f t="shared" si="282"/>
        <v>0</v>
      </c>
      <c r="AZ193" s="52">
        <f t="shared" si="282"/>
        <v>0</v>
      </c>
      <c r="BA193" s="52">
        <f t="shared" si="282"/>
        <v>0</v>
      </c>
      <c r="BB193" s="52">
        <f t="shared" si="282"/>
        <v>0</v>
      </c>
      <c r="BC193" s="52">
        <f t="shared" si="282"/>
        <v>0</v>
      </c>
      <c r="BD193" s="52">
        <f t="shared" si="282"/>
        <v>0</v>
      </c>
      <c r="BE193" s="52">
        <f t="shared" si="282"/>
        <v>0</v>
      </c>
      <c r="BF193" s="52">
        <f t="shared" si="282"/>
        <v>0</v>
      </c>
      <c r="BG193" s="52"/>
      <c r="BH193" s="52"/>
      <c r="BI193" s="52"/>
      <c r="BJ193" s="52"/>
    </row>
    <row r="194" spans="1:62" ht="12.75" customHeight="1">
      <c r="A194" s="164" t="s">
        <v>426</v>
      </c>
      <c r="B194" s="159" t="str">
        <f>VLOOKUP(A194,AllaSkills!$A$3:$BV$319,'Ny NPC'!$A$2+3,FALSE)</f>
        <v>5</v>
      </c>
      <c r="C194" s="159" t="str">
        <f t="shared" si="276"/>
        <v>5</v>
      </c>
      <c r="D194" s="159" t="str">
        <f t="shared" si="277"/>
        <v>5</v>
      </c>
      <c r="E194" s="164" t="s">
        <v>424</v>
      </c>
      <c r="F194" s="161"/>
      <c r="G194" s="161"/>
      <c r="H194" s="161"/>
      <c r="I194" s="161"/>
      <c r="J194" s="161"/>
      <c r="K194" s="161"/>
      <c r="L194" s="161"/>
      <c r="M194" s="161"/>
      <c r="N194" s="161"/>
      <c r="O194" s="161"/>
      <c r="P194" s="161"/>
      <c r="Q194" s="161"/>
      <c r="R194" s="161"/>
      <c r="S194" s="161"/>
      <c r="T194" s="161"/>
      <c r="U194" s="161"/>
      <c r="V194" s="161"/>
      <c r="W194" s="161"/>
      <c r="X194" s="161"/>
      <c r="Y194" s="161"/>
      <c r="Z194" s="161"/>
      <c r="AA194" s="161"/>
      <c r="AB194" s="161"/>
      <c r="AC194" s="161">
        <f t="shared" si="278"/>
        <v>0</v>
      </c>
      <c r="AD194" s="161">
        <f t="shared" si="279"/>
        <v>-25</v>
      </c>
      <c r="AE194" s="162">
        <f>(RE+AG)/2</f>
        <v>5</v>
      </c>
      <c r="AF194" s="54">
        <f>HLOOKUP(Yrke,Levelbonus!$B$1:$CR$20,13,FALSE)</f>
        <v>0</v>
      </c>
      <c r="AG194" s="54">
        <f>AF194*Level</f>
        <v>0</v>
      </c>
      <c r="AH194" s="54" t="str">
        <f>IF(ISNUMBER(VLOOKUP($A194,Rasbonus!$A$61:$AM$295,MATCH(Ras,Rasbonus!$A$1:$AM$1,0),FALSE)),VLOOKUP($A194,Rasbonus!$A$61:$AM$295,MATCH(Ras,Rasbonus!$A$1:$AM$1,0),FALSE),"0")</f>
        <v>0</v>
      </c>
      <c r="AI194" s="54"/>
      <c r="AJ194" s="54"/>
      <c r="AK194" s="163">
        <f t="shared" si="280"/>
        <v>-20</v>
      </c>
      <c r="AL194" s="52">
        <f t="shared" si="281"/>
        <v>0</v>
      </c>
      <c r="AM194" s="52">
        <f t="shared" ref="AM194:BF194" si="283">IF(I194&gt;2,"99",IF(I194&lt;1,0,IF(I194=1,$C194+$C194-$C194,IF(I194=2,$C194+$D194))))</f>
        <v>0</v>
      </c>
      <c r="AN194" s="52">
        <f t="shared" si="283"/>
        <v>0</v>
      </c>
      <c r="AO194" s="52">
        <f t="shared" si="283"/>
        <v>0</v>
      </c>
      <c r="AP194" s="52">
        <f t="shared" si="283"/>
        <v>0</v>
      </c>
      <c r="AQ194" s="52">
        <f t="shared" si="283"/>
        <v>0</v>
      </c>
      <c r="AR194" s="52">
        <f t="shared" si="283"/>
        <v>0</v>
      </c>
      <c r="AS194" s="52">
        <f t="shared" si="283"/>
        <v>0</v>
      </c>
      <c r="AT194" s="52">
        <f t="shared" si="283"/>
        <v>0</v>
      </c>
      <c r="AU194" s="52">
        <f t="shared" si="283"/>
        <v>0</v>
      </c>
      <c r="AV194" s="52">
        <f t="shared" si="283"/>
        <v>0</v>
      </c>
      <c r="AW194" s="52">
        <f t="shared" si="283"/>
        <v>0</v>
      </c>
      <c r="AX194" s="52">
        <f t="shared" si="283"/>
        <v>0</v>
      </c>
      <c r="AY194" s="52">
        <f t="shared" si="283"/>
        <v>0</v>
      </c>
      <c r="AZ194" s="52">
        <f t="shared" si="283"/>
        <v>0</v>
      </c>
      <c r="BA194" s="52">
        <f t="shared" si="283"/>
        <v>0</v>
      </c>
      <c r="BB194" s="52">
        <f t="shared" si="283"/>
        <v>0</v>
      </c>
      <c r="BC194" s="52">
        <f t="shared" si="283"/>
        <v>0</v>
      </c>
      <c r="BD194" s="52">
        <f t="shared" si="283"/>
        <v>0</v>
      </c>
      <c r="BE194" s="52">
        <f t="shared" si="283"/>
        <v>0</v>
      </c>
      <c r="BF194" s="52">
        <f t="shared" si="283"/>
        <v>0</v>
      </c>
      <c r="BG194" s="52"/>
      <c r="BH194" s="52"/>
      <c r="BI194" s="52"/>
      <c r="BJ194" s="52"/>
    </row>
    <row r="195" spans="1:62" ht="12.75" customHeight="1">
      <c r="A195" s="158" t="s">
        <v>427</v>
      </c>
      <c r="B195" s="159" t="str">
        <f>VLOOKUP(A195,AllaSkills!$A$3:$BV$319,'Ny NPC'!$A$2+3,FALSE)</f>
        <v>2</v>
      </c>
      <c r="C195" s="159" t="str">
        <f t="shared" si="276"/>
        <v>2</v>
      </c>
      <c r="D195" s="159" t="str">
        <f t="shared" si="277"/>
        <v>2</v>
      </c>
      <c r="E195" s="158" t="s">
        <v>424</v>
      </c>
      <c r="F195" s="161"/>
      <c r="G195" s="161"/>
      <c r="H195" s="161"/>
      <c r="I195" s="161"/>
      <c r="J195" s="161"/>
      <c r="K195" s="161"/>
      <c r="L195" s="161"/>
      <c r="M195" s="161"/>
      <c r="N195" s="161"/>
      <c r="O195" s="161"/>
      <c r="P195" s="161"/>
      <c r="Q195" s="161"/>
      <c r="R195" s="161"/>
      <c r="S195" s="161"/>
      <c r="T195" s="161"/>
      <c r="U195" s="161"/>
      <c r="V195" s="161"/>
      <c r="W195" s="161"/>
      <c r="X195" s="161"/>
      <c r="Y195" s="161"/>
      <c r="Z195" s="161"/>
      <c r="AA195" s="161"/>
      <c r="AB195" s="161"/>
      <c r="AC195" s="161">
        <f t="shared" si="278"/>
        <v>0</v>
      </c>
      <c r="AD195" s="161">
        <f t="shared" si="279"/>
        <v>-25</v>
      </c>
      <c r="AE195" s="162">
        <f>(IN+RE)/2</f>
        <v>5</v>
      </c>
      <c r="AF195" s="54">
        <f>HLOOKUP(Yrke,Levelbonus!$B$1:$CR$20,13,FALSE)</f>
        <v>0</v>
      </c>
      <c r="AG195" s="54">
        <f>AF195*Level</f>
        <v>0</v>
      </c>
      <c r="AH195" s="54" t="str">
        <f>IF(ISNUMBER(VLOOKUP($A195,Rasbonus!$A$61:$AM$295,MATCH(Ras,Rasbonus!$A$1:$AM$1,0),FALSE)),VLOOKUP($A195,Rasbonus!$A$61:$AM$295,MATCH(Ras,Rasbonus!$A$1:$AM$1,0),FALSE),"0")</f>
        <v>0</v>
      </c>
      <c r="AI195" s="54"/>
      <c r="AJ195" s="54"/>
      <c r="AK195" s="163">
        <f t="shared" si="280"/>
        <v>-20</v>
      </c>
      <c r="AL195" s="52">
        <f t="shared" si="281"/>
        <v>0</v>
      </c>
      <c r="AM195" s="52">
        <f t="shared" ref="AM195:BF195" si="284">IF(I195&gt;2,"99",IF(I195&lt;1,0,IF(I195=1,$C195+$C195-$C195,IF(I195=2,$C195+$D195))))</f>
        <v>0</v>
      </c>
      <c r="AN195" s="52">
        <f t="shared" si="284"/>
        <v>0</v>
      </c>
      <c r="AO195" s="52">
        <f t="shared" si="284"/>
        <v>0</v>
      </c>
      <c r="AP195" s="52">
        <f t="shared" si="284"/>
        <v>0</v>
      </c>
      <c r="AQ195" s="52">
        <f t="shared" si="284"/>
        <v>0</v>
      </c>
      <c r="AR195" s="52">
        <f t="shared" si="284"/>
        <v>0</v>
      </c>
      <c r="AS195" s="52">
        <f t="shared" si="284"/>
        <v>0</v>
      </c>
      <c r="AT195" s="52">
        <f t="shared" si="284"/>
        <v>0</v>
      </c>
      <c r="AU195" s="52">
        <f t="shared" si="284"/>
        <v>0</v>
      </c>
      <c r="AV195" s="52">
        <f t="shared" si="284"/>
        <v>0</v>
      </c>
      <c r="AW195" s="52">
        <f t="shared" si="284"/>
        <v>0</v>
      </c>
      <c r="AX195" s="52">
        <f t="shared" si="284"/>
        <v>0</v>
      </c>
      <c r="AY195" s="52">
        <f t="shared" si="284"/>
        <v>0</v>
      </c>
      <c r="AZ195" s="52">
        <f t="shared" si="284"/>
        <v>0</v>
      </c>
      <c r="BA195" s="52">
        <f t="shared" si="284"/>
        <v>0</v>
      </c>
      <c r="BB195" s="52">
        <f t="shared" si="284"/>
        <v>0</v>
      </c>
      <c r="BC195" s="52">
        <f t="shared" si="284"/>
        <v>0</v>
      </c>
      <c r="BD195" s="52">
        <f t="shared" si="284"/>
        <v>0</v>
      </c>
      <c r="BE195" s="52">
        <f t="shared" si="284"/>
        <v>0</v>
      </c>
      <c r="BF195" s="52">
        <f t="shared" si="284"/>
        <v>0</v>
      </c>
      <c r="BG195" s="52"/>
      <c r="BH195" s="52"/>
      <c r="BI195" s="52"/>
      <c r="BJ195" s="52"/>
    </row>
    <row r="196" spans="1:62" ht="12.75" customHeight="1">
      <c r="A196" s="158" t="s">
        <v>428</v>
      </c>
      <c r="B196" s="159" t="str">
        <f>VLOOKUP(A196,AllaSkills!$A$3:$BV$319,'Ny NPC'!$A$2+3,FALSE)</f>
        <v>2/5</v>
      </c>
      <c r="C196" s="161" t="str">
        <f t="shared" si="276"/>
        <v>2</v>
      </c>
      <c r="D196" s="161" t="str">
        <f t="shared" si="277"/>
        <v>5</v>
      </c>
      <c r="E196" s="158" t="s">
        <v>424</v>
      </c>
      <c r="F196" s="161"/>
      <c r="G196" s="161"/>
      <c r="H196" s="161"/>
      <c r="I196" s="161"/>
      <c r="J196" s="161"/>
      <c r="K196" s="161"/>
      <c r="L196" s="161"/>
      <c r="M196" s="161"/>
      <c r="N196" s="161"/>
      <c r="O196" s="161"/>
      <c r="P196" s="161"/>
      <c r="Q196" s="161"/>
      <c r="R196" s="161"/>
      <c r="S196" s="161"/>
      <c r="T196" s="161"/>
      <c r="U196" s="161"/>
      <c r="V196" s="161"/>
      <c r="W196" s="161"/>
      <c r="X196" s="161"/>
      <c r="Y196" s="161"/>
      <c r="Z196" s="161"/>
      <c r="AA196" s="161"/>
      <c r="AB196" s="161"/>
      <c r="AC196" s="161">
        <f t="shared" si="278"/>
        <v>0</v>
      </c>
      <c r="AD196" s="161">
        <f t="shared" si="279"/>
        <v>-25</v>
      </c>
      <c r="AE196" s="162"/>
      <c r="AF196" s="54">
        <f>HLOOKUP(Yrke,Levelbonus!$B$1:$CR$20,13,FALSE)</f>
        <v>0</v>
      </c>
      <c r="AG196" s="54">
        <f>AF196*Level</f>
        <v>0</v>
      </c>
      <c r="AH196" s="54" t="str">
        <f>IF(ISNUMBER(VLOOKUP($A196,Rasbonus!$A$61:$AM$295,MATCH(Ras,Rasbonus!$A$1:$AM$1,0),FALSE)),VLOOKUP($A196,Rasbonus!$A$61:$AM$295,MATCH(Ras,Rasbonus!$A$1:$AM$1,0),FALSE),"0")</f>
        <v>0</v>
      </c>
      <c r="AI196" s="54"/>
      <c r="AJ196" s="54"/>
      <c r="AK196" s="163">
        <f t="shared" si="280"/>
        <v>-25</v>
      </c>
      <c r="AL196" s="52">
        <f t="shared" si="281"/>
        <v>0</v>
      </c>
      <c r="AM196" s="52">
        <f t="shared" ref="AM196:BF196" si="285">IF(I196&gt;2,"99",IF(I196&lt;1,0,IF(I196=1,$C196+$C196-$C196,IF(I196=2,$C196+$D196))))</f>
        <v>0</v>
      </c>
      <c r="AN196" s="52">
        <f t="shared" si="285"/>
        <v>0</v>
      </c>
      <c r="AO196" s="52">
        <f t="shared" si="285"/>
        <v>0</v>
      </c>
      <c r="AP196" s="52">
        <f t="shared" si="285"/>
        <v>0</v>
      </c>
      <c r="AQ196" s="52">
        <f t="shared" si="285"/>
        <v>0</v>
      </c>
      <c r="AR196" s="52">
        <f t="shared" si="285"/>
        <v>0</v>
      </c>
      <c r="AS196" s="52">
        <f t="shared" si="285"/>
        <v>0</v>
      </c>
      <c r="AT196" s="52">
        <f t="shared" si="285"/>
        <v>0</v>
      </c>
      <c r="AU196" s="52">
        <f t="shared" si="285"/>
        <v>0</v>
      </c>
      <c r="AV196" s="52">
        <f t="shared" si="285"/>
        <v>0</v>
      </c>
      <c r="AW196" s="52">
        <f t="shared" si="285"/>
        <v>0</v>
      </c>
      <c r="AX196" s="52">
        <f t="shared" si="285"/>
        <v>0</v>
      </c>
      <c r="AY196" s="52">
        <f t="shared" si="285"/>
        <v>0</v>
      </c>
      <c r="AZ196" s="52">
        <f t="shared" si="285"/>
        <v>0</v>
      </c>
      <c r="BA196" s="52">
        <f t="shared" si="285"/>
        <v>0</v>
      </c>
      <c r="BB196" s="52">
        <f t="shared" si="285"/>
        <v>0</v>
      </c>
      <c r="BC196" s="52">
        <f t="shared" si="285"/>
        <v>0</v>
      </c>
      <c r="BD196" s="52">
        <f t="shared" si="285"/>
        <v>0</v>
      </c>
      <c r="BE196" s="52">
        <f t="shared" si="285"/>
        <v>0</v>
      </c>
      <c r="BF196" s="52">
        <f t="shared" si="285"/>
        <v>0</v>
      </c>
      <c r="BG196" s="52"/>
      <c r="BH196" s="52"/>
      <c r="BI196" s="52"/>
      <c r="BJ196" s="52"/>
    </row>
    <row r="197" spans="1:62" ht="12.75" customHeight="1">
      <c r="A197" s="158" t="s">
        <v>429</v>
      </c>
      <c r="B197" s="161"/>
      <c r="C197" s="161"/>
      <c r="D197" s="161"/>
      <c r="E197" s="158"/>
      <c r="F197" s="161"/>
      <c r="G197" s="161"/>
      <c r="H197" s="161"/>
      <c r="I197" s="161"/>
      <c r="J197" s="161"/>
      <c r="K197" s="161"/>
      <c r="L197" s="161"/>
      <c r="M197" s="161"/>
      <c r="N197" s="161"/>
      <c r="O197" s="161"/>
      <c r="P197" s="161"/>
      <c r="Q197" s="161"/>
      <c r="R197" s="161"/>
      <c r="S197" s="161"/>
      <c r="T197" s="161"/>
      <c r="U197" s="161"/>
      <c r="V197" s="161"/>
      <c r="W197" s="161"/>
      <c r="X197" s="161"/>
      <c r="Y197" s="161"/>
      <c r="Z197" s="161"/>
      <c r="AA197" s="161"/>
      <c r="AB197" s="161"/>
      <c r="AC197" s="161"/>
      <c r="AD197" s="161"/>
      <c r="AE197" s="162"/>
      <c r="AF197" s="54"/>
      <c r="AG197" s="54"/>
      <c r="AH197" s="54"/>
      <c r="AI197" s="54"/>
      <c r="AJ197" s="54"/>
      <c r="AK197" s="163"/>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row>
    <row r="198" spans="1:62" ht="12.75" customHeight="1">
      <c r="A198" s="158" t="s">
        <v>430</v>
      </c>
      <c r="B198" s="159" t="str">
        <f>VLOOKUP(A198,AllaSkills!$A$3:$BV$319,'Ny NPC'!$A$2+3,FALSE)</f>
        <v>2/5</v>
      </c>
      <c r="C198" s="161" t="str">
        <f t="shared" ref="C198:C202" si="286">IF(LEN(B198)=3,LEFT(B198,1),IF(LEN(B198)&lt;3,B198,99))</f>
        <v>2</v>
      </c>
      <c r="D198" s="161" t="str">
        <f t="shared" ref="D198:D202" si="287">IF(RIGHT(B198,1)="*",LEFT(B198,1),IF(LEN(B198)=3,RIGHT(B198,1),IF(LEN(B198)&lt;3,B198,RIGHT(B198,2))))</f>
        <v>5</v>
      </c>
      <c r="E198" s="158" t="s">
        <v>424</v>
      </c>
      <c r="F198" s="161"/>
      <c r="G198" s="161"/>
      <c r="H198" s="161"/>
      <c r="I198" s="161"/>
      <c r="J198" s="161"/>
      <c r="K198" s="161"/>
      <c r="L198" s="161"/>
      <c r="M198" s="161"/>
      <c r="N198" s="161"/>
      <c r="O198" s="161"/>
      <c r="P198" s="161"/>
      <c r="Q198" s="161"/>
      <c r="R198" s="161"/>
      <c r="S198" s="161"/>
      <c r="T198" s="161"/>
      <c r="U198" s="161"/>
      <c r="V198" s="161"/>
      <c r="W198" s="161"/>
      <c r="X198" s="161"/>
      <c r="Y198" s="161"/>
      <c r="Z198" s="161"/>
      <c r="AA198" s="161"/>
      <c r="AB198" s="161"/>
      <c r="AC198" s="161">
        <f t="shared" ref="AC198:AC202" si="288">SUM(F198:AB198)</f>
        <v>0</v>
      </c>
      <c r="AD198" s="161">
        <f t="shared" ref="AD198:AD202" si="289">IF(AC198&lt;1,-25,IF(AC198&gt;30,80+((AC198-30)*0.5),IF(AC198&gt;20,70+(AC198-20),IF(AC198&gt;10,50+((AC198-10)*2),AC198*5))))</f>
        <v>-25</v>
      </c>
      <c r="AE198" s="162">
        <f>(SD+EM)/2</f>
        <v>5</v>
      </c>
      <c r="AF198" s="54">
        <f>HLOOKUP(Yrke,Levelbonus!$B$1:$CR$20,13,FALSE)</f>
        <v>0</v>
      </c>
      <c r="AG198" s="54">
        <f>AF198*Level</f>
        <v>0</v>
      </c>
      <c r="AH198" s="54" t="str">
        <f>IF(ISNUMBER(VLOOKUP($A198,Rasbonus!$A$61:$AM$295,MATCH(Ras,Rasbonus!$A$1:$AM$1,0),FALSE)),VLOOKUP($A198,Rasbonus!$A$61:$AM$295,MATCH(Ras,Rasbonus!$A$1:$AM$1,0),FALSE),"0")</f>
        <v>0</v>
      </c>
      <c r="AI198" s="54"/>
      <c r="AJ198" s="54"/>
      <c r="AK198" s="163">
        <f t="shared" ref="AK198:AK202" si="290">ROUND(AD198+AE198+AG198+AH198+AI198+AJ198,0)</f>
        <v>-20</v>
      </c>
      <c r="AL198" s="52">
        <f t="shared" ref="AL198:AL202" si="291">IF(F198&gt;2,"99",IF(F198&lt;1,0,IF(F198=1,$C198+$C198-$C198,IF(F198=2,$C198+$D198))))</f>
        <v>0</v>
      </c>
      <c r="AM198" s="52">
        <f t="shared" ref="AM198:BF198" si="292">IF(I198&gt;2,"99",IF(I198&lt;1,0,IF(I198=1,$C198+$C198-$C198,IF(I198=2,$C198+$D198))))</f>
        <v>0</v>
      </c>
      <c r="AN198" s="52">
        <f t="shared" si="292"/>
        <v>0</v>
      </c>
      <c r="AO198" s="52">
        <f t="shared" si="292"/>
        <v>0</v>
      </c>
      <c r="AP198" s="52">
        <f t="shared" si="292"/>
        <v>0</v>
      </c>
      <c r="AQ198" s="52">
        <f t="shared" si="292"/>
        <v>0</v>
      </c>
      <c r="AR198" s="52">
        <f t="shared" si="292"/>
        <v>0</v>
      </c>
      <c r="AS198" s="52">
        <f t="shared" si="292"/>
        <v>0</v>
      </c>
      <c r="AT198" s="52">
        <f t="shared" si="292"/>
        <v>0</v>
      </c>
      <c r="AU198" s="52">
        <f t="shared" si="292"/>
        <v>0</v>
      </c>
      <c r="AV198" s="52">
        <f t="shared" si="292"/>
        <v>0</v>
      </c>
      <c r="AW198" s="52">
        <f t="shared" si="292"/>
        <v>0</v>
      </c>
      <c r="AX198" s="52">
        <f t="shared" si="292"/>
        <v>0</v>
      </c>
      <c r="AY198" s="52">
        <f t="shared" si="292"/>
        <v>0</v>
      </c>
      <c r="AZ198" s="52">
        <f t="shared" si="292"/>
        <v>0</v>
      </c>
      <c r="BA198" s="52">
        <f t="shared" si="292"/>
        <v>0</v>
      </c>
      <c r="BB198" s="52">
        <f t="shared" si="292"/>
        <v>0</v>
      </c>
      <c r="BC198" s="52">
        <f t="shared" si="292"/>
        <v>0</v>
      </c>
      <c r="BD198" s="52">
        <f t="shared" si="292"/>
        <v>0</v>
      </c>
      <c r="BE198" s="52">
        <f t="shared" si="292"/>
        <v>0</v>
      </c>
      <c r="BF198" s="52">
        <f t="shared" si="292"/>
        <v>0</v>
      </c>
      <c r="BG198" s="52"/>
      <c r="BH198" s="52"/>
      <c r="BI198" s="52"/>
      <c r="BJ198" s="52"/>
    </row>
    <row r="199" spans="1:62" ht="12.75" customHeight="1">
      <c r="A199" s="158" t="s">
        <v>431</v>
      </c>
      <c r="B199" s="159" t="str">
        <f>VLOOKUP(A199,AllaSkills!$A$3:$BV$319,'Ny NPC'!$A$2+3,FALSE)</f>
        <v>2/4</v>
      </c>
      <c r="C199" s="159" t="str">
        <f t="shared" si="286"/>
        <v>2</v>
      </c>
      <c r="D199" s="159" t="str">
        <f t="shared" si="287"/>
        <v>4</v>
      </c>
      <c r="E199" s="158" t="s">
        <v>424</v>
      </c>
      <c r="F199" s="161"/>
      <c r="G199" s="161"/>
      <c r="H199" s="161"/>
      <c r="I199" s="161"/>
      <c r="J199" s="161"/>
      <c r="K199" s="161"/>
      <c r="L199" s="161"/>
      <c r="M199" s="161"/>
      <c r="N199" s="161"/>
      <c r="O199" s="161"/>
      <c r="P199" s="161"/>
      <c r="Q199" s="161"/>
      <c r="R199" s="161"/>
      <c r="S199" s="161"/>
      <c r="T199" s="161"/>
      <c r="U199" s="161"/>
      <c r="V199" s="161"/>
      <c r="W199" s="161"/>
      <c r="X199" s="161"/>
      <c r="Y199" s="161"/>
      <c r="Z199" s="161"/>
      <c r="AA199" s="161"/>
      <c r="AB199" s="161"/>
      <c r="AC199" s="161">
        <f t="shared" si="288"/>
        <v>0</v>
      </c>
      <c r="AD199" s="161">
        <f t="shared" si="289"/>
        <v>-25</v>
      </c>
      <c r="AE199" s="162">
        <f>(PR+SD)/2</f>
        <v>7.5</v>
      </c>
      <c r="AF199" s="54">
        <f>HLOOKUP(Yrke,Levelbonus!$B$1:$CR$20,13,FALSE)</f>
        <v>0</v>
      </c>
      <c r="AG199" s="54">
        <f>AF199*Level</f>
        <v>0</v>
      </c>
      <c r="AH199" s="54" t="str">
        <f>IF(ISNUMBER(VLOOKUP($A199,Rasbonus!$A$61:$AM$295,MATCH(Ras,Rasbonus!$A$1:$AM$1,0),FALSE)),VLOOKUP($A199,Rasbonus!$A$61:$AM$295,MATCH(Ras,Rasbonus!$A$1:$AM$1,0),FALSE),"0")</f>
        <v>0</v>
      </c>
      <c r="AI199" s="54"/>
      <c r="AJ199" s="54"/>
      <c r="AK199" s="163">
        <f t="shared" si="290"/>
        <v>-18</v>
      </c>
      <c r="AL199" s="52">
        <f t="shared" si="291"/>
        <v>0</v>
      </c>
      <c r="AM199" s="52">
        <f t="shared" ref="AM199:BF199" si="293">IF(I199&gt;2,"99",IF(I199&lt;1,0,IF(I199=1,$C199+$C199-$C199,IF(I199=2,$C199+$D199))))</f>
        <v>0</v>
      </c>
      <c r="AN199" s="52">
        <f t="shared" si="293"/>
        <v>0</v>
      </c>
      <c r="AO199" s="52">
        <f t="shared" si="293"/>
        <v>0</v>
      </c>
      <c r="AP199" s="52">
        <f t="shared" si="293"/>
        <v>0</v>
      </c>
      <c r="AQ199" s="52">
        <f t="shared" si="293"/>
        <v>0</v>
      </c>
      <c r="AR199" s="52">
        <f t="shared" si="293"/>
        <v>0</v>
      </c>
      <c r="AS199" s="52">
        <f t="shared" si="293"/>
        <v>0</v>
      </c>
      <c r="AT199" s="52">
        <f t="shared" si="293"/>
        <v>0</v>
      </c>
      <c r="AU199" s="52">
        <f t="shared" si="293"/>
        <v>0</v>
      </c>
      <c r="AV199" s="52">
        <f t="shared" si="293"/>
        <v>0</v>
      </c>
      <c r="AW199" s="52">
        <f t="shared" si="293"/>
        <v>0</v>
      </c>
      <c r="AX199" s="52">
        <f t="shared" si="293"/>
        <v>0</v>
      </c>
      <c r="AY199" s="52">
        <f t="shared" si="293"/>
        <v>0</v>
      </c>
      <c r="AZ199" s="52">
        <f t="shared" si="293"/>
        <v>0</v>
      </c>
      <c r="BA199" s="52">
        <f t="shared" si="293"/>
        <v>0</v>
      </c>
      <c r="BB199" s="52">
        <f t="shared" si="293"/>
        <v>0</v>
      </c>
      <c r="BC199" s="52">
        <f t="shared" si="293"/>
        <v>0</v>
      </c>
      <c r="BD199" s="52">
        <f t="shared" si="293"/>
        <v>0</v>
      </c>
      <c r="BE199" s="52">
        <f t="shared" si="293"/>
        <v>0</v>
      </c>
      <c r="BF199" s="52">
        <f t="shared" si="293"/>
        <v>0</v>
      </c>
      <c r="BG199" s="52"/>
      <c r="BH199" s="52"/>
      <c r="BI199" s="52"/>
      <c r="BJ199" s="52"/>
    </row>
    <row r="200" spans="1:62" ht="12.75" customHeight="1">
      <c r="A200" s="158" t="s">
        <v>432</v>
      </c>
      <c r="B200" s="159" t="str">
        <f>VLOOKUP(A200,AllaSkills!$A$3:$BV$319,'Ny NPC'!$A$2+3,FALSE)</f>
        <v>4</v>
      </c>
      <c r="C200" s="159" t="str">
        <f t="shared" si="286"/>
        <v>4</v>
      </c>
      <c r="D200" s="159" t="str">
        <f t="shared" si="287"/>
        <v>4</v>
      </c>
      <c r="E200" s="158" t="s">
        <v>424</v>
      </c>
      <c r="F200" s="161"/>
      <c r="G200" s="161"/>
      <c r="H200" s="161"/>
      <c r="I200" s="161"/>
      <c r="J200" s="161"/>
      <c r="K200" s="161"/>
      <c r="L200" s="161"/>
      <c r="M200" s="161"/>
      <c r="N200" s="161"/>
      <c r="O200" s="161"/>
      <c r="P200" s="161"/>
      <c r="Q200" s="161"/>
      <c r="R200" s="161"/>
      <c r="S200" s="161"/>
      <c r="T200" s="161"/>
      <c r="U200" s="161"/>
      <c r="V200" s="161"/>
      <c r="W200" s="161"/>
      <c r="X200" s="161"/>
      <c r="Y200" s="161"/>
      <c r="Z200" s="161"/>
      <c r="AA200" s="161"/>
      <c r="AB200" s="161"/>
      <c r="AC200" s="161">
        <f t="shared" si="288"/>
        <v>0</v>
      </c>
      <c r="AD200" s="161">
        <f t="shared" si="289"/>
        <v>-25</v>
      </c>
      <c r="AE200" s="162">
        <f>(EM+RE+IN)/3</f>
        <v>5</v>
      </c>
      <c r="AF200" s="54">
        <f>HLOOKUP(Yrke,Levelbonus!$B$1:$CR$20,13,FALSE)</f>
        <v>0</v>
      </c>
      <c r="AG200" s="54">
        <f>AF200*Level</f>
        <v>0</v>
      </c>
      <c r="AH200" s="54" t="str">
        <f>IF(ISNUMBER(VLOOKUP($A200,Rasbonus!$A$61:$AM$295,MATCH(Ras,Rasbonus!$A$1:$AM$1,0),FALSE)),VLOOKUP($A200,Rasbonus!$A$61:$AM$295,MATCH(Ras,Rasbonus!$A$1:$AM$1,0),FALSE),"0")</f>
        <v>0</v>
      </c>
      <c r="AI200" s="54"/>
      <c r="AJ200" s="54"/>
      <c r="AK200" s="163">
        <f t="shared" si="290"/>
        <v>-20</v>
      </c>
      <c r="AL200" s="52">
        <f t="shared" si="291"/>
        <v>0</v>
      </c>
      <c r="AM200" s="52">
        <f t="shared" ref="AM200:BF200" si="294">IF(I200&gt;2,"99",IF(I200&lt;1,0,IF(I200=1,$C200+$C200-$C200,IF(I200=2,$C200+$D200))))</f>
        <v>0</v>
      </c>
      <c r="AN200" s="52">
        <f t="shared" si="294"/>
        <v>0</v>
      </c>
      <c r="AO200" s="52">
        <f t="shared" si="294"/>
        <v>0</v>
      </c>
      <c r="AP200" s="52">
        <f t="shared" si="294"/>
        <v>0</v>
      </c>
      <c r="AQ200" s="52">
        <f t="shared" si="294"/>
        <v>0</v>
      </c>
      <c r="AR200" s="52">
        <f t="shared" si="294"/>
        <v>0</v>
      </c>
      <c r="AS200" s="52">
        <f t="shared" si="294"/>
        <v>0</v>
      </c>
      <c r="AT200" s="52">
        <f t="shared" si="294"/>
        <v>0</v>
      </c>
      <c r="AU200" s="52">
        <f t="shared" si="294"/>
        <v>0</v>
      </c>
      <c r="AV200" s="52">
        <f t="shared" si="294"/>
        <v>0</v>
      </c>
      <c r="AW200" s="52">
        <f t="shared" si="294"/>
        <v>0</v>
      </c>
      <c r="AX200" s="52">
        <f t="shared" si="294"/>
        <v>0</v>
      </c>
      <c r="AY200" s="52">
        <f t="shared" si="294"/>
        <v>0</v>
      </c>
      <c r="AZ200" s="52">
        <f t="shared" si="294"/>
        <v>0</v>
      </c>
      <c r="BA200" s="52">
        <f t="shared" si="294"/>
        <v>0</v>
      </c>
      <c r="BB200" s="52">
        <f t="shared" si="294"/>
        <v>0</v>
      </c>
      <c r="BC200" s="52">
        <f t="shared" si="294"/>
        <v>0</v>
      </c>
      <c r="BD200" s="52">
        <f t="shared" si="294"/>
        <v>0</v>
      </c>
      <c r="BE200" s="52">
        <f t="shared" si="294"/>
        <v>0</v>
      </c>
      <c r="BF200" s="52">
        <f t="shared" si="294"/>
        <v>0</v>
      </c>
      <c r="BG200" s="52"/>
      <c r="BH200" s="52"/>
      <c r="BI200" s="52"/>
      <c r="BJ200" s="52"/>
    </row>
    <row r="201" spans="1:62" ht="12.75" customHeight="1">
      <c r="A201" s="158" t="s">
        <v>433</v>
      </c>
      <c r="B201" s="159" t="str">
        <f>VLOOKUP(A201,AllaSkills!$A$3:$BV$319,'Ny NPC'!$A$2+3,FALSE)</f>
        <v>3/6</v>
      </c>
      <c r="C201" s="161" t="str">
        <f t="shared" si="286"/>
        <v>3</v>
      </c>
      <c r="D201" s="161" t="str">
        <f t="shared" si="287"/>
        <v>6</v>
      </c>
      <c r="E201" s="158" t="s">
        <v>424</v>
      </c>
      <c r="F201" s="161"/>
      <c r="G201" s="161"/>
      <c r="H201" s="161"/>
      <c r="I201" s="161"/>
      <c r="J201" s="161"/>
      <c r="K201" s="161"/>
      <c r="L201" s="161"/>
      <c r="M201" s="161"/>
      <c r="N201" s="161"/>
      <c r="O201" s="161"/>
      <c r="P201" s="161"/>
      <c r="Q201" s="161"/>
      <c r="R201" s="161"/>
      <c r="S201" s="161"/>
      <c r="T201" s="161"/>
      <c r="U201" s="161"/>
      <c r="V201" s="161"/>
      <c r="W201" s="161"/>
      <c r="X201" s="161"/>
      <c r="Y201" s="161"/>
      <c r="Z201" s="161"/>
      <c r="AA201" s="161"/>
      <c r="AB201" s="161"/>
      <c r="AC201" s="161">
        <f t="shared" si="288"/>
        <v>0</v>
      </c>
      <c r="AD201" s="161">
        <f t="shared" si="289"/>
        <v>-25</v>
      </c>
      <c r="AE201" s="162">
        <f>(SD+EM+IN)/3</f>
        <v>5</v>
      </c>
      <c r="AF201" s="54">
        <f>HLOOKUP(Yrke,Levelbonus!$B$1:$CR$20,13,FALSE)</f>
        <v>0</v>
      </c>
      <c r="AG201" s="54">
        <f>AF201*Level</f>
        <v>0</v>
      </c>
      <c r="AH201" s="54" t="str">
        <f>IF(ISNUMBER(VLOOKUP($A201,Rasbonus!$A$61:$AM$295,MATCH(Ras,Rasbonus!$A$1:$AM$1,0),FALSE)),VLOOKUP($A201,Rasbonus!$A$61:$AM$295,MATCH(Ras,Rasbonus!$A$1:$AM$1,0),FALSE),"0")</f>
        <v>0</v>
      </c>
      <c r="AI201" s="54"/>
      <c r="AJ201" s="54"/>
      <c r="AK201" s="163">
        <f t="shared" si="290"/>
        <v>-20</v>
      </c>
      <c r="AL201" s="52">
        <f t="shared" si="291"/>
        <v>0</v>
      </c>
      <c r="AM201" s="52">
        <f t="shared" ref="AM201:BF201" si="295">IF(I201&gt;2,"99",IF(I201&lt;1,0,IF(I201=1,$C201+$C201-$C201,IF(I201=2,$C201+$D201))))</f>
        <v>0</v>
      </c>
      <c r="AN201" s="52">
        <f t="shared" si="295"/>
        <v>0</v>
      </c>
      <c r="AO201" s="52">
        <f t="shared" si="295"/>
        <v>0</v>
      </c>
      <c r="AP201" s="52">
        <f t="shared" si="295"/>
        <v>0</v>
      </c>
      <c r="AQ201" s="52">
        <f t="shared" si="295"/>
        <v>0</v>
      </c>
      <c r="AR201" s="52">
        <f t="shared" si="295"/>
        <v>0</v>
      </c>
      <c r="AS201" s="52">
        <f t="shared" si="295"/>
        <v>0</v>
      </c>
      <c r="AT201" s="52">
        <f t="shared" si="295"/>
        <v>0</v>
      </c>
      <c r="AU201" s="52">
        <f t="shared" si="295"/>
        <v>0</v>
      </c>
      <c r="AV201" s="52">
        <f t="shared" si="295"/>
        <v>0</v>
      </c>
      <c r="AW201" s="52">
        <f t="shared" si="295"/>
        <v>0</v>
      </c>
      <c r="AX201" s="52">
        <f t="shared" si="295"/>
        <v>0</v>
      </c>
      <c r="AY201" s="52">
        <f t="shared" si="295"/>
        <v>0</v>
      </c>
      <c r="AZ201" s="52">
        <f t="shared" si="295"/>
        <v>0</v>
      </c>
      <c r="BA201" s="52">
        <f t="shared" si="295"/>
        <v>0</v>
      </c>
      <c r="BB201" s="52">
        <f t="shared" si="295"/>
        <v>0</v>
      </c>
      <c r="BC201" s="52">
        <f t="shared" si="295"/>
        <v>0</v>
      </c>
      <c r="BD201" s="52">
        <f t="shared" si="295"/>
        <v>0</v>
      </c>
      <c r="BE201" s="52">
        <f t="shared" si="295"/>
        <v>0</v>
      </c>
      <c r="BF201" s="52">
        <f t="shared" si="295"/>
        <v>0</v>
      </c>
      <c r="BG201" s="52"/>
      <c r="BH201" s="52"/>
      <c r="BI201" s="52"/>
      <c r="BJ201" s="52"/>
    </row>
    <row r="202" spans="1:62" ht="12.75" customHeight="1">
      <c r="A202" s="158" t="s">
        <v>434</v>
      </c>
      <c r="B202" s="159" t="str">
        <f>VLOOKUP(A202,AllaSkills!$A$3:$BV$319,'Ny NPC'!$A$2+3,FALSE)</f>
        <v>5</v>
      </c>
      <c r="C202" s="159" t="str">
        <f t="shared" si="286"/>
        <v>5</v>
      </c>
      <c r="D202" s="159" t="str">
        <f t="shared" si="287"/>
        <v>5</v>
      </c>
      <c r="E202" s="158" t="s">
        <v>424</v>
      </c>
      <c r="F202" s="161"/>
      <c r="G202" s="161"/>
      <c r="H202" s="161"/>
      <c r="I202" s="161"/>
      <c r="J202" s="161"/>
      <c r="K202" s="161"/>
      <c r="L202" s="161"/>
      <c r="M202" s="161"/>
      <c r="N202" s="161"/>
      <c r="O202" s="161"/>
      <c r="P202" s="161"/>
      <c r="Q202" s="161"/>
      <c r="R202" s="161"/>
      <c r="S202" s="161"/>
      <c r="T202" s="161"/>
      <c r="U202" s="161"/>
      <c r="V202" s="161"/>
      <c r="W202" s="161"/>
      <c r="X202" s="161"/>
      <c r="Y202" s="161"/>
      <c r="Z202" s="161"/>
      <c r="AA202" s="161"/>
      <c r="AB202" s="161"/>
      <c r="AC202" s="161">
        <f t="shared" si="288"/>
        <v>0</v>
      </c>
      <c r="AD202" s="161">
        <f t="shared" si="289"/>
        <v>-25</v>
      </c>
      <c r="AE202" s="162">
        <f>(SD+EM+IN)/3</f>
        <v>5</v>
      </c>
      <c r="AF202" s="54">
        <f>HLOOKUP(Yrke,Levelbonus!$B$1:$CR$20,13,FALSE)</f>
        <v>0</v>
      </c>
      <c r="AG202" s="54">
        <f>AF202*Level</f>
        <v>0</v>
      </c>
      <c r="AH202" s="54" t="str">
        <f>IF(ISNUMBER(VLOOKUP($A202,Rasbonus!$A$61:$AM$295,MATCH(Ras,Rasbonus!$A$1:$AM$1,0),FALSE)),VLOOKUP($A202,Rasbonus!$A$61:$AM$295,MATCH(Ras,Rasbonus!$A$1:$AM$1,0),FALSE),"0")</f>
        <v>0</v>
      </c>
      <c r="AI202" s="54"/>
      <c r="AJ202" s="54"/>
      <c r="AK202" s="163">
        <f t="shared" si="290"/>
        <v>-20</v>
      </c>
      <c r="AL202" s="52">
        <f t="shared" si="291"/>
        <v>0</v>
      </c>
      <c r="AM202" s="52">
        <f t="shared" ref="AM202:BF202" si="296">IF(I202&gt;2,"99",IF(I202&lt;1,0,IF(I202=1,$C202+$C202-$C202,IF(I202=2,$C202+$D202))))</f>
        <v>0</v>
      </c>
      <c r="AN202" s="52">
        <f t="shared" si="296"/>
        <v>0</v>
      </c>
      <c r="AO202" s="52">
        <f t="shared" si="296"/>
        <v>0</v>
      </c>
      <c r="AP202" s="52">
        <f t="shared" si="296"/>
        <v>0</v>
      </c>
      <c r="AQ202" s="52">
        <f t="shared" si="296"/>
        <v>0</v>
      </c>
      <c r="AR202" s="52">
        <f t="shared" si="296"/>
        <v>0</v>
      </c>
      <c r="AS202" s="52">
        <f t="shared" si="296"/>
        <v>0</v>
      </c>
      <c r="AT202" s="52">
        <f t="shared" si="296"/>
        <v>0</v>
      </c>
      <c r="AU202" s="52">
        <f t="shared" si="296"/>
        <v>0</v>
      </c>
      <c r="AV202" s="52">
        <f t="shared" si="296"/>
        <v>0</v>
      </c>
      <c r="AW202" s="52">
        <f t="shared" si="296"/>
        <v>0</v>
      </c>
      <c r="AX202" s="52">
        <f t="shared" si="296"/>
        <v>0</v>
      </c>
      <c r="AY202" s="52">
        <f t="shared" si="296"/>
        <v>0</v>
      </c>
      <c r="AZ202" s="52">
        <f t="shared" si="296"/>
        <v>0</v>
      </c>
      <c r="BA202" s="52">
        <f t="shared" si="296"/>
        <v>0</v>
      </c>
      <c r="BB202" s="52">
        <f t="shared" si="296"/>
        <v>0</v>
      </c>
      <c r="BC202" s="52">
        <f t="shared" si="296"/>
        <v>0</v>
      </c>
      <c r="BD202" s="52">
        <f t="shared" si="296"/>
        <v>0</v>
      </c>
      <c r="BE202" s="52">
        <f t="shared" si="296"/>
        <v>0</v>
      </c>
      <c r="BF202" s="52">
        <f t="shared" si="296"/>
        <v>0</v>
      </c>
      <c r="BG202" s="52"/>
      <c r="BH202" s="52"/>
      <c r="BI202" s="52"/>
      <c r="BJ202" s="52"/>
    </row>
    <row r="203" spans="1:62" ht="12.75" customHeight="1">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row>
    <row r="204" spans="1:62" ht="19.5" customHeight="1">
      <c r="A204" s="147" t="s">
        <v>435</v>
      </c>
      <c r="B204" s="148">
        <f>HLOOKUP(Yrke,'2nd'!$B$1:$CR$15,11,FALSE)</f>
        <v>5</v>
      </c>
      <c r="C204" s="165"/>
      <c r="D204" s="165"/>
      <c r="E204" s="166"/>
      <c r="F204" s="148">
        <f>SUM(AL205:AL212)</f>
        <v>0</v>
      </c>
      <c r="G204" s="165"/>
      <c r="H204" s="165"/>
      <c r="I204" s="151">
        <f t="shared" ref="I204:AB204" si="297">SUM(AM205:AM212)</f>
        <v>0</v>
      </c>
      <c r="J204" s="151">
        <f t="shared" si="297"/>
        <v>0</v>
      </c>
      <c r="K204" s="151">
        <f t="shared" si="297"/>
        <v>0</v>
      </c>
      <c r="L204" s="151">
        <f t="shared" si="297"/>
        <v>0</v>
      </c>
      <c r="M204" s="151">
        <f t="shared" si="297"/>
        <v>0</v>
      </c>
      <c r="N204" s="151">
        <f t="shared" si="297"/>
        <v>0</v>
      </c>
      <c r="O204" s="151">
        <f t="shared" si="297"/>
        <v>0</v>
      </c>
      <c r="P204" s="151">
        <f t="shared" si="297"/>
        <v>0</v>
      </c>
      <c r="Q204" s="151">
        <f t="shared" si="297"/>
        <v>0</v>
      </c>
      <c r="R204" s="151">
        <f t="shared" si="297"/>
        <v>0</v>
      </c>
      <c r="S204" s="151">
        <f t="shared" si="297"/>
        <v>0</v>
      </c>
      <c r="T204" s="151">
        <f t="shared" si="297"/>
        <v>0</v>
      </c>
      <c r="U204" s="151">
        <f t="shared" si="297"/>
        <v>0</v>
      </c>
      <c r="V204" s="151">
        <f t="shared" si="297"/>
        <v>0</v>
      </c>
      <c r="W204" s="151">
        <f t="shared" si="297"/>
        <v>0</v>
      </c>
      <c r="X204" s="151">
        <f t="shared" si="297"/>
        <v>0</v>
      </c>
      <c r="Y204" s="151">
        <f t="shared" si="297"/>
        <v>0</v>
      </c>
      <c r="Z204" s="151">
        <f t="shared" si="297"/>
        <v>0</v>
      </c>
      <c r="AA204" s="151">
        <f t="shared" si="297"/>
        <v>0</v>
      </c>
      <c r="AB204" s="151">
        <f t="shared" si="297"/>
        <v>0</v>
      </c>
      <c r="AC204" s="153" t="s">
        <v>14</v>
      </c>
      <c r="AD204" s="153" t="s">
        <v>17</v>
      </c>
      <c r="AE204" s="154" t="s">
        <v>18</v>
      </c>
      <c r="AF204" s="153"/>
      <c r="AG204" s="153" t="s">
        <v>19</v>
      </c>
      <c r="AH204" s="153" t="s">
        <v>245</v>
      </c>
      <c r="AI204" s="153" t="s">
        <v>21</v>
      </c>
      <c r="AJ204" s="153" t="s">
        <v>23</v>
      </c>
      <c r="AK204" s="155" t="s">
        <v>24</v>
      </c>
      <c r="AL204" s="174"/>
      <c r="AM204" s="174"/>
      <c r="AN204" s="174"/>
      <c r="AO204" s="174"/>
      <c r="AP204" s="174"/>
      <c r="AQ204" s="174"/>
      <c r="AR204" s="174"/>
      <c r="AS204" s="174"/>
      <c r="AT204" s="174"/>
      <c r="AU204" s="174"/>
      <c r="AV204" s="174"/>
      <c r="AW204" s="174"/>
      <c r="AX204" s="174"/>
      <c r="AY204" s="174"/>
      <c r="AZ204" s="174"/>
      <c r="BA204" s="174"/>
      <c r="BB204" s="174"/>
      <c r="BC204" s="174"/>
      <c r="BD204" s="174"/>
      <c r="BE204" s="174"/>
      <c r="BF204" s="174"/>
      <c r="BG204" s="174"/>
      <c r="BH204" s="174"/>
      <c r="BI204" s="174"/>
      <c r="BJ204" s="174"/>
    </row>
    <row r="205" spans="1:62" ht="12.75" customHeight="1">
      <c r="A205" s="164" t="s">
        <v>436</v>
      </c>
      <c r="B205" s="159" t="str">
        <f>VLOOKUP(A205,AllaSkills!$A$3:$BV$319,'Ny NPC'!$A$2+3,FALSE)</f>
        <v>18</v>
      </c>
      <c r="C205" s="159" t="str">
        <f t="shared" ref="C205:C212" si="298">IF(LEN(B205)=3,LEFT(B205,1),IF(LEN(B205)&lt;3,B205,99))</f>
        <v>18</v>
      </c>
      <c r="D205" s="159" t="str">
        <f t="shared" ref="D205:D212" si="299">IF(RIGHT(B205,1)="*",LEFT(B205,1),IF(LEN(B205)=3,RIGHT(B205,1),IF(LEN(B205)&lt;3,B205,RIGHT(B205,2))))</f>
        <v>18</v>
      </c>
      <c r="E205" s="164" t="s">
        <v>435</v>
      </c>
      <c r="F205" s="161"/>
      <c r="G205" s="161"/>
      <c r="H205" s="161"/>
      <c r="I205" s="161"/>
      <c r="J205" s="161"/>
      <c r="K205" s="161"/>
      <c r="L205" s="161"/>
      <c r="M205" s="161"/>
      <c r="N205" s="161"/>
      <c r="O205" s="161"/>
      <c r="P205" s="161"/>
      <c r="Q205" s="161"/>
      <c r="R205" s="161"/>
      <c r="S205" s="161"/>
      <c r="T205" s="161"/>
      <c r="U205" s="161"/>
      <c r="V205" s="161"/>
      <c r="W205" s="161"/>
      <c r="X205" s="161"/>
      <c r="Y205" s="161"/>
      <c r="Z205" s="161"/>
      <c r="AA205" s="161"/>
      <c r="AB205" s="161"/>
      <c r="AC205" s="161">
        <f t="shared" ref="AC205:AC212" si="300">SUM(F205:AB205)</f>
        <v>0</v>
      </c>
      <c r="AD205" s="161">
        <f t="shared" ref="AD205:AD212" si="301">IF(AC205&lt;1,-25,IF(AC205&gt;30,80+((AC205-30)*0.5),IF(AC205&gt;20,70+(AC205-20),IF(AC205&gt;10,50+((AC205-10)*2),AC205*5))))</f>
        <v>-25</v>
      </c>
      <c r="AE205" s="162">
        <f>IN</f>
        <v>5</v>
      </c>
      <c r="AF205" s="54">
        <f>HLOOKUP(Yrke,Levelbonus!$B$1:$CR$20,14,FALSE)</f>
        <v>1</v>
      </c>
      <c r="AG205" s="54">
        <f t="shared" ref="AG205:AG212" si="302">AF205*Level</f>
        <v>1</v>
      </c>
      <c r="AH205" s="54" t="str">
        <f>IF(ISNUMBER(VLOOKUP($A205,Rasbonus!$A$61:$AM$295,MATCH(Ras,Rasbonus!$A$1:$AM$1,0),FALSE)),VLOOKUP($A205,Rasbonus!$A$61:$AM$295,MATCH(Ras,Rasbonus!$A$1:$AM$1,0),FALSE),"0")</f>
        <v>0</v>
      </c>
      <c r="AI205" s="54"/>
      <c r="AJ205" s="54"/>
      <c r="AK205" s="163">
        <f t="shared" ref="AK205:AK212" si="303">ROUND(AD205+AE205+AG205+AH205+AI205+AJ205,0)</f>
        <v>-19</v>
      </c>
      <c r="AL205" s="157">
        <f t="shared" ref="AL205:AL212" si="304">IF(F205&gt;2,"99",IF(F205&lt;1,0,IF(F205=1,$C205+$C205-$C205,IF(F205=2,$C205+$D205))))</f>
        <v>0</v>
      </c>
      <c r="AM205" s="157">
        <f t="shared" ref="AM205:BF205" si="305">IF(I205&gt;2,"99",IF(I205&lt;1,0,IF(I205=1,$C205+$C205-$C205,IF(I205=2,$C205+$D205))))</f>
        <v>0</v>
      </c>
      <c r="AN205" s="157">
        <f t="shared" si="305"/>
        <v>0</v>
      </c>
      <c r="AO205" s="157">
        <f t="shared" si="305"/>
        <v>0</v>
      </c>
      <c r="AP205" s="157">
        <f t="shared" si="305"/>
        <v>0</v>
      </c>
      <c r="AQ205" s="157">
        <f t="shared" si="305"/>
        <v>0</v>
      </c>
      <c r="AR205" s="157">
        <f t="shared" si="305"/>
        <v>0</v>
      </c>
      <c r="AS205" s="157">
        <f t="shared" si="305"/>
        <v>0</v>
      </c>
      <c r="AT205" s="157">
        <f t="shared" si="305"/>
        <v>0</v>
      </c>
      <c r="AU205" s="157">
        <f t="shared" si="305"/>
        <v>0</v>
      </c>
      <c r="AV205" s="157">
        <f t="shared" si="305"/>
        <v>0</v>
      </c>
      <c r="AW205" s="157">
        <f t="shared" si="305"/>
        <v>0</v>
      </c>
      <c r="AX205" s="157">
        <f t="shared" si="305"/>
        <v>0</v>
      </c>
      <c r="AY205" s="157">
        <f t="shared" si="305"/>
        <v>0</v>
      </c>
      <c r="AZ205" s="157">
        <f t="shared" si="305"/>
        <v>0</v>
      </c>
      <c r="BA205" s="157">
        <f t="shared" si="305"/>
        <v>0</v>
      </c>
      <c r="BB205" s="157">
        <f t="shared" si="305"/>
        <v>0</v>
      </c>
      <c r="BC205" s="157">
        <f t="shared" si="305"/>
        <v>0</v>
      </c>
      <c r="BD205" s="157">
        <f t="shared" si="305"/>
        <v>0</v>
      </c>
      <c r="BE205" s="157">
        <f t="shared" si="305"/>
        <v>0</v>
      </c>
      <c r="BF205" s="157">
        <f t="shared" si="305"/>
        <v>0</v>
      </c>
      <c r="BG205" s="52"/>
      <c r="BH205" s="52"/>
      <c r="BI205" s="52"/>
      <c r="BJ205" s="52"/>
    </row>
    <row r="206" spans="1:62" ht="12.75" customHeight="1">
      <c r="A206" s="158" t="s">
        <v>437</v>
      </c>
      <c r="B206" s="159" t="str">
        <f>VLOOKUP(A206,AllaSkills!$A$3:$BV$319,'Ny NPC'!$A$2+3,FALSE)</f>
        <v>2/4</v>
      </c>
      <c r="C206" s="161" t="str">
        <f t="shared" si="298"/>
        <v>2</v>
      </c>
      <c r="D206" s="161" t="str">
        <f t="shared" si="299"/>
        <v>4</v>
      </c>
      <c r="E206" s="158" t="s">
        <v>435</v>
      </c>
      <c r="F206" s="161"/>
      <c r="G206" s="161"/>
      <c r="H206" s="161"/>
      <c r="I206" s="161"/>
      <c r="J206" s="161"/>
      <c r="K206" s="161"/>
      <c r="L206" s="161"/>
      <c r="M206" s="161"/>
      <c r="N206" s="161"/>
      <c r="O206" s="161"/>
      <c r="P206" s="161"/>
      <c r="Q206" s="161"/>
      <c r="R206" s="161"/>
      <c r="S206" s="161"/>
      <c r="T206" s="161"/>
      <c r="U206" s="161"/>
      <c r="V206" s="161"/>
      <c r="W206" s="161"/>
      <c r="X206" s="161"/>
      <c r="Y206" s="161"/>
      <c r="Z206" s="161"/>
      <c r="AA206" s="161"/>
      <c r="AB206" s="161"/>
      <c r="AC206" s="161">
        <f t="shared" si="300"/>
        <v>0</v>
      </c>
      <c r="AD206" s="161">
        <f t="shared" si="301"/>
        <v>-25</v>
      </c>
      <c r="AE206" s="162">
        <f>(IN+RE)/2</f>
        <v>5</v>
      </c>
      <c r="AF206" s="54">
        <f>HLOOKUP(Yrke,Levelbonus!$B$1:$CR$20,14,FALSE)</f>
        <v>1</v>
      </c>
      <c r="AG206" s="54">
        <f t="shared" si="302"/>
        <v>1</v>
      </c>
      <c r="AH206" s="54" t="str">
        <f>IF(ISNUMBER(VLOOKUP($A206,Rasbonus!$A$61:$AM$295,MATCH(Ras,Rasbonus!$A$1:$AM$1,0),FALSE)),VLOOKUP($A206,Rasbonus!$A$61:$AM$295,MATCH(Ras,Rasbonus!$A$1:$AM$1,0),FALSE),"0")</f>
        <v>0</v>
      </c>
      <c r="AI206" s="54"/>
      <c r="AJ206" s="54"/>
      <c r="AK206" s="163">
        <f t="shared" si="303"/>
        <v>-19</v>
      </c>
      <c r="AL206" s="157">
        <f t="shared" si="304"/>
        <v>0</v>
      </c>
      <c r="AM206" s="157">
        <f t="shared" ref="AM206:BF206" si="306">IF(I206&gt;2,"99",IF(I206&lt;1,0,IF(I206=1,$C206+$C206-$C206,IF(I206=2,$C206+$D206))))</f>
        <v>0</v>
      </c>
      <c r="AN206" s="157">
        <f t="shared" si="306"/>
        <v>0</v>
      </c>
      <c r="AO206" s="157">
        <f t="shared" si="306"/>
        <v>0</v>
      </c>
      <c r="AP206" s="157">
        <f t="shared" si="306"/>
        <v>0</v>
      </c>
      <c r="AQ206" s="157">
        <f t="shared" si="306"/>
        <v>0</v>
      </c>
      <c r="AR206" s="157">
        <f t="shared" si="306"/>
        <v>0</v>
      </c>
      <c r="AS206" s="157">
        <f t="shared" si="306"/>
        <v>0</v>
      </c>
      <c r="AT206" s="157">
        <f t="shared" si="306"/>
        <v>0</v>
      </c>
      <c r="AU206" s="157">
        <f t="shared" si="306"/>
        <v>0</v>
      </c>
      <c r="AV206" s="157">
        <f t="shared" si="306"/>
        <v>0</v>
      </c>
      <c r="AW206" s="157">
        <f t="shared" si="306"/>
        <v>0</v>
      </c>
      <c r="AX206" s="157">
        <f t="shared" si="306"/>
        <v>0</v>
      </c>
      <c r="AY206" s="157">
        <f t="shared" si="306"/>
        <v>0</v>
      </c>
      <c r="AZ206" s="157">
        <f t="shared" si="306"/>
        <v>0</v>
      </c>
      <c r="BA206" s="157">
        <f t="shared" si="306"/>
        <v>0</v>
      </c>
      <c r="BB206" s="157">
        <f t="shared" si="306"/>
        <v>0</v>
      </c>
      <c r="BC206" s="157">
        <f t="shared" si="306"/>
        <v>0</v>
      </c>
      <c r="BD206" s="157">
        <f t="shared" si="306"/>
        <v>0</v>
      </c>
      <c r="BE206" s="157">
        <f t="shared" si="306"/>
        <v>0</v>
      </c>
      <c r="BF206" s="157">
        <f t="shared" si="306"/>
        <v>0</v>
      </c>
      <c r="BG206" s="52"/>
      <c r="BH206" s="52"/>
      <c r="BI206" s="52"/>
      <c r="BJ206" s="52"/>
    </row>
    <row r="207" spans="1:62" ht="12.75" customHeight="1">
      <c r="A207" s="158" t="s">
        <v>438</v>
      </c>
      <c r="B207" s="159" t="str">
        <f>VLOOKUP(A207,AllaSkills!$A$3:$BV$319,'Ny NPC'!$A$2+3,FALSE)</f>
        <v>3/5</v>
      </c>
      <c r="C207" s="161" t="str">
        <f t="shared" si="298"/>
        <v>3</v>
      </c>
      <c r="D207" s="161" t="str">
        <f t="shared" si="299"/>
        <v>5</v>
      </c>
      <c r="E207" s="158" t="s">
        <v>435</v>
      </c>
      <c r="F207" s="161"/>
      <c r="G207" s="161"/>
      <c r="H207" s="161"/>
      <c r="I207" s="161"/>
      <c r="J207" s="161"/>
      <c r="K207" s="161"/>
      <c r="L207" s="161"/>
      <c r="M207" s="161"/>
      <c r="N207" s="161"/>
      <c r="O207" s="161"/>
      <c r="P207" s="161"/>
      <c r="Q207" s="161"/>
      <c r="R207" s="161"/>
      <c r="S207" s="161"/>
      <c r="T207" s="161"/>
      <c r="U207" s="161"/>
      <c r="V207" s="161"/>
      <c r="W207" s="161"/>
      <c r="X207" s="161"/>
      <c r="Y207" s="161"/>
      <c r="Z207" s="161"/>
      <c r="AA207" s="161"/>
      <c r="AB207" s="161"/>
      <c r="AC207" s="161">
        <f t="shared" si="300"/>
        <v>0</v>
      </c>
      <c r="AD207" s="161">
        <f t="shared" si="301"/>
        <v>-25</v>
      </c>
      <c r="AE207" s="162">
        <f>(IN+RE)/2</f>
        <v>5</v>
      </c>
      <c r="AF207" s="54">
        <f>HLOOKUP(Yrke,Levelbonus!$B$1:$CR$20,14,FALSE)</f>
        <v>1</v>
      </c>
      <c r="AG207" s="54">
        <f t="shared" si="302"/>
        <v>1</v>
      </c>
      <c r="AH207" s="54" t="str">
        <f>IF(ISNUMBER(VLOOKUP($A207,Rasbonus!$A$61:$AM$295,MATCH(Ras,Rasbonus!$A$1:$AM$1,0),FALSE)),VLOOKUP($A207,Rasbonus!$A$61:$AM$295,MATCH(Ras,Rasbonus!$A$1:$AM$1,0),FALSE),"0")</f>
        <v>0</v>
      </c>
      <c r="AI207" s="54"/>
      <c r="AJ207" s="54"/>
      <c r="AK207" s="163">
        <f t="shared" si="303"/>
        <v>-19</v>
      </c>
      <c r="AL207" s="157">
        <f t="shared" si="304"/>
        <v>0</v>
      </c>
      <c r="AM207" s="157">
        <f t="shared" ref="AM207:BF207" si="307">IF(I207&gt;2,"99",IF(I207&lt;1,0,IF(I207=1,$C207+$C207-$C207,IF(I207=2,$C207+$D207))))</f>
        <v>0</v>
      </c>
      <c r="AN207" s="157">
        <f t="shared" si="307"/>
        <v>0</v>
      </c>
      <c r="AO207" s="157">
        <f t="shared" si="307"/>
        <v>0</v>
      </c>
      <c r="AP207" s="157">
        <f t="shared" si="307"/>
        <v>0</v>
      </c>
      <c r="AQ207" s="157">
        <f t="shared" si="307"/>
        <v>0</v>
      </c>
      <c r="AR207" s="157">
        <f t="shared" si="307"/>
        <v>0</v>
      </c>
      <c r="AS207" s="157">
        <f t="shared" si="307"/>
        <v>0</v>
      </c>
      <c r="AT207" s="157">
        <f t="shared" si="307"/>
        <v>0</v>
      </c>
      <c r="AU207" s="157">
        <f t="shared" si="307"/>
        <v>0</v>
      </c>
      <c r="AV207" s="157">
        <f t="shared" si="307"/>
        <v>0</v>
      </c>
      <c r="AW207" s="157">
        <f t="shared" si="307"/>
        <v>0</v>
      </c>
      <c r="AX207" s="157">
        <f t="shared" si="307"/>
        <v>0</v>
      </c>
      <c r="AY207" s="157">
        <f t="shared" si="307"/>
        <v>0</v>
      </c>
      <c r="AZ207" s="157">
        <f t="shared" si="307"/>
        <v>0</v>
      </c>
      <c r="BA207" s="157">
        <f t="shared" si="307"/>
        <v>0</v>
      </c>
      <c r="BB207" s="157">
        <f t="shared" si="307"/>
        <v>0</v>
      </c>
      <c r="BC207" s="157">
        <f t="shared" si="307"/>
        <v>0</v>
      </c>
      <c r="BD207" s="157">
        <f t="shared" si="307"/>
        <v>0</v>
      </c>
      <c r="BE207" s="157">
        <f t="shared" si="307"/>
        <v>0</v>
      </c>
      <c r="BF207" s="157">
        <f t="shared" si="307"/>
        <v>0</v>
      </c>
      <c r="BG207" s="52"/>
      <c r="BH207" s="52"/>
      <c r="BI207" s="52"/>
      <c r="BJ207" s="52"/>
    </row>
    <row r="208" spans="1:62" ht="12.75" customHeight="1">
      <c r="A208" s="158" t="s">
        <v>439</v>
      </c>
      <c r="B208" s="159" t="str">
        <f>VLOOKUP(A208,AllaSkills!$A$3:$BV$319,'Ny NPC'!$A$2+3,FALSE)</f>
        <v>1/4</v>
      </c>
      <c r="C208" s="161" t="str">
        <f t="shared" si="298"/>
        <v>1</v>
      </c>
      <c r="D208" s="161" t="str">
        <f t="shared" si="299"/>
        <v>4</v>
      </c>
      <c r="E208" s="158" t="s">
        <v>435</v>
      </c>
      <c r="F208" s="161"/>
      <c r="G208" s="161"/>
      <c r="H208" s="161"/>
      <c r="I208" s="161"/>
      <c r="J208" s="161"/>
      <c r="K208" s="161"/>
      <c r="L208" s="161"/>
      <c r="M208" s="161"/>
      <c r="N208" s="161"/>
      <c r="O208" s="161"/>
      <c r="P208" s="161"/>
      <c r="Q208" s="161"/>
      <c r="R208" s="161"/>
      <c r="S208" s="161"/>
      <c r="T208" s="161"/>
      <c r="U208" s="161"/>
      <c r="V208" s="161"/>
      <c r="W208" s="161"/>
      <c r="X208" s="161"/>
      <c r="Y208" s="161"/>
      <c r="Z208" s="161"/>
      <c r="AA208" s="161"/>
      <c r="AB208" s="161"/>
      <c r="AC208" s="161">
        <f t="shared" si="300"/>
        <v>0</v>
      </c>
      <c r="AD208" s="161">
        <f t="shared" si="301"/>
        <v>-25</v>
      </c>
      <c r="AE208" s="162">
        <f>(IN+RE)/2</f>
        <v>5</v>
      </c>
      <c r="AF208" s="54">
        <f>HLOOKUP(Yrke,Levelbonus!$B$1:$CR$20,14,FALSE)</f>
        <v>1</v>
      </c>
      <c r="AG208" s="54">
        <f t="shared" si="302"/>
        <v>1</v>
      </c>
      <c r="AH208" s="54" t="str">
        <f>IF(ISNUMBER(VLOOKUP($A208,Rasbonus!$A$61:$AM$295,MATCH(Ras,Rasbonus!$A$1:$AM$1,0),FALSE)),VLOOKUP($A208,Rasbonus!$A$61:$AM$295,MATCH(Ras,Rasbonus!$A$1:$AM$1,0),FALSE),"0")</f>
        <v>0</v>
      </c>
      <c r="AI208" s="54"/>
      <c r="AJ208" s="54"/>
      <c r="AK208" s="163">
        <f t="shared" si="303"/>
        <v>-19</v>
      </c>
      <c r="AL208" s="157">
        <f t="shared" si="304"/>
        <v>0</v>
      </c>
      <c r="AM208" s="157">
        <f t="shared" ref="AM208:BF208" si="308">IF(I208&gt;2,"99",IF(I208&lt;1,0,IF(I208=1,$C208+$C208-$C208,IF(I208=2,$C208+$D208))))</f>
        <v>0</v>
      </c>
      <c r="AN208" s="157">
        <f t="shared" si="308"/>
        <v>0</v>
      </c>
      <c r="AO208" s="157">
        <f t="shared" si="308"/>
        <v>0</v>
      </c>
      <c r="AP208" s="157">
        <f t="shared" si="308"/>
        <v>0</v>
      </c>
      <c r="AQ208" s="157">
        <f t="shared" si="308"/>
        <v>0</v>
      </c>
      <c r="AR208" s="157">
        <f t="shared" si="308"/>
        <v>0</v>
      </c>
      <c r="AS208" s="157">
        <f t="shared" si="308"/>
        <v>0</v>
      </c>
      <c r="AT208" s="157">
        <f t="shared" si="308"/>
        <v>0</v>
      </c>
      <c r="AU208" s="157">
        <f t="shared" si="308"/>
        <v>0</v>
      </c>
      <c r="AV208" s="157">
        <f t="shared" si="308"/>
        <v>0</v>
      </c>
      <c r="AW208" s="157">
        <f t="shared" si="308"/>
        <v>0</v>
      </c>
      <c r="AX208" s="157">
        <f t="shared" si="308"/>
        <v>0</v>
      </c>
      <c r="AY208" s="157">
        <f t="shared" si="308"/>
        <v>0</v>
      </c>
      <c r="AZ208" s="157">
        <f t="shared" si="308"/>
        <v>0</v>
      </c>
      <c r="BA208" s="157">
        <f t="shared" si="308"/>
        <v>0</v>
      </c>
      <c r="BB208" s="157">
        <f t="shared" si="308"/>
        <v>0</v>
      </c>
      <c r="BC208" s="157">
        <f t="shared" si="308"/>
        <v>0</v>
      </c>
      <c r="BD208" s="157">
        <f t="shared" si="308"/>
        <v>0</v>
      </c>
      <c r="BE208" s="157">
        <f t="shared" si="308"/>
        <v>0</v>
      </c>
      <c r="BF208" s="157">
        <f t="shared" si="308"/>
        <v>0</v>
      </c>
      <c r="BG208" s="52"/>
      <c r="BH208" s="52"/>
      <c r="BI208" s="52"/>
      <c r="BJ208" s="52"/>
    </row>
    <row r="209" spans="1:62" ht="12.75" customHeight="1">
      <c r="A209" s="158" t="s">
        <v>440</v>
      </c>
      <c r="B209" s="159" t="str">
        <f>VLOOKUP(A209,AllaSkills!$A$3:$BV$319,'Ny NPC'!$A$2+3,FALSE)</f>
        <v>3</v>
      </c>
      <c r="C209" s="159" t="str">
        <f t="shared" si="298"/>
        <v>3</v>
      </c>
      <c r="D209" s="159" t="str">
        <f t="shared" si="299"/>
        <v>3</v>
      </c>
      <c r="E209" s="158" t="s">
        <v>435</v>
      </c>
      <c r="F209" s="161"/>
      <c r="G209" s="161"/>
      <c r="H209" s="161"/>
      <c r="I209" s="161"/>
      <c r="J209" s="161"/>
      <c r="K209" s="161"/>
      <c r="L209" s="161"/>
      <c r="M209" s="161"/>
      <c r="N209" s="161"/>
      <c r="O209" s="161"/>
      <c r="P209" s="161"/>
      <c r="Q209" s="161"/>
      <c r="R209" s="161"/>
      <c r="S209" s="161"/>
      <c r="T209" s="161"/>
      <c r="U209" s="161"/>
      <c r="V209" s="161"/>
      <c r="W209" s="161"/>
      <c r="X209" s="161"/>
      <c r="Y209" s="161"/>
      <c r="Z209" s="161"/>
      <c r="AA209" s="161"/>
      <c r="AB209" s="161"/>
      <c r="AC209" s="161">
        <f t="shared" si="300"/>
        <v>0</v>
      </c>
      <c r="AD209" s="161">
        <f t="shared" si="301"/>
        <v>-25</v>
      </c>
      <c r="AE209" s="162">
        <f>(IN+RE)/2</f>
        <v>5</v>
      </c>
      <c r="AF209" s="54">
        <f>HLOOKUP(Yrke,Levelbonus!$B$1:$CR$20,14,FALSE)</f>
        <v>1</v>
      </c>
      <c r="AG209" s="54">
        <f t="shared" si="302"/>
        <v>1</v>
      </c>
      <c r="AH209" s="54" t="str">
        <f>IF(ISNUMBER(VLOOKUP($A209,Rasbonus!$A$61:$AM$295,MATCH(Ras,Rasbonus!$A$1:$AM$1,0),FALSE)),VLOOKUP($A209,Rasbonus!$A$61:$AM$295,MATCH(Ras,Rasbonus!$A$1:$AM$1,0),FALSE),"0")</f>
        <v>0</v>
      </c>
      <c r="AI209" s="54"/>
      <c r="AJ209" s="54"/>
      <c r="AK209" s="163">
        <f t="shared" si="303"/>
        <v>-19</v>
      </c>
      <c r="AL209" s="157">
        <f t="shared" si="304"/>
        <v>0</v>
      </c>
      <c r="AM209" s="157">
        <f t="shared" ref="AM209:BF209" si="309">IF(I209&gt;2,"99",IF(I209&lt;1,0,IF(I209=1,$C209+$C209-$C209,IF(I209=2,$C209+$D209))))</f>
        <v>0</v>
      </c>
      <c r="AN209" s="157">
        <f t="shared" si="309"/>
        <v>0</v>
      </c>
      <c r="AO209" s="157">
        <f t="shared" si="309"/>
        <v>0</v>
      </c>
      <c r="AP209" s="157">
        <f t="shared" si="309"/>
        <v>0</v>
      </c>
      <c r="AQ209" s="157">
        <f t="shared" si="309"/>
        <v>0</v>
      </c>
      <c r="AR209" s="157">
        <f t="shared" si="309"/>
        <v>0</v>
      </c>
      <c r="AS209" s="157">
        <f t="shared" si="309"/>
        <v>0</v>
      </c>
      <c r="AT209" s="157">
        <f t="shared" si="309"/>
        <v>0</v>
      </c>
      <c r="AU209" s="157">
        <f t="shared" si="309"/>
        <v>0</v>
      </c>
      <c r="AV209" s="157">
        <f t="shared" si="309"/>
        <v>0</v>
      </c>
      <c r="AW209" s="157">
        <f t="shared" si="309"/>
        <v>0</v>
      </c>
      <c r="AX209" s="157">
        <f t="shared" si="309"/>
        <v>0</v>
      </c>
      <c r="AY209" s="157">
        <f t="shared" si="309"/>
        <v>0</v>
      </c>
      <c r="AZ209" s="157">
        <f t="shared" si="309"/>
        <v>0</v>
      </c>
      <c r="BA209" s="157">
        <f t="shared" si="309"/>
        <v>0</v>
      </c>
      <c r="BB209" s="157">
        <f t="shared" si="309"/>
        <v>0</v>
      </c>
      <c r="BC209" s="157">
        <f t="shared" si="309"/>
        <v>0</v>
      </c>
      <c r="BD209" s="157">
        <f t="shared" si="309"/>
        <v>0</v>
      </c>
      <c r="BE209" s="157">
        <f t="shared" si="309"/>
        <v>0</v>
      </c>
      <c r="BF209" s="157">
        <f t="shared" si="309"/>
        <v>0</v>
      </c>
      <c r="BG209" s="52"/>
      <c r="BH209" s="52"/>
      <c r="BI209" s="52"/>
      <c r="BJ209" s="52"/>
    </row>
    <row r="210" spans="1:62" ht="12.75" customHeight="1">
      <c r="A210" s="158" t="s">
        <v>441</v>
      </c>
      <c r="B210" s="159" t="str">
        <f>VLOOKUP(A210,AllaSkills!$A$3:$BV$319,'Ny NPC'!$A$2+3,FALSE)</f>
        <v>2/6</v>
      </c>
      <c r="C210" s="161" t="str">
        <f t="shared" si="298"/>
        <v>2</v>
      </c>
      <c r="D210" s="161" t="str">
        <f t="shared" si="299"/>
        <v>6</v>
      </c>
      <c r="E210" s="158" t="s">
        <v>435</v>
      </c>
      <c r="F210" s="161"/>
      <c r="G210" s="161"/>
      <c r="H210" s="161"/>
      <c r="I210" s="161"/>
      <c r="J210" s="161"/>
      <c r="K210" s="161"/>
      <c r="L210" s="161"/>
      <c r="M210" s="161"/>
      <c r="N210" s="161"/>
      <c r="O210" s="161"/>
      <c r="P210" s="161"/>
      <c r="Q210" s="161"/>
      <c r="R210" s="161"/>
      <c r="S210" s="161"/>
      <c r="T210" s="161"/>
      <c r="U210" s="161"/>
      <c r="V210" s="161"/>
      <c r="W210" s="161"/>
      <c r="X210" s="161"/>
      <c r="Y210" s="161"/>
      <c r="Z210" s="161"/>
      <c r="AA210" s="161"/>
      <c r="AB210" s="161"/>
      <c r="AC210" s="161">
        <f t="shared" si="300"/>
        <v>0</v>
      </c>
      <c r="AD210" s="161">
        <f t="shared" si="301"/>
        <v>-25</v>
      </c>
      <c r="AE210" s="162">
        <f>(IN+SD)/2</f>
        <v>5</v>
      </c>
      <c r="AF210" s="54">
        <f>HLOOKUP(Yrke,Levelbonus!$B$1:$CR$20,14,FALSE)</f>
        <v>1</v>
      </c>
      <c r="AG210" s="54">
        <f t="shared" si="302"/>
        <v>1</v>
      </c>
      <c r="AH210" s="54" t="str">
        <f>IF(ISNUMBER(VLOOKUP($A210,Rasbonus!$A$61:$AM$295,MATCH(Ras,Rasbonus!$A$1:$AM$1,0),FALSE)),VLOOKUP($A210,Rasbonus!$A$61:$AM$295,MATCH(Ras,Rasbonus!$A$1:$AM$1,0),FALSE),"0")</f>
        <v>0</v>
      </c>
      <c r="AI210" s="54"/>
      <c r="AJ210" s="54"/>
      <c r="AK210" s="163">
        <f t="shared" si="303"/>
        <v>-19</v>
      </c>
      <c r="AL210" s="157">
        <f t="shared" si="304"/>
        <v>0</v>
      </c>
      <c r="AM210" s="157">
        <f t="shared" ref="AM210:BF210" si="310">IF(I210&gt;2,"99",IF(I210&lt;1,0,IF(I210=1,$C210+$C210-$C210,IF(I210=2,$C210+$D210))))</f>
        <v>0</v>
      </c>
      <c r="AN210" s="157">
        <f t="shared" si="310"/>
        <v>0</v>
      </c>
      <c r="AO210" s="157">
        <f t="shared" si="310"/>
        <v>0</v>
      </c>
      <c r="AP210" s="157">
        <f t="shared" si="310"/>
        <v>0</v>
      </c>
      <c r="AQ210" s="157">
        <f t="shared" si="310"/>
        <v>0</v>
      </c>
      <c r="AR210" s="157">
        <f t="shared" si="310"/>
        <v>0</v>
      </c>
      <c r="AS210" s="157">
        <f t="shared" si="310"/>
        <v>0</v>
      </c>
      <c r="AT210" s="157">
        <f t="shared" si="310"/>
        <v>0</v>
      </c>
      <c r="AU210" s="157">
        <f t="shared" si="310"/>
        <v>0</v>
      </c>
      <c r="AV210" s="157">
        <f t="shared" si="310"/>
        <v>0</v>
      </c>
      <c r="AW210" s="157">
        <f t="shared" si="310"/>
        <v>0</v>
      </c>
      <c r="AX210" s="157">
        <f t="shared" si="310"/>
        <v>0</v>
      </c>
      <c r="AY210" s="157">
        <f t="shared" si="310"/>
        <v>0</v>
      </c>
      <c r="AZ210" s="157">
        <f t="shared" si="310"/>
        <v>0</v>
      </c>
      <c r="BA210" s="157">
        <f t="shared" si="310"/>
        <v>0</v>
      </c>
      <c r="BB210" s="157">
        <f t="shared" si="310"/>
        <v>0</v>
      </c>
      <c r="BC210" s="157">
        <f t="shared" si="310"/>
        <v>0</v>
      </c>
      <c r="BD210" s="157">
        <f t="shared" si="310"/>
        <v>0</v>
      </c>
      <c r="BE210" s="157">
        <f t="shared" si="310"/>
        <v>0</v>
      </c>
      <c r="BF210" s="157">
        <f t="shared" si="310"/>
        <v>0</v>
      </c>
      <c r="BG210" s="52"/>
      <c r="BH210" s="52"/>
      <c r="BI210" s="52"/>
      <c r="BJ210" s="52"/>
    </row>
    <row r="211" spans="1:62" ht="12.75" customHeight="1">
      <c r="A211" s="158" t="s">
        <v>442</v>
      </c>
      <c r="B211" s="159" t="str">
        <f>VLOOKUP(A211,AllaSkills!$A$3:$BV$319,'Ny NPC'!$A$2+3,FALSE)</f>
        <v>1/3</v>
      </c>
      <c r="C211" s="161" t="str">
        <f t="shared" si="298"/>
        <v>1</v>
      </c>
      <c r="D211" s="161" t="str">
        <f t="shared" si="299"/>
        <v>3</v>
      </c>
      <c r="E211" s="158" t="s">
        <v>435</v>
      </c>
      <c r="F211" s="161"/>
      <c r="G211" s="161"/>
      <c r="H211" s="161"/>
      <c r="I211" s="161"/>
      <c r="J211" s="161"/>
      <c r="K211" s="161"/>
      <c r="L211" s="161"/>
      <c r="M211" s="161"/>
      <c r="N211" s="161"/>
      <c r="O211" s="161"/>
      <c r="P211" s="161"/>
      <c r="Q211" s="161"/>
      <c r="R211" s="161"/>
      <c r="S211" s="161"/>
      <c r="T211" s="161"/>
      <c r="U211" s="161"/>
      <c r="V211" s="161"/>
      <c r="W211" s="161"/>
      <c r="X211" s="161"/>
      <c r="Y211" s="161"/>
      <c r="Z211" s="161"/>
      <c r="AA211" s="161"/>
      <c r="AB211" s="161"/>
      <c r="AC211" s="161">
        <f t="shared" si="300"/>
        <v>0</v>
      </c>
      <c r="AD211" s="161">
        <f t="shared" si="301"/>
        <v>-25</v>
      </c>
      <c r="AE211" s="162">
        <f>(IN+RE)/2</f>
        <v>5</v>
      </c>
      <c r="AF211" s="54">
        <f>HLOOKUP(Yrke,Levelbonus!$B$1:$CR$20,14,FALSE)</f>
        <v>1</v>
      </c>
      <c r="AG211" s="54">
        <f t="shared" si="302"/>
        <v>1</v>
      </c>
      <c r="AH211" s="54" t="str">
        <f>IF(ISNUMBER(VLOOKUP($A211,Rasbonus!$A$61:$AM$295,MATCH(Ras,Rasbonus!$A$1:$AM$1,0),FALSE)),VLOOKUP($A211,Rasbonus!$A$61:$AM$295,MATCH(Ras,Rasbonus!$A$1:$AM$1,0),FALSE),"0")</f>
        <v>0</v>
      </c>
      <c r="AI211" s="54"/>
      <c r="AJ211" s="54"/>
      <c r="AK211" s="163">
        <f t="shared" si="303"/>
        <v>-19</v>
      </c>
      <c r="AL211" s="157">
        <f t="shared" si="304"/>
        <v>0</v>
      </c>
      <c r="AM211" s="157">
        <f t="shared" ref="AM211:BF211" si="311">IF(I211&gt;2,"99",IF(I211&lt;1,0,IF(I211=1,$C211+$C211-$C211,IF(I211=2,$C211+$D211))))</f>
        <v>0</v>
      </c>
      <c r="AN211" s="157">
        <f t="shared" si="311"/>
        <v>0</v>
      </c>
      <c r="AO211" s="157">
        <f t="shared" si="311"/>
        <v>0</v>
      </c>
      <c r="AP211" s="157">
        <f t="shared" si="311"/>
        <v>0</v>
      </c>
      <c r="AQ211" s="157">
        <f t="shared" si="311"/>
        <v>0</v>
      </c>
      <c r="AR211" s="157">
        <f t="shared" si="311"/>
        <v>0</v>
      </c>
      <c r="AS211" s="157">
        <f t="shared" si="311"/>
        <v>0</v>
      </c>
      <c r="AT211" s="157">
        <f t="shared" si="311"/>
        <v>0</v>
      </c>
      <c r="AU211" s="157">
        <f t="shared" si="311"/>
        <v>0</v>
      </c>
      <c r="AV211" s="157">
        <f t="shared" si="311"/>
        <v>0</v>
      </c>
      <c r="AW211" s="157">
        <f t="shared" si="311"/>
        <v>0</v>
      </c>
      <c r="AX211" s="157">
        <f t="shared" si="311"/>
        <v>0</v>
      </c>
      <c r="AY211" s="157">
        <f t="shared" si="311"/>
        <v>0</v>
      </c>
      <c r="AZ211" s="157">
        <f t="shared" si="311"/>
        <v>0</v>
      </c>
      <c r="BA211" s="157">
        <f t="shared" si="311"/>
        <v>0</v>
      </c>
      <c r="BB211" s="157">
        <f t="shared" si="311"/>
        <v>0</v>
      </c>
      <c r="BC211" s="157">
        <f t="shared" si="311"/>
        <v>0</v>
      </c>
      <c r="BD211" s="157">
        <f t="shared" si="311"/>
        <v>0</v>
      </c>
      <c r="BE211" s="157">
        <f t="shared" si="311"/>
        <v>0</v>
      </c>
      <c r="BF211" s="157">
        <f t="shared" si="311"/>
        <v>0</v>
      </c>
      <c r="BG211" s="52"/>
      <c r="BH211" s="52"/>
      <c r="BI211" s="52"/>
      <c r="BJ211" s="52"/>
    </row>
    <row r="212" spans="1:62" ht="12.75" customHeight="1">
      <c r="A212" s="158" t="s">
        <v>443</v>
      </c>
      <c r="B212" s="159" t="str">
        <f>VLOOKUP(A212,AllaSkills!$A$3:$BV$319,'Ny NPC'!$A$2+3,FALSE)</f>
        <v>3</v>
      </c>
      <c r="C212" s="159" t="str">
        <f t="shared" si="298"/>
        <v>3</v>
      </c>
      <c r="D212" s="159" t="str">
        <f t="shared" si="299"/>
        <v>3</v>
      </c>
      <c r="E212" s="158" t="s">
        <v>435</v>
      </c>
      <c r="F212" s="161"/>
      <c r="G212" s="161"/>
      <c r="H212" s="161"/>
      <c r="I212" s="161"/>
      <c r="J212" s="161"/>
      <c r="K212" s="161"/>
      <c r="L212" s="161"/>
      <c r="M212" s="161"/>
      <c r="N212" s="161"/>
      <c r="O212" s="161"/>
      <c r="P212" s="161"/>
      <c r="Q212" s="161"/>
      <c r="R212" s="161"/>
      <c r="S212" s="161"/>
      <c r="T212" s="161"/>
      <c r="U212" s="161"/>
      <c r="V212" s="161"/>
      <c r="W212" s="161"/>
      <c r="X212" s="161"/>
      <c r="Y212" s="161"/>
      <c r="Z212" s="161"/>
      <c r="AA212" s="161"/>
      <c r="AB212" s="161"/>
      <c r="AC212" s="161">
        <f t="shared" si="300"/>
        <v>0</v>
      </c>
      <c r="AD212" s="161">
        <f t="shared" si="301"/>
        <v>-25</v>
      </c>
      <c r="AE212" s="162">
        <f>(IN+RE)/2</f>
        <v>5</v>
      </c>
      <c r="AF212" s="54">
        <f>HLOOKUP(Yrke,Levelbonus!$B$1:$CR$20,14,FALSE)</f>
        <v>1</v>
      </c>
      <c r="AG212" s="54">
        <f t="shared" si="302"/>
        <v>1</v>
      </c>
      <c r="AH212" s="54">
        <f>IF(ISNUMBER(VLOOKUP($A212,Rasbonus!$A$61:$AM$295,MATCH(Ras,Rasbonus!$A$1:$AM$1,0),FALSE)),VLOOKUP($A212,Rasbonus!$A$61:$AM$295,MATCH(Ras,Rasbonus!$A$1:$AM$1,0),FALSE),"0")</f>
        <v>10</v>
      </c>
      <c r="AI212" s="54"/>
      <c r="AJ212" s="54"/>
      <c r="AK212" s="163">
        <f t="shared" si="303"/>
        <v>-9</v>
      </c>
      <c r="AL212" s="157">
        <f t="shared" si="304"/>
        <v>0</v>
      </c>
      <c r="AM212" s="157">
        <f t="shared" ref="AM212:BF212" si="312">IF(I212&gt;2,"99",IF(I212&lt;1,0,IF(I212=1,$C212+$C212-$C212,IF(I212=2,$C212+$D212))))</f>
        <v>0</v>
      </c>
      <c r="AN212" s="157">
        <f t="shared" si="312"/>
        <v>0</v>
      </c>
      <c r="AO212" s="157">
        <f t="shared" si="312"/>
        <v>0</v>
      </c>
      <c r="AP212" s="157">
        <f t="shared" si="312"/>
        <v>0</v>
      </c>
      <c r="AQ212" s="157">
        <f t="shared" si="312"/>
        <v>0</v>
      </c>
      <c r="AR212" s="157">
        <f t="shared" si="312"/>
        <v>0</v>
      </c>
      <c r="AS212" s="157">
        <f t="shared" si="312"/>
        <v>0</v>
      </c>
      <c r="AT212" s="157">
        <f t="shared" si="312"/>
        <v>0</v>
      </c>
      <c r="AU212" s="157">
        <f t="shared" si="312"/>
        <v>0</v>
      </c>
      <c r="AV212" s="157">
        <f t="shared" si="312"/>
        <v>0</v>
      </c>
      <c r="AW212" s="157">
        <f t="shared" si="312"/>
        <v>0</v>
      </c>
      <c r="AX212" s="157">
        <f t="shared" si="312"/>
        <v>0</v>
      </c>
      <c r="AY212" s="157">
        <f t="shared" si="312"/>
        <v>0</v>
      </c>
      <c r="AZ212" s="157">
        <f t="shared" si="312"/>
        <v>0</v>
      </c>
      <c r="BA212" s="157">
        <f t="shared" si="312"/>
        <v>0</v>
      </c>
      <c r="BB212" s="157">
        <f t="shared" si="312"/>
        <v>0</v>
      </c>
      <c r="BC212" s="157">
        <f t="shared" si="312"/>
        <v>0</v>
      </c>
      <c r="BD212" s="157">
        <f t="shared" si="312"/>
        <v>0</v>
      </c>
      <c r="BE212" s="157">
        <f t="shared" si="312"/>
        <v>0</v>
      </c>
      <c r="BF212" s="157">
        <f t="shared" si="312"/>
        <v>0</v>
      </c>
      <c r="BG212" s="52"/>
      <c r="BH212" s="52"/>
      <c r="BI212" s="52"/>
      <c r="BJ212" s="52"/>
    </row>
    <row r="213" spans="1:62" ht="12.75" customHeight="1">
      <c r="A213" s="158"/>
      <c r="B213" s="161"/>
      <c r="C213" s="161"/>
      <c r="D213" s="161"/>
      <c r="E213" s="158"/>
      <c r="F213" s="161"/>
      <c r="G213" s="161"/>
      <c r="H213" s="161"/>
      <c r="I213" s="161"/>
      <c r="J213" s="161"/>
      <c r="K213" s="161"/>
      <c r="L213" s="161"/>
      <c r="M213" s="161"/>
      <c r="N213" s="161"/>
      <c r="O213" s="161"/>
      <c r="P213" s="161"/>
      <c r="Q213" s="161"/>
      <c r="R213" s="161"/>
      <c r="S213" s="161"/>
      <c r="T213" s="161"/>
      <c r="U213" s="161"/>
      <c r="V213" s="161"/>
      <c r="W213" s="161"/>
      <c r="X213" s="161"/>
      <c r="Y213" s="161"/>
      <c r="Z213" s="161"/>
      <c r="AA213" s="161"/>
      <c r="AB213" s="161"/>
      <c r="AC213" s="161"/>
      <c r="AD213" s="161"/>
      <c r="AE213" s="162"/>
      <c r="AF213" s="54"/>
      <c r="AG213" s="54"/>
      <c r="AH213" s="54"/>
      <c r="AI213" s="54"/>
      <c r="AJ213" s="54"/>
      <c r="AK213" s="163"/>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row>
    <row r="214" spans="1:62" ht="19.5" customHeight="1">
      <c r="A214" s="175" t="s">
        <v>444</v>
      </c>
      <c r="B214" s="148">
        <f>HLOOKUP(Yrke,'2nd'!$B$1:$CR$15,12,FALSE)</f>
        <v>6</v>
      </c>
      <c r="C214" s="165"/>
      <c r="D214" s="165"/>
      <c r="E214" s="166"/>
      <c r="F214" s="148">
        <f>SUM(AL215:AL233)</f>
        <v>0</v>
      </c>
      <c r="G214" s="148"/>
      <c r="H214" s="148"/>
      <c r="I214" s="148">
        <f t="shared" ref="I214:AB214" si="313">SUM(AM215:AM233)</f>
        <v>0</v>
      </c>
      <c r="J214" s="148">
        <f t="shared" si="313"/>
        <v>0</v>
      </c>
      <c r="K214" s="148">
        <f t="shared" si="313"/>
        <v>0</v>
      </c>
      <c r="L214" s="148">
        <f t="shared" si="313"/>
        <v>0</v>
      </c>
      <c r="M214" s="148">
        <f t="shared" si="313"/>
        <v>0</v>
      </c>
      <c r="N214" s="148">
        <f t="shared" si="313"/>
        <v>0</v>
      </c>
      <c r="O214" s="148">
        <f t="shared" si="313"/>
        <v>0</v>
      </c>
      <c r="P214" s="148">
        <f t="shared" si="313"/>
        <v>0</v>
      </c>
      <c r="Q214" s="148">
        <f t="shared" si="313"/>
        <v>0</v>
      </c>
      <c r="R214" s="148">
        <f t="shared" si="313"/>
        <v>0</v>
      </c>
      <c r="S214" s="148">
        <f t="shared" si="313"/>
        <v>0</v>
      </c>
      <c r="T214" s="148">
        <f t="shared" si="313"/>
        <v>0</v>
      </c>
      <c r="U214" s="148">
        <f t="shared" si="313"/>
        <v>0</v>
      </c>
      <c r="V214" s="148">
        <f t="shared" si="313"/>
        <v>0</v>
      </c>
      <c r="W214" s="148">
        <f t="shared" si="313"/>
        <v>0</v>
      </c>
      <c r="X214" s="148">
        <f t="shared" si="313"/>
        <v>0</v>
      </c>
      <c r="Y214" s="148">
        <f t="shared" si="313"/>
        <v>0</v>
      </c>
      <c r="Z214" s="148">
        <f t="shared" si="313"/>
        <v>0</v>
      </c>
      <c r="AA214" s="148">
        <f t="shared" si="313"/>
        <v>0</v>
      </c>
      <c r="AB214" s="148">
        <f t="shared" si="313"/>
        <v>0</v>
      </c>
      <c r="AC214" s="153" t="s">
        <v>14</v>
      </c>
      <c r="AD214" s="153" t="s">
        <v>17</v>
      </c>
      <c r="AE214" s="154" t="s">
        <v>18</v>
      </c>
      <c r="AF214" s="153"/>
      <c r="AG214" s="153" t="s">
        <v>19</v>
      </c>
      <c r="AH214" s="153" t="s">
        <v>245</v>
      </c>
      <c r="AI214" s="153" t="s">
        <v>21</v>
      </c>
      <c r="AJ214" s="153" t="s">
        <v>23</v>
      </c>
      <c r="AK214" s="155" t="s">
        <v>24</v>
      </c>
      <c r="AL214" s="157"/>
      <c r="AM214" s="157"/>
      <c r="AN214" s="157"/>
      <c r="AO214" s="157"/>
      <c r="AP214" s="157"/>
      <c r="AQ214" s="157"/>
      <c r="AR214" s="157"/>
      <c r="AS214" s="157"/>
      <c r="AT214" s="157"/>
      <c r="AU214" s="157"/>
      <c r="AV214" s="157"/>
      <c r="AW214" s="157"/>
      <c r="AX214" s="157"/>
      <c r="AY214" s="157"/>
      <c r="AZ214" s="157"/>
      <c r="BA214" s="157"/>
      <c r="BB214" s="157"/>
      <c r="BC214" s="157"/>
      <c r="BD214" s="157"/>
      <c r="BE214" s="157"/>
      <c r="BF214" s="157"/>
      <c r="BG214" s="157"/>
      <c r="BH214" s="157"/>
      <c r="BI214" s="157"/>
      <c r="BJ214" s="157"/>
    </row>
    <row r="215" spans="1:62" ht="12.75" customHeight="1">
      <c r="A215" s="158" t="s">
        <v>445</v>
      </c>
      <c r="B215" s="159" t="str">
        <f>VLOOKUP(A215,AllaSkills!$A$3:$BV$319,'Ny NPC'!$A$2+3,FALSE)</f>
        <v>2/5</v>
      </c>
      <c r="C215" s="161" t="str">
        <f t="shared" ref="C215:C221" si="314">IF(LEN(B215)=3,LEFT(B215,1),IF(LEN(B215)&lt;3,B215,99))</f>
        <v>2</v>
      </c>
      <c r="D215" s="161" t="str">
        <f t="shared" ref="D215:D221" si="315">IF(RIGHT(B215,1)="*",LEFT(B215,1),IF(LEN(B215)=3,RIGHT(B215,1),IF(LEN(B215)&lt;3,B215,RIGHT(B215,2))))</f>
        <v>5</v>
      </c>
      <c r="E215" s="158" t="s">
        <v>446</v>
      </c>
      <c r="F215" s="161"/>
      <c r="G215" s="161"/>
      <c r="H215" s="161"/>
      <c r="I215" s="161"/>
      <c r="J215" s="161"/>
      <c r="K215" s="161"/>
      <c r="L215" s="161"/>
      <c r="M215" s="161"/>
      <c r="N215" s="161"/>
      <c r="O215" s="161"/>
      <c r="P215" s="161"/>
      <c r="Q215" s="161"/>
      <c r="R215" s="161"/>
      <c r="S215" s="161"/>
      <c r="T215" s="161"/>
      <c r="U215" s="161"/>
      <c r="V215" s="161"/>
      <c r="W215" s="161"/>
      <c r="X215" s="161"/>
      <c r="Y215" s="161"/>
      <c r="Z215" s="161"/>
      <c r="AA215" s="161"/>
      <c r="AB215" s="161"/>
      <c r="AC215" s="161">
        <f t="shared" ref="AC215:AC221" si="316">SUM(F215:AB215)</f>
        <v>0</v>
      </c>
      <c r="AD215" s="161">
        <f t="shared" ref="AD215:AD221" si="317">IF(AC215&lt;1,-25,IF(AC215&gt;30,80+((AC215-30)*0.5),IF(AC215&gt;20,70+(AC215-20),IF(AC215&gt;10,50+((AC215-10)*2),AC215*5))))</f>
        <v>-25</v>
      </c>
      <c r="AE215" s="162">
        <f>(PR+IN)/2</f>
        <v>7.5</v>
      </c>
      <c r="AF215" s="54">
        <f>HLOOKUP(Yrke,Levelbonus!$B$1:$CR$20,15,FALSE)</f>
        <v>0</v>
      </c>
      <c r="AG215" s="54">
        <f t="shared" ref="AG215:AG221" si="318">AF215*Level</f>
        <v>0</v>
      </c>
      <c r="AH215" s="54" t="str">
        <f>IF(ISNUMBER(VLOOKUP($A215,Rasbonus!$A$61:$AM$295,MATCH(Ras,Rasbonus!$A$1:$AM$1,0),FALSE)),VLOOKUP($A215,Rasbonus!$A$61:$AM$295,MATCH(Ras,Rasbonus!$A$1:$AM$1,0),FALSE),"0")</f>
        <v>0</v>
      </c>
      <c r="AI215" s="54"/>
      <c r="AJ215" s="54"/>
      <c r="AK215" s="163">
        <f t="shared" ref="AK215:AK221" si="319">ROUND(AD215+AE215+AG215+AH215+AI215+AJ215,0)</f>
        <v>-18</v>
      </c>
      <c r="AL215" s="157">
        <f t="shared" ref="AL215:AL221" si="320">IF(F215&gt;2,"99",IF(F215&lt;1,0,IF(F215=1,$C215+$C215-$C215,IF(F215=2,$C215+$D215))))</f>
        <v>0</v>
      </c>
      <c r="AM215" s="157">
        <f t="shared" ref="AM215:BF215" si="321">IF(I215&gt;2,"99",IF(I215&lt;1,0,IF(I215=1,$C215+$C215-$C215,IF(I215=2,$C215+$D215))))</f>
        <v>0</v>
      </c>
      <c r="AN215" s="157">
        <f t="shared" si="321"/>
        <v>0</v>
      </c>
      <c r="AO215" s="157">
        <f t="shared" si="321"/>
        <v>0</v>
      </c>
      <c r="AP215" s="157">
        <f t="shared" si="321"/>
        <v>0</v>
      </c>
      <c r="AQ215" s="157">
        <f t="shared" si="321"/>
        <v>0</v>
      </c>
      <c r="AR215" s="157">
        <f t="shared" si="321"/>
        <v>0</v>
      </c>
      <c r="AS215" s="157">
        <f t="shared" si="321"/>
        <v>0</v>
      </c>
      <c r="AT215" s="157">
        <f t="shared" si="321"/>
        <v>0</v>
      </c>
      <c r="AU215" s="157">
        <f t="shared" si="321"/>
        <v>0</v>
      </c>
      <c r="AV215" s="157">
        <f t="shared" si="321"/>
        <v>0</v>
      </c>
      <c r="AW215" s="157">
        <f t="shared" si="321"/>
        <v>0</v>
      </c>
      <c r="AX215" s="157">
        <f t="shared" si="321"/>
        <v>0</v>
      </c>
      <c r="AY215" s="157">
        <f t="shared" si="321"/>
        <v>0</v>
      </c>
      <c r="AZ215" s="157">
        <f t="shared" si="321"/>
        <v>0</v>
      </c>
      <c r="BA215" s="157">
        <f t="shared" si="321"/>
        <v>0</v>
      </c>
      <c r="BB215" s="157">
        <f t="shared" si="321"/>
        <v>0</v>
      </c>
      <c r="BC215" s="157">
        <f t="shared" si="321"/>
        <v>0</v>
      </c>
      <c r="BD215" s="157">
        <f t="shared" si="321"/>
        <v>0</v>
      </c>
      <c r="BE215" s="157">
        <f t="shared" si="321"/>
        <v>0</v>
      </c>
      <c r="BF215" s="157">
        <f t="shared" si="321"/>
        <v>0</v>
      </c>
      <c r="BG215" s="52"/>
      <c r="BH215" s="52"/>
      <c r="BI215" s="52"/>
      <c r="BJ215" s="52"/>
    </row>
    <row r="216" spans="1:62" ht="12.75" customHeight="1">
      <c r="A216" s="158" t="s">
        <v>447</v>
      </c>
      <c r="B216" s="159" t="str">
        <f>VLOOKUP(A216,AllaSkills!$A$3:$BV$319,'Ny NPC'!$A$2+3,FALSE)</f>
        <v>3/5</v>
      </c>
      <c r="C216" s="161" t="str">
        <f t="shared" si="314"/>
        <v>3</v>
      </c>
      <c r="D216" s="161" t="str">
        <f t="shared" si="315"/>
        <v>5</v>
      </c>
      <c r="E216" s="158" t="s">
        <v>446</v>
      </c>
      <c r="F216" s="161"/>
      <c r="G216" s="161"/>
      <c r="H216" s="161"/>
      <c r="I216" s="161"/>
      <c r="J216" s="161"/>
      <c r="K216" s="161"/>
      <c r="L216" s="161"/>
      <c r="M216" s="161"/>
      <c r="N216" s="161"/>
      <c r="O216" s="161"/>
      <c r="P216" s="161"/>
      <c r="Q216" s="161"/>
      <c r="R216" s="161"/>
      <c r="S216" s="161"/>
      <c r="T216" s="161"/>
      <c r="U216" s="161"/>
      <c r="V216" s="161"/>
      <c r="W216" s="161"/>
      <c r="X216" s="161"/>
      <c r="Y216" s="161"/>
      <c r="Z216" s="161"/>
      <c r="AA216" s="161"/>
      <c r="AB216" s="161"/>
      <c r="AC216" s="161">
        <f t="shared" si="316"/>
        <v>0</v>
      </c>
      <c r="AD216" s="161">
        <f t="shared" si="317"/>
        <v>-25</v>
      </c>
      <c r="AE216" s="162">
        <f>PR</f>
        <v>10</v>
      </c>
      <c r="AF216" s="54">
        <f>HLOOKUP(Yrke,Levelbonus!$B$1:$CR$20,15,FALSE)</f>
        <v>0</v>
      </c>
      <c r="AG216" s="54">
        <f t="shared" si="318"/>
        <v>0</v>
      </c>
      <c r="AH216" s="54" t="str">
        <f>IF(ISNUMBER(VLOOKUP($A216,Rasbonus!$A$61:$AM$295,MATCH(Ras,Rasbonus!$A$1:$AM$1,0),FALSE)),VLOOKUP($A216,Rasbonus!$A$61:$AM$295,MATCH(Ras,Rasbonus!$A$1:$AM$1,0),FALSE),"0")</f>
        <v>0</v>
      </c>
      <c r="AI216" s="54"/>
      <c r="AJ216" s="54"/>
      <c r="AK216" s="163">
        <f t="shared" si="319"/>
        <v>-15</v>
      </c>
      <c r="AL216" s="52">
        <f t="shared" si="320"/>
        <v>0</v>
      </c>
      <c r="AM216" s="52">
        <f t="shared" ref="AM216:BF216" si="322">IF(I216&gt;2,"99",IF(I216&lt;1,0,IF(I216=1,$C216+$C216-$C216,IF(I216=2,$C216+$D216))))</f>
        <v>0</v>
      </c>
      <c r="AN216" s="52">
        <f t="shared" si="322"/>
        <v>0</v>
      </c>
      <c r="AO216" s="52">
        <f t="shared" si="322"/>
        <v>0</v>
      </c>
      <c r="AP216" s="52">
        <f t="shared" si="322"/>
        <v>0</v>
      </c>
      <c r="AQ216" s="52">
        <f t="shared" si="322"/>
        <v>0</v>
      </c>
      <c r="AR216" s="52">
        <f t="shared" si="322"/>
        <v>0</v>
      </c>
      <c r="AS216" s="52">
        <f t="shared" si="322"/>
        <v>0</v>
      </c>
      <c r="AT216" s="52">
        <f t="shared" si="322"/>
        <v>0</v>
      </c>
      <c r="AU216" s="52">
        <f t="shared" si="322"/>
        <v>0</v>
      </c>
      <c r="AV216" s="52">
        <f t="shared" si="322"/>
        <v>0</v>
      </c>
      <c r="AW216" s="52">
        <f t="shared" si="322"/>
        <v>0</v>
      </c>
      <c r="AX216" s="52">
        <f t="shared" si="322"/>
        <v>0</v>
      </c>
      <c r="AY216" s="52">
        <f t="shared" si="322"/>
        <v>0</v>
      </c>
      <c r="AZ216" s="52">
        <f t="shared" si="322"/>
        <v>0</v>
      </c>
      <c r="BA216" s="52">
        <f t="shared" si="322"/>
        <v>0</v>
      </c>
      <c r="BB216" s="52">
        <f t="shared" si="322"/>
        <v>0</v>
      </c>
      <c r="BC216" s="52">
        <f t="shared" si="322"/>
        <v>0</v>
      </c>
      <c r="BD216" s="52">
        <f t="shared" si="322"/>
        <v>0</v>
      </c>
      <c r="BE216" s="52">
        <f t="shared" si="322"/>
        <v>0</v>
      </c>
      <c r="BF216" s="52">
        <f t="shared" si="322"/>
        <v>0</v>
      </c>
      <c r="BG216" s="52"/>
      <c r="BH216" s="52"/>
      <c r="BI216" s="52"/>
      <c r="BJ216" s="52"/>
    </row>
    <row r="217" spans="1:62" ht="12.75" customHeight="1">
      <c r="A217" s="158" t="s">
        <v>448</v>
      </c>
      <c r="B217" s="159" t="str">
        <f>VLOOKUP(A217,AllaSkills!$A$3:$BV$319,'Ny NPC'!$A$2+3,FALSE)</f>
        <v>2/6</v>
      </c>
      <c r="C217" s="161" t="str">
        <f t="shared" si="314"/>
        <v>2</v>
      </c>
      <c r="D217" s="161" t="str">
        <f t="shared" si="315"/>
        <v>6</v>
      </c>
      <c r="E217" s="158" t="s">
        <v>446</v>
      </c>
      <c r="F217" s="161"/>
      <c r="G217" s="161"/>
      <c r="H217" s="161"/>
      <c r="I217" s="161"/>
      <c r="J217" s="161"/>
      <c r="K217" s="161"/>
      <c r="L217" s="161"/>
      <c r="M217" s="161"/>
      <c r="N217" s="161"/>
      <c r="O217" s="161"/>
      <c r="P217" s="161"/>
      <c r="Q217" s="161"/>
      <c r="R217" s="161"/>
      <c r="S217" s="161"/>
      <c r="T217" s="161"/>
      <c r="U217" s="161"/>
      <c r="V217" s="161"/>
      <c r="W217" s="161"/>
      <c r="X217" s="161"/>
      <c r="Y217" s="161"/>
      <c r="Z217" s="161"/>
      <c r="AA217" s="161"/>
      <c r="AB217" s="161"/>
      <c r="AC217" s="161">
        <f t="shared" si="316"/>
        <v>0</v>
      </c>
      <c r="AD217" s="161">
        <f t="shared" si="317"/>
        <v>-25</v>
      </c>
      <c r="AE217" s="162">
        <f>(RE+PR)/2</f>
        <v>7.5</v>
      </c>
      <c r="AF217" s="54">
        <f>HLOOKUP(Yrke,Levelbonus!$B$1:$CR$20,15,FALSE)</f>
        <v>0</v>
      </c>
      <c r="AG217" s="54">
        <f t="shared" si="318"/>
        <v>0</v>
      </c>
      <c r="AH217" s="54" t="str">
        <f>IF(ISNUMBER(VLOOKUP($A217,Rasbonus!$A$61:$AM$295,MATCH(Ras,Rasbonus!$A$1:$AM$1,0),FALSE)),VLOOKUP($A217,Rasbonus!$A$61:$AM$295,MATCH(Ras,Rasbonus!$A$1:$AM$1,0),FALSE),"0")</f>
        <v>0</v>
      </c>
      <c r="AI217" s="54"/>
      <c r="AJ217" s="54"/>
      <c r="AK217" s="163">
        <f t="shared" si="319"/>
        <v>-18</v>
      </c>
      <c r="AL217" s="52">
        <f t="shared" si="320"/>
        <v>0</v>
      </c>
      <c r="AM217" s="52">
        <f t="shared" ref="AM217:BF217" si="323">IF(I217&gt;2,"99",IF(I217&lt;1,0,IF(I217=1,$C217+$C217-$C217,IF(I217=2,$C217+$D217))))</f>
        <v>0</v>
      </c>
      <c r="AN217" s="52">
        <f t="shared" si="323"/>
        <v>0</v>
      </c>
      <c r="AO217" s="52">
        <f t="shared" si="323"/>
        <v>0</v>
      </c>
      <c r="AP217" s="52">
        <f t="shared" si="323"/>
        <v>0</v>
      </c>
      <c r="AQ217" s="52">
        <f t="shared" si="323"/>
        <v>0</v>
      </c>
      <c r="AR217" s="52">
        <f t="shared" si="323"/>
        <v>0</v>
      </c>
      <c r="AS217" s="52">
        <f t="shared" si="323"/>
        <v>0</v>
      </c>
      <c r="AT217" s="52">
        <f t="shared" si="323"/>
        <v>0</v>
      </c>
      <c r="AU217" s="52">
        <f t="shared" si="323"/>
        <v>0</v>
      </c>
      <c r="AV217" s="52">
        <f t="shared" si="323"/>
        <v>0</v>
      </c>
      <c r="AW217" s="52">
        <f t="shared" si="323"/>
        <v>0</v>
      </c>
      <c r="AX217" s="52">
        <f t="shared" si="323"/>
        <v>0</v>
      </c>
      <c r="AY217" s="52">
        <f t="shared" si="323"/>
        <v>0</v>
      </c>
      <c r="AZ217" s="52">
        <f t="shared" si="323"/>
        <v>0</v>
      </c>
      <c r="BA217" s="52">
        <f t="shared" si="323"/>
        <v>0</v>
      </c>
      <c r="BB217" s="52">
        <f t="shared" si="323"/>
        <v>0</v>
      </c>
      <c r="BC217" s="52">
        <f t="shared" si="323"/>
        <v>0</v>
      </c>
      <c r="BD217" s="52">
        <f t="shared" si="323"/>
        <v>0</v>
      </c>
      <c r="BE217" s="52">
        <f t="shared" si="323"/>
        <v>0</v>
      </c>
      <c r="BF217" s="52">
        <f t="shared" si="323"/>
        <v>0</v>
      </c>
      <c r="BG217" s="52"/>
      <c r="BH217" s="52"/>
      <c r="BI217" s="52"/>
      <c r="BJ217" s="52"/>
    </row>
    <row r="218" spans="1:62" ht="12.75" customHeight="1">
      <c r="A218" s="158" t="s">
        <v>449</v>
      </c>
      <c r="B218" s="159" t="str">
        <f>VLOOKUP(A218,AllaSkills!$A$3:$BV$319,'Ny NPC'!$A$2+3,FALSE)</f>
        <v>4</v>
      </c>
      <c r="C218" s="159" t="str">
        <f t="shared" si="314"/>
        <v>4</v>
      </c>
      <c r="D218" s="159" t="str">
        <f t="shared" si="315"/>
        <v>4</v>
      </c>
      <c r="E218" s="158" t="s">
        <v>446</v>
      </c>
      <c r="F218" s="161"/>
      <c r="G218" s="161"/>
      <c r="H218" s="161"/>
      <c r="I218" s="161"/>
      <c r="J218" s="161"/>
      <c r="K218" s="161"/>
      <c r="L218" s="161"/>
      <c r="M218" s="161"/>
      <c r="N218" s="161"/>
      <c r="O218" s="161"/>
      <c r="P218" s="161"/>
      <c r="Q218" s="161"/>
      <c r="R218" s="161"/>
      <c r="S218" s="161"/>
      <c r="T218" s="161"/>
      <c r="U218" s="161"/>
      <c r="V218" s="161"/>
      <c r="W218" s="161"/>
      <c r="X218" s="161"/>
      <c r="Y218" s="161"/>
      <c r="Z218" s="161"/>
      <c r="AA218" s="161"/>
      <c r="AB218" s="161"/>
      <c r="AC218" s="161">
        <f t="shared" si="316"/>
        <v>0</v>
      </c>
      <c r="AD218" s="161">
        <f t="shared" si="317"/>
        <v>-25</v>
      </c>
      <c r="AE218" s="162">
        <f>(AG+RE)/2</f>
        <v>5</v>
      </c>
      <c r="AF218" s="54">
        <f>HLOOKUP(Yrke,Levelbonus!$B$1:$CR$20,15,FALSE)</f>
        <v>0</v>
      </c>
      <c r="AG218" s="54">
        <f t="shared" si="318"/>
        <v>0</v>
      </c>
      <c r="AH218" s="54" t="str">
        <f>IF(ISNUMBER(VLOOKUP($A218,Rasbonus!$A$61:$AM$295,MATCH(Ras,Rasbonus!$A$1:$AM$1,0),FALSE)),VLOOKUP($A218,Rasbonus!$A$61:$AM$295,MATCH(Ras,Rasbonus!$A$1:$AM$1,0),FALSE),"0")</f>
        <v>0</v>
      </c>
      <c r="AI218" s="54"/>
      <c r="AJ218" s="54"/>
      <c r="AK218" s="163">
        <f t="shared" si="319"/>
        <v>-20</v>
      </c>
      <c r="AL218" s="52">
        <f t="shared" si="320"/>
        <v>0</v>
      </c>
      <c r="AM218" s="52">
        <f t="shared" ref="AM218:BF218" si="324">IF(I218&gt;2,"99",IF(I218&lt;1,0,IF(I218=1,$C218+$C218-$C218,IF(I218=2,$C218+$D218))))</f>
        <v>0</v>
      </c>
      <c r="AN218" s="52">
        <f t="shared" si="324"/>
        <v>0</v>
      </c>
      <c r="AO218" s="52">
        <f t="shared" si="324"/>
        <v>0</v>
      </c>
      <c r="AP218" s="52">
        <f t="shared" si="324"/>
        <v>0</v>
      </c>
      <c r="AQ218" s="52">
        <f t="shared" si="324"/>
        <v>0</v>
      </c>
      <c r="AR218" s="52">
        <f t="shared" si="324"/>
        <v>0</v>
      </c>
      <c r="AS218" s="52">
        <f t="shared" si="324"/>
        <v>0</v>
      </c>
      <c r="AT218" s="52">
        <f t="shared" si="324"/>
        <v>0</v>
      </c>
      <c r="AU218" s="52">
        <f t="shared" si="324"/>
        <v>0</v>
      </c>
      <c r="AV218" s="52">
        <f t="shared" si="324"/>
        <v>0</v>
      </c>
      <c r="AW218" s="52">
        <f t="shared" si="324"/>
        <v>0</v>
      </c>
      <c r="AX218" s="52">
        <f t="shared" si="324"/>
        <v>0</v>
      </c>
      <c r="AY218" s="52">
        <f t="shared" si="324"/>
        <v>0</v>
      </c>
      <c r="AZ218" s="52">
        <f t="shared" si="324"/>
        <v>0</v>
      </c>
      <c r="BA218" s="52">
        <f t="shared" si="324"/>
        <v>0</v>
      </c>
      <c r="BB218" s="52">
        <f t="shared" si="324"/>
        <v>0</v>
      </c>
      <c r="BC218" s="52">
        <f t="shared" si="324"/>
        <v>0</v>
      </c>
      <c r="BD218" s="52">
        <f t="shared" si="324"/>
        <v>0</v>
      </c>
      <c r="BE218" s="52">
        <f t="shared" si="324"/>
        <v>0</v>
      </c>
      <c r="BF218" s="52">
        <f t="shared" si="324"/>
        <v>0</v>
      </c>
      <c r="BG218" s="52"/>
      <c r="BH218" s="52"/>
      <c r="BI218" s="52"/>
      <c r="BJ218" s="52"/>
    </row>
    <row r="219" spans="1:62" ht="12.75" customHeight="1">
      <c r="A219" s="164" t="s">
        <v>450</v>
      </c>
      <c r="B219" s="159" t="str">
        <f>VLOOKUP(A219,AllaSkills!$A$3:$BV$319,'Ny NPC'!$A$2+3,FALSE)</f>
        <v>2/5</v>
      </c>
      <c r="C219" s="161" t="str">
        <f t="shared" si="314"/>
        <v>2</v>
      </c>
      <c r="D219" s="161" t="str">
        <f t="shared" si="315"/>
        <v>5</v>
      </c>
      <c r="E219" s="164" t="s">
        <v>446</v>
      </c>
      <c r="F219" s="161"/>
      <c r="G219" s="161"/>
      <c r="H219" s="161"/>
      <c r="I219" s="161"/>
      <c r="J219" s="161"/>
      <c r="K219" s="161"/>
      <c r="L219" s="161"/>
      <c r="M219" s="161"/>
      <c r="N219" s="161"/>
      <c r="O219" s="161"/>
      <c r="P219" s="161"/>
      <c r="Q219" s="161"/>
      <c r="R219" s="161"/>
      <c r="S219" s="161"/>
      <c r="T219" s="161"/>
      <c r="U219" s="161"/>
      <c r="V219" s="161"/>
      <c r="W219" s="161"/>
      <c r="X219" s="161"/>
      <c r="Y219" s="161"/>
      <c r="Z219" s="161"/>
      <c r="AA219" s="161"/>
      <c r="AB219" s="161"/>
      <c r="AC219" s="161">
        <f t="shared" si="316"/>
        <v>0</v>
      </c>
      <c r="AD219" s="161">
        <f t="shared" si="317"/>
        <v>-25</v>
      </c>
      <c r="AE219" s="162">
        <f>(PR+RE)/2</f>
        <v>7.5</v>
      </c>
      <c r="AF219" s="54">
        <f>HLOOKUP(Yrke,Levelbonus!$B$1:$CR$20,15,FALSE)</f>
        <v>0</v>
      </c>
      <c r="AG219" s="54">
        <f t="shared" si="318"/>
        <v>0</v>
      </c>
      <c r="AH219" s="54">
        <f>IF(ISNUMBER(VLOOKUP($A219,Rasbonus!$A$61:$AM$295,MATCH(Ras,Rasbonus!$A$1:$AM$1,0),FALSE)),VLOOKUP($A219,Rasbonus!$A$61:$AM$295,MATCH(Ras,Rasbonus!$A$1:$AM$1,0),FALSE),"0")</f>
        <v>10</v>
      </c>
      <c r="AI219" s="54"/>
      <c r="AJ219" s="54"/>
      <c r="AK219" s="163">
        <f t="shared" si="319"/>
        <v>-8</v>
      </c>
      <c r="AL219" s="52">
        <f t="shared" si="320"/>
        <v>0</v>
      </c>
      <c r="AM219" s="52">
        <f t="shared" ref="AM219:BF219" si="325">IF(I219&gt;2,"99",IF(I219&lt;1,0,IF(I219=1,$C219+$C219-$C219,IF(I219=2,$C219+$D219))))</f>
        <v>0</v>
      </c>
      <c r="AN219" s="52">
        <f t="shared" si="325"/>
        <v>0</v>
      </c>
      <c r="AO219" s="52">
        <f t="shared" si="325"/>
        <v>0</v>
      </c>
      <c r="AP219" s="52">
        <f t="shared" si="325"/>
        <v>0</v>
      </c>
      <c r="AQ219" s="52">
        <f t="shared" si="325"/>
        <v>0</v>
      </c>
      <c r="AR219" s="52">
        <f t="shared" si="325"/>
        <v>0</v>
      </c>
      <c r="AS219" s="52">
        <f t="shared" si="325"/>
        <v>0</v>
      </c>
      <c r="AT219" s="52">
        <f t="shared" si="325"/>
        <v>0</v>
      </c>
      <c r="AU219" s="52">
        <f t="shared" si="325"/>
        <v>0</v>
      </c>
      <c r="AV219" s="52">
        <f t="shared" si="325"/>
        <v>0</v>
      </c>
      <c r="AW219" s="52">
        <f t="shared" si="325"/>
        <v>0</v>
      </c>
      <c r="AX219" s="52">
        <f t="shared" si="325"/>
        <v>0</v>
      </c>
      <c r="AY219" s="52">
        <f t="shared" si="325"/>
        <v>0</v>
      </c>
      <c r="AZ219" s="52">
        <f t="shared" si="325"/>
        <v>0</v>
      </c>
      <c r="BA219" s="52">
        <f t="shared" si="325"/>
        <v>0</v>
      </c>
      <c r="BB219" s="52">
        <f t="shared" si="325"/>
        <v>0</v>
      </c>
      <c r="BC219" s="52">
        <f t="shared" si="325"/>
        <v>0</v>
      </c>
      <c r="BD219" s="52">
        <f t="shared" si="325"/>
        <v>0</v>
      </c>
      <c r="BE219" s="52">
        <f t="shared" si="325"/>
        <v>0</v>
      </c>
      <c r="BF219" s="52">
        <f t="shared" si="325"/>
        <v>0</v>
      </c>
      <c r="BG219" s="52"/>
      <c r="BH219" s="52"/>
      <c r="BI219" s="52"/>
      <c r="BJ219" s="52"/>
    </row>
    <row r="220" spans="1:62" ht="12.75" customHeight="1">
      <c r="A220" s="158" t="s">
        <v>451</v>
      </c>
      <c r="B220" s="159" t="str">
        <f>VLOOKUP(A220,AllaSkills!$A$3:$BV$319,'Ny NPC'!$A$2+3,FALSE)</f>
        <v>2/4</v>
      </c>
      <c r="C220" s="161" t="str">
        <f t="shared" si="314"/>
        <v>2</v>
      </c>
      <c r="D220" s="161" t="str">
        <f t="shared" si="315"/>
        <v>4</v>
      </c>
      <c r="E220" s="158" t="s">
        <v>446</v>
      </c>
      <c r="F220" s="161"/>
      <c r="G220" s="161"/>
      <c r="H220" s="161"/>
      <c r="I220" s="161"/>
      <c r="J220" s="161"/>
      <c r="K220" s="161"/>
      <c r="L220" s="161"/>
      <c r="M220" s="161"/>
      <c r="N220" s="161"/>
      <c r="O220" s="161"/>
      <c r="P220" s="161"/>
      <c r="Q220" s="161"/>
      <c r="R220" s="161"/>
      <c r="S220" s="161"/>
      <c r="T220" s="161"/>
      <c r="U220" s="161"/>
      <c r="V220" s="161"/>
      <c r="W220" s="161"/>
      <c r="X220" s="161"/>
      <c r="Y220" s="161"/>
      <c r="Z220" s="161"/>
      <c r="AA220" s="161"/>
      <c r="AB220" s="161"/>
      <c r="AC220" s="161">
        <f t="shared" si="316"/>
        <v>0</v>
      </c>
      <c r="AD220" s="161">
        <f t="shared" si="317"/>
        <v>-25</v>
      </c>
      <c r="AE220" s="162">
        <f>(PR+RE)/2</f>
        <v>7.5</v>
      </c>
      <c r="AF220" s="54">
        <f>HLOOKUP(Yrke,Levelbonus!$B$1:$CR$20,15,FALSE)</f>
        <v>0</v>
      </c>
      <c r="AG220" s="54">
        <f t="shared" si="318"/>
        <v>0</v>
      </c>
      <c r="AH220" s="54" t="str">
        <f>IF(ISNUMBER(VLOOKUP($A220,Rasbonus!$A$61:$AM$295,MATCH(Ras,Rasbonus!$A$1:$AM$1,0),FALSE)),VLOOKUP($A220,Rasbonus!$A$61:$AM$295,MATCH(Ras,Rasbonus!$A$1:$AM$1,0),FALSE),"0")</f>
        <v>0</v>
      </c>
      <c r="AI220" s="54"/>
      <c r="AJ220" s="54"/>
      <c r="AK220" s="163">
        <f t="shared" si="319"/>
        <v>-18</v>
      </c>
      <c r="AL220" s="52">
        <f t="shared" si="320"/>
        <v>0</v>
      </c>
      <c r="AM220" s="52">
        <f t="shared" ref="AM220:BF220" si="326">IF(I220&gt;2,"99",IF(I220&lt;1,0,IF(I220=1,$C220+$C220-$C220,IF(I220=2,$C220+$D220))))</f>
        <v>0</v>
      </c>
      <c r="AN220" s="52">
        <f t="shared" si="326"/>
        <v>0</v>
      </c>
      <c r="AO220" s="52">
        <f t="shared" si="326"/>
        <v>0</v>
      </c>
      <c r="AP220" s="52">
        <f t="shared" si="326"/>
        <v>0</v>
      </c>
      <c r="AQ220" s="52">
        <f t="shared" si="326"/>
        <v>0</v>
      </c>
      <c r="AR220" s="52">
        <f t="shared" si="326"/>
        <v>0</v>
      </c>
      <c r="AS220" s="52">
        <f t="shared" si="326"/>
        <v>0</v>
      </c>
      <c r="AT220" s="52">
        <f t="shared" si="326"/>
        <v>0</v>
      </c>
      <c r="AU220" s="52">
        <f t="shared" si="326"/>
        <v>0</v>
      </c>
      <c r="AV220" s="52">
        <f t="shared" si="326"/>
        <v>0</v>
      </c>
      <c r="AW220" s="52">
        <f t="shared" si="326"/>
        <v>0</v>
      </c>
      <c r="AX220" s="52">
        <f t="shared" si="326"/>
        <v>0</v>
      </c>
      <c r="AY220" s="52">
        <f t="shared" si="326"/>
        <v>0</v>
      </c>
      <c r="AZ220" s="52">
        <f t="shared" si="326"/>
        <v>0</v>
      </c>
      <c r="BA220" s="52">
        <f t="shared" si="326"/>
        <v>0</v>
      </c>
      <c r="BB220" s="52">
        <f t="shared" si="326"/>
        <v>0</v>
      </c>
      <c r="BC220" s="52">
        <f t="shared" si="326"/>
        <v>0</v>
      </c>
      <c r="BD220" s="52">
        <f t="shared" si="326"/>
        <v>0</v>
      </c>
      <c r="BE220" s="52">
        <f t="shared" si="326"/>
        <v>0</v>
      </c>
      <c r="BF220" s="52">
        <f t="shared" si="326"/>
        <v>0</v>
      </c>
      <c r="BG220" s="52"/>
      <c r="BH220" s="52"/>
      <c r="BI220" s="52"/>
      <c r="BJ220" s="52"/>
    </row>
    <row r="221" spans="1:62" ht="12.75" customHeight="1">
      <c r="A221" s="158" t="s">
        <v>452</v>
      </c>
      <c r="B221" s="159" t="str">
        <f>VLOOKUP(A221,AllaSkills!$A$3:$BV$319,'Ny NPC'!$A$2+3,FALSE)</f>
        <v>2/5</v>
      </c>
      <c r="C221" s="161" t="str">
        <f t="shared" si="314"/>
        <v>2</v>
      </c>
      <c r="D221" s="161" t="str">
        <f t="shared" si="315"/>
        <v>5</v>
      </c>
      <c r="E221" s="158" t="s">
        <v>446</v>
      </c>
      <c r="F221" s="161"/>
      <c r="G221" s="161"/>
      <c r="H221" s="161"/>
      <c r="I221" s="161"/>
      <c r="J221" s="161"/>
      <c r="K221" s="161"/>
      <c r="L221" s="161"/>
      <c r="M221" s="161"/>
      <c r="N221" s="161"/>
      <c r="O221" s="161"/>
      <c r="P221" s="161"/>
      <c r="Q221" s="161"/>
      <c r="R221" s="161"/>
      <c r="S221" s="161"/>
      <c r="T221" s="161"/>
      <c r="U221" s="161"/>
      <c r="V221" s="161"/>
      <c r="W221" s="161"/>
      <c r="X221" s="161"/>
      <c r="Y221" s="161"/>
      <c r="Z221" s="161"/>
      <c r="AA221" s="161"/>
      <c r="AB221" s="161"/>
      <c r="AC221" s="161">
        <f t="shared" si="316"/>
        <v>0</v>
      </c>
      <c r="AD221" s="161">
        <f t="shared" si="317"/>
        <v>-25</v>
      </c>
      <c r="AE221" s="162">
        <f>(EM+PR+AP)/3</f>
        <v>6.666666666666667</v>
      </c>
      <c r="AF221" s="54">
        <f>HLOOKUP(Yrke,Levelbonus!$B$1:$CR$20,15,FALSE)</f>
        <v>0</v>
      </c>
      <c r="AG221" s="54">
        <f t="shared" si="318"/>
        <v>0</v>
      </c>
      <c r="AH221" s="54" t="str">
        <f>IF(ISNUMBER(VLOOKUP($A221,Rasbonus!$A$61:$AM$295,MATCH(Ras,Rasbonus!$A$1:$AM$1,0),FALSE)),VLOOKUP($A221,Rasbonus!$A$61:$AM$295,MATCH(Ras,Rasbonus!$A$1:$AM$1,0),FALSE),"0")</f>
        <v>0</v>
      </c>
      <c r="AI221" s="54"/>
      <c r="AJ221" s="54"/>
      <c r="AK221" s="163">
        <f t="shared" si="319"/>
        <v>-18</v>
      </c>
      <c r="AL221" s="52">
        <f t="shared" si="320"/>
        <v>0</v>
      </c>
      <c r="AM221" s="52">
        <f t="shared" ref="AM221:BF221" si="327">IF(I221&gt;2,"99",IF(I221&lt;1,0,IF(I221=1,$C221+$C221-$C221,IF(I221=2,$C221+$D221))))</f>
        <v>0</v>
      </c>
      <c r="AN221" s="52">
        <f t="shared" si="327"/>
        <v>0</v>
      </c>
      <c r="AO221" s="52">
        <f t="shared" si="327"/>
        <v>0</v>
      </c>
      <c r="AP221" s="52">
        <f t="shared" si="327"/>
        <v>0</v>
      </c>
      <c r="AQ221" s="52">
        <f t="shared" si="327"/>
        <v>0</v>
      </c>
      <c r="AR221" s="52">
        <f t="shared" si="327"/>
        <v>0</v>
      </c>
      <c r="AS221" s="52">
        <f t="shared" si="327"/>
        <v>0</v>
      </c>
      <c r="AT221" s="52">
        <f t="shared" si="327"/>
        <v>0</v>
      </c>
      <c r="AU221" s="52">
        <f t="shared" si="327"/>
        <v>0</v>
      </c>
      <c r="AV221" s="52">
        <f t="shared" si="327"/>
        <v>0</v>
      </c>
      <c r="AW221" s="52">
        <f t="shared" si="327"/>
        <v>0</v>
      </c>
      <c r="AX221" s="52">
        <f t="shared" si="327"/>
        <v>0</v>
      </c>
      <c r="AY221" s="52">
        <f t="shared" si="327"/>
        <v>0</v>
      </c>
      <c r="AZ221" s="52">
        <f t="shared" si="327"/>
        <v>0</v>
      </c>
      <c r="BA221" s="52">
        <f t="shared" si="327"/>
        <v>0</v>
      </c>
      <c r="BB221" s="52">
        <f t="shared" si="327"/>
        <v>0</v>
      </c>
      <c r="BC221" s="52">
        <f t="shared" si="327"/>
        <v>0</v>
      </c>
      <c r="BD221" s="52">
        <f t="shared" si="327"/>
        <v>0</v>
      </c>
      <c r="BE221" s="52">
        <f t="shared" si="327"/>
        <v>0</v>
      </c>
      <c r="BF221" s="52">
        <f t="shared" si="327"/>
        <v>0</v>
      </c>
      <c r="BG221" s="52"/>
      <c r="BH221" s="52"/>
      <c r="BI221" s="52"/>
      <c r="BJ221" s="52"/>
    </row>
    <row r="222" spans="1:62" ht="12.75" customHeight="1">
      <c r="A222" s="158"/>
      <c r="B222" s="161"/>
      <c r="C222" s="161"/>
      <c r="D222" s="161"/>
      <c r="E222" s="158"/>
      <c r="F222" s="161"/>
      <c r="G222" s="161"/>
      <c r="H222" s="161"/>
      <c r="I222" s="161"/>
      <c r="J222" s="161"/>
      <c r="K222" s="161"/>
      <c r="L222" s="161"/>
      <c r="M222" s="161"/>
      <c r="N222" s="161"/>
      <c r="O222" s="161"/>
      <c r="P222" s="161"/>
      <c r="Q222" s="161"/>
      <c r="R222" s="161"/>
      <c r="S222" s="161"/>
      <c r="T222" s="161"/>
      <c r="U222" s="161"/>
      <c r="V222" s="161"/>
      <c r="W222" s="161"/>
      <c r="X222" s="161"/>
      <c r="Y222" s="161"/>
      <c r="Z222" s="161"/>
      <c r="AA222" s="161"/>
      <c r="AB222" s="161"/>
      <c r="AC222" s="161"/>
      <c r="AD222" s="161"/>
      <c r="AE222" s="162"/>
      <c r="AF222" s="54"/>
      <c r="AG222" s="54"/>
      <c r="AH222" s="54"/>
      <c r="AI222" s="54"/>
      <c r="AJ222" s="54"/>
      <c r="AK222" s="163"/>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row>
    <row r="223" spans="1:62" ht="12.75" customHeight="1">
      <c r="A223" s="158" t="s">
        <v>453</v>
      </c>
      <c r="B223" s="159" t="str">
        <f>VLOOKUP(A223,AllaSkills!$A$3:$BV$319,'Ny NPC'!$A$2+3,FALSE)</f>
        <v>3/6</v>
      </c>
      <c r="C223" s="161" t="str">
        <f t="shared" ref="C223:C233" si="328">IF(LEN(B223)=3,LEFT(B223,1),IF(LEN(B223)&lt;3,B223,99))</f>
        <v>3</v>
      </c>
      <c r="D223" s="161" t="str">
        <f t="shared" ref="D223:D233" si="329">IF(RIGHT(B223,1)="*",LEFT(B223,1),IF(LEN(B223)=3,RIGHT(B223,1),IF(LEN(B223)&lt;3,B223,RIGHT(B223,2))))</f>
        <v>6</v>
      </c>
      <c r="E223" s="158" t="s">
        <v>454</v>
      </c>
      <c r="F223" s="161"/>
      <c r="G223" s="161"/>
      <c r="H223" s="161"/>
      <c r="I223" s="161"/>
      <c r="J223" s="161"/>
      <c r="K223" s="161"/>
      <c r="L223" s="161"/>
      <c r="M223" s="161"/>
      <c r="N223" s="161"/>
      <c r="O223" s="161"/>
      <c r="P223" s="161"/>
      <c r="Q223" s="161"/>
      <c r="R223" s="161"/>
      <c r="S223" s="161"/>
      <c r="T223" s="161"/>
      <c r="U223" s="161"/>
      <c r="V223" s="161"/>
      <c r="W223" s="161"/>
      <c r="X223" s="161"/>
      <c r="Y223" s="161"/>
      <c r="Z223" s="161"/>
      <c r="AA223" s="161"/>
      <c r="AB223" s="161"/>
      <c r="AC223" s="161">
        <f t="shared" ref="AC223:AC233" si="330">SUM(F223:AB223)</f>
        <v>0</v>
      </c>
      <c r="AD223" s="161">
        <f t="shared" ref="AD223:AD233" si="331">IF(AC223&lt;1,-25,IF(AC223&gt;30,80+((AC223-30)*0.5),IF(AC223&gt;20,70+(AC223-20),IF(AC223&gt;10,50+((AC223-10)*2),AC223*5))))</f>
        <v>-25</v>
      </c>
      <c r="AE223" s="162">
        <f>(EM+PR+AP)/3</f>
        <v>6.666666666666667</v>
      </c>
      <c r="AF223" s="54">
        <f>HLOOKUP(Yrke,Levelbonus!$B$1:$CR$20,16,FALSE)</f>
        <v>0</v>
      </c>
      <c r="AG223" s="54">
        <f t="shared" ref="AG223:AG233" si="332">AF223*Level</f>
        <v>0</v>
      </c>
      <c r="AH223" s="54" t="str">
        <f>IF(ISNUMBER(VLOOKUP($A223,Rasbonus!$A$61:$AM$295,MATCH(Ras,Rasbonus!$A$1:$AM$1,0),FALSE)),VLOOKUP($A223,Rasbonus!$A$61:$AM$295,MATCH(Ras,Rasbonus!$A$1:$AM$1,0),FALSE),"0")</f>
        <v>0</v>
      </c>
      <c r="AI223" s="54"/>
      <c r="AJ223" s="54"/>
      <c r="AK223" s="163">
        <f t="shared" ref="AK223:AK233" si="333">ROUND(AD223+AE223+AG223+AH223+AI223+AJ223,0)</f>
        <v>-18</v>
      </c>
      <c r="AL223" s="52">
        <f t="shared" ref="AL223:AL233" si="334">IF(F223&gt;2,"99",IF(F223&lt;1,0,IF(F223=1,$C223+$C223-$C223,IF(F223=2,$C223+$D223))))</f>
        <v>0</v>
      </c>
      <c r="AM223" s="52">
        <f t="shared" ref="AM223:BF223" si="335">IF(I223&gt;2,"99",IF(I223&lt;1,0,IF(I223=1,$C223+$C223-$C223,IF(I223=2,$C223+$D223))))</f>
        <v>0</v>
      </c>
      <c r="AN223" s="52">
        <f t="shared" si="335"/>
        <v>0</v>
      </c>
      <c r="AO223" s="52">
        <f t="shared" si="335"/>
        <v>0</v>
      </c>
      <c r="AP223" s="52">
        <f t="shared" si="335"/>
        <v>0</v>
      </c>
      <c r="AQ223" s="52">
        <f t="shared" si="335"/>
        <v>0</v>
      </c>
      <c r="AR223" s="52">
        <f t="shared" si="335"/>
        <v>0</v>
      </c>
      <c r="AS223" s="52">
        <f t="shared" si="335"/>
        <v>0</v>
      </c>
      <c r="AT223" s="52">
        <f t="shared" si="335"/>
        <v>0</v>
      </c>
      <c r="AU223" s="52">
        <f t="shared" si="335"/>
        <v>0</v>
      </c>
      <c r="AV223" s="52">
        <f t="shared" si="335"/>
        <v>0</v>
      </c>
      <c r="AW223" s="52">
        <f t="shared" si="335"/>
        <v>0</v>
      </c>
      <c r="AX223" s="52">
        <f t="shared" si="335"/>
        <v>0</v>
      </c>
      <c r="AY223" s="52">
        <f t="shared" si="335"/>
        <v>0</v>
      </c>
      <c r="AZ223" s="52">
        <f t="shared" si="335"/>
        <v>0</v>
      </c>
      <c r="BA223" s="52">
        <f t="shared" si="335"/>
        <v>0</v>
      </c>
      <c r="BB223" s="52">
        <f t="shared" si="335"/>
        <v>0</v>
      </c>
      <c r="BC223" s="52">
        <f t="shared" si="335"/>
        <v>0</v>
      </c>
      <c r="BD223" s="52">
        <f t="shared" si="335"/>
        <v>0</v>
      </c>
      <c r="BE223" s="52">
        <f t="shared" si="335"/>
        <v>0</v>
      </c>
      <c r="BF223" s="52">
        <f t="shared" si="335"/>
        <v>0</v>
      </c>
      <c r="BG223" s="52"/>
      <c r="BH223" s="52"/>
      <c r="BI223" s="52"/>
      <c r="BJ223" s="52"/>
    </row>
    <row r="224" spans="1:62" ht="12.75" customHeight="1">
      <c r="A224" s="158" t="s">
        <v>455</v>
      </c>
      <c r="B224" s="159" t="str">
        <f>VLOOKUP(A224,AllaSkills!$A$3:$BV$319,'Ny NPC'!$A$2+3,FALSE)</f>
        <v>2/6</v>
      </c>
      <c r="C224" s="161" t="str">
        <f t="shared" si="328"/>
        <v>2</v>
      </c>
      <c r="D224" s="161" t="str">
        <f t="shared" si="329"/>
        <v>6</v>
      </c>
      <c r="E224" s="158" t="s">
        <v>454</v>
      </c>
      <c r="F224" s="161"/>
      <c r="G224" s="161"/>
      <c r="H224" s="161"/>
      <c r="I224" s="161"/>
      <c r="J224" s="161"/>
      <c r="K224" s="161"/>
      <c r="L224" s="161"/>
      <c r="M224" s="161"/>
      <c r="N224" s="161"/>
      <c r="O224" s="161"/>
      <c r="P224" s="161"/>
      <c r="Q224" s="161"/>
      <c r="R224" s="161"/>
      <c r="S224" s="161"/>
      <c r="T224" s="161"/>
      <c r="U224" s="161"/>
      <c r="V224" s="161"/>
      <c r="W224" s="161"/>
      <c r="X224" s="161"/>
      <c r="Y224" s="161"/>
      <c r="Z224" s="161"/>
      <c r="AA224" s="161"/>
      <c r="AB224" s="161"/>
      <c r="AC224" s="161">
        <f t="shared" si="330"/>
        <v>0</v>
      </c>
      <c r="AD224" s="161">
        <f t="shared" si="331"/>
        <v>-25</v>
      </c>
      <c r="AE224" s="162">
        <f>(EM+PR+AP)/3</f>
        <v>6.666666666666667</v>
      </c>
      <c r="AF224" s="54">
        <f>HLOOKUP(Yrke,Levelbonus!$B$1:$CR$20,16,FALSE)</f>
        <v>0</v>
      </c>
      <c r="AG224" s="54">
        <f t="shared" si="332"/>
        <v>0</v>
      </c>
      <c r="AH224" s="54" t="str">
        <f>IF(ISNUMBER(VLOOKUP($A224,Rasbonus!$A$61:$AM$295,MATCH(Ras,Rasbonus!$A$1:$AM$1,0),FALSE)),VLOOKUP($A224,Rasbonus!$A$61:$AM$295,MATCH(Ras,Rasbonus!$A$1:$AM$1,0),FALSE),"0")</f>
        <v>0</v>
      </c>
      <c r="AI224" s="54"/>
      <c r="AJ224" s="54"/>
      <c r="AK224" s="163">
        <f t="shared" si="333"/>
        <v>-18</v>
      </c>
      <c r="AL224" s="52">
        <f t="shared" si="334"/>
        <v>0</v>
      </c>
      <c r="AM224" s="52">
        <f t="shared" ref="AM224:BF224" si="336">IF(I224&gt;2,"99",IF(I224&lt;1,0,IF(I224=1,$C224+$C224-$C224,IF(I224=2,$C224+$D224))))</f>
        <v>0</v>
      </c>
      <c r="AN224" s="52">
        <f t="shared" si="336"/>
        <v>0</v>
      </c>
      <c r="AO224" s="52">
        <f t="shared" si="336"/>
        <v>0</v>
      </c>
      <c r="AP224" s="52">
        <f t="shared" si="336"/>
        <v>0</v>
      </c>
      <c r="AQ224" s="52">
        <f t="shared" si="336"/>
        <v>0</v>
      </c>
      <c r="AR224" s="52">
        <f t="shared" si="336"/>
        <v>0</v>
      </c>
      <c r="AS224" s="52">
        <f t="shared" si="336"/>
        <v>0</v>
      </c>
      <c r="AT224" s="52">
        <f t="shared" si="336"/>
        <v>0</v>
      </c>
      <c r="AU224" s="52">
        <f t="shared" si="336"/>
        <v>0</v>
      </c>
      <c r="AV224" s="52">
        <f t="shared" si="336"/>
        <v>0</v>
      </c>
      <c r="AW224" s="52">
        <f t="shared" si="336"/>
        <v>0</v>
      </c>
      <c r="AX224" s="52">
        <f t="shared" si="336"/>
        <v>0</v>
      </c>
      <c r="AY224" s="52">
        <f t="shared" si="336"/>
        <v>0</v>
      </c>
      <c r="AZ224" s="52">
        <f t="shared" si="336"/>
        <v>0</v>
      </c>
      <c r="BA224" s="52">
        <f t="shared" si="336"/>
        <v>0</v>
      </c>
      <c r="BB224" s="52">
        <f t="shared" si="336"/>
        <v>0</v>
      </c>
      <c r="BC224" s="52">
        <f t="shared" si="336"/>
        <v>0</v>
      </c>
      <c r="BD224" s="52">
        <f t="shared" si="336"/>
        <v>0</v>
      </c>
      <c r="BE224" s="52">
        <f t="shared" si="336"/>
        <v>0</v>
      </c>
      <c r="BF224" s="52">
        <f t="shared" si="336"/>
        <v>0</v>
      </c>
      <c r="BG224" s="52"/>
      <c r="BH224" s="52"/>
      <c r="BI224" s="52"/>
      <c r="BJ224" s="52"/>
    </row>
    <row r="225" spans="1:62" ht="12.75" customHeight="1">
      <c r="A225" s="158" t="s">
        <v>456</v>
      </c>
      <c r="B225" s="159" t="str">
        <f>VLOOKUP(A225,AllaSkills!$A$3:$BV$319,'Ny NPC'!$A$2+3,FALSE)</f>
        <v>2/6</v>
      </c>
      <c r="C225" s="161" t="str">
        <f t="shared" si="328"/>
        <v>2</v>
      </c>
      <c r="D225" s="161" t="str">
        <f t="shared" si="329"/>
        <v>6</v>
      </c>
      <c r="E225" s="158" t="s">
        <v>454</v>
      </c>
      <c r="F225" s="161"/>
      <c r="G225" s="161"/>
      <c r="H225" s="161"/>
      <c r="I225" s="161"/>
      <c r="J225" s="161"/>
      <c r="K225" s="161"/>
      <c r="L225" s="161"/>
      <c r="M225" s="161"/>
      <c r="N225" s="161"/>
      <c r="O225" s="161"/>
      <c r="P225" s="161"/>
      <c r="Q225" s="161"/>
      <c r="R225" s="161"/>
      <c r="S225" s="161"/>
      <c r="T225" s="161"/>
      <c r="U225" s="161"/>
      <c r="V225" s="161"/>
      <c r="W225" s="161"/>
      <c r="X225" s="161"/>
      <c r="Y225" s="161"/>
      <c r="Z225" s="161"/>
      <c r="AA225" s="161"/>
      <c r="AB225" s="161"/>
      <c r="AC225" s="161">
        <f t="shared" si="330"/>
        <v>0</v>
      </c>
      <c r="AD225" s="161">
        <f t="shared" si="331"/>
        <v>-25</v>
      </c>
      <c r="AE225" s="162">
        <f>(PR+RE+AP)/3</f>
        <v>6.666666666666667</v>
      </c>
      <c r="AF225" s="54">
        <f>HLOOKUP(Yrke,Levelbonus!$B$1:$CR$20,16,FALSE)</f>
        <v>0</v>
      </c>
      <c r="AG225" s="54">
        <f t="shared" si="332"/>
        <v>0</v>
      </c>
      <c r="AH225" s="54" t="str">
        <f>IF(ISNUMBER(VLOOKUP($A225,Rasbonus!$A$61:$AM$295,MATCH(Ras,Rasbonus!$A$1:$AM$1,0),FALSE)),VLOOKUP($A225,Rasbonus!$A$61:$AM$295,MATCH(Ras,Rasbonus!$A$1:$AM$1,0),FALSE),"0")</f>
        <v>0</v>
      </c>
      <c r="AI225" s="54"/>
      <c r="AJ225" s="54"/>
      <c r="AK225" s="163">
        <f t="shared" si="333"/>
        <v>-18</v>
      </c>
      <c r="AL225" s="52">
        <f t="shared" si="334"/>
        <v>0</v>
      </c>
      <c r="AM225" s="52">
        <f t="shared" ref="AM225:BF225" si="337">IF(I225&gt;2,"99",IF(I225&lt;1,0,IF(I225=1,$C225+$C225-$C225,IF(I225=2,$C225+$D225))))</f>
        <v>0</v>
      </c>
      <c r="AN225" s="52">
        <f t="shared" si="337"/>
        <v>0</v>
      </c>
      <c r="AO225" s="52">
        <f t="shared" si="337"/>
        <v>0</v>
      </c>
      <c r="AP225" s="52">
        <f t="shared" si="337"/>
        <v>0</v>
      </c>
      <c r="AQ225" s="52">
        <f t="shared" si="337"/>
        <v>0</v>
      </c>
      <c r="AR225" s="52">
        <f t="shared" si="337"/>
        <v>0</v>
      </c>
      <c r="AS225" s="52">
        <f t="shared" si="337"/>
        <v>0</v>
      </c>
      <c r="AT225" s="52">
        <f t="shared" si="337"/>
        <v>0</v>
      </c>
      <c r="AU225" s="52">
        <f t="shared" si="337"/>
        <v>0</v>
      </c>
      <c r="AV225" s="52">
        <f t="shared" si="337"/>
        <v>0</v>
      </c>
      <c r="AW225" s="52">
        <f t="shared" si="337"/>
        <v>0</v>
      </c>
      <c r="AX225" s="52">
        <f t="shared" si="337"/>
        <v>0</v>
      </c>
      <c r="AY225" s="52">
        <f t="shared" si="337"/>
        <v>0</v>
      </c>
      <c r="AZ225" s="52">
        <f t="shared" si="337"/>
        <v>0</v>
      </c>
      <c r="BA225" s="52">
        <f t="shared" si="337"/>
        <v>0</v>
      </c>
      <c r="BB225" s="52">
        <f t="shared" si="337"/>
        <v>0</v>
      </c>
      <c r="BC225" s="52">
        <f t="shared" si="337"/>
        <v>0</v>
      </c>
      <c r="BD225" s="52">
        <f t="shared" si="337"/>
        <v>0</v>
      </c>
      <c r="BE225" s="52">
        <f t="shared" si="337"/>
        <v>0</v>
      </c>
      <c r="BF225" s="52">
        <f t="shared" si="337"/>
        <v>0</v>
      </c>
      <c r="BG225" s="52"/>
      <c r="BH225" s="52"/>
      <c r="BI225" s="52"/>
      <c r="BJ225" s="52"/>
    </row>
    <row r="226" spans="1:62" ht="12.75" customHeight="1">
      <c r="A226" s="158" t="s">
        <v>457</v>
      </c>
      <c r="B226" s="159" t="str">
        <f>VLOOKUP(A226,AllaSkills!$A$3:$BV$319,'Ny NPC'!$A$2+3,FALSE)</f>
        <v>6</v>
      </c>
      <c r="C226" s="159" t="str">
        <f t="shared" si="328"/>
        <v>6</v>
      </c>
      <c r="D226" s="159" t="str">
        <f t="shared" si="329"/>
        <v>6</v>
      </c>
      <c r="E226" s="158" t="s">
        <v>454</v>
      </c>
      <c r="F226" s="161"/>
      <c r="G226" s="161"/>
      <c r="H226" s="161"/>
      <c r="I226" s="161"/>
      <c r="J226" s="161"/>
      <c r="K226" s="161"/>
      <c r="L226" s="161"/>
      <c r="M226" s="161"/>
      <c r="N226" s="161"/>
      <c r="O226" s="161"/>
      <c r="P226" s="161"/>
      <c r="Q226" s="161"/>
      <c r="R226" s="161"/>
      <c r="S226" s="161"/>
      <c r="T226" s="161"/>
      <c r="U226" s="161"/>
      <c r="V226" s="161"/>
      <c r="W226" s="161"/>
      <c r="X226" s="161"/>
      <c r="Y226" s="161"/>
      <c r="Z226" s="161"/>
      <c r="AA226" s="161"/>
      <c r="AB226" s="161"/>
      <c r="AC226" s="161">
        <f t="shared" si="330"/>
        <v>0</v>
      </c>
      <c r="AD226" s="161">
        <f t="shared" si="331"/>
        <v>-25</v>
      </c>
      <c r="AE226" s="162">
        <f>(RE+IN)/2</f>
        <v>5</v>
      </c>
      <c r="AF226" s="54">
        <f>HLOOKUP(Yrke,Levelbonus!$B$1:$CR$20,16,FALSE)</f>
        <v>0</v>
      </c>
      <c r="AG226" s="54">
        <f t="shared" si="332"/>
        <v>0</v>
      </c>
      <c r="AH226" s="54" t="str">
        <f>IF(ISNUMBER(VLOOKUP($A226,Rasbonus!$A$61:$AM$295,MATCH(Ras,Rasbonus!$A$1:$AM$1,0),FALSE)),VLOOKUP($A226,Rasbonus!$A$61:$AM$295,MATCH(Ras,Rasbonus!$A$1:$AM$1,0),FALSE),"0")</f>
        <v>0</v>
      </c>
      <c r="AI226" s="54"/>
      <c r="AJ226" s="54"/>
      <c r="AK226" s="163">
        <f t="shared" si="333"/>
        <v>-20</v>
      </c>
      <c r="AL226" s="52">
        <f t="shared" si="334"/>
        <v>0</v>
      </c>
      <c r="AM226" s="52">
        <f t="shared" ref="AM226:BF226" si="338">IF(I226&gt;2,"99",IF(I226&lt;1,0,IF(I226=1,$C226+$C226-$C226,IF(I226=2,$C226+$D226))))</f>
        <v>0</v>
      </c>
      <c r="AN226" s="52">
        <f t="shared" si="338"/>
        <v>0</v>
      </c>
      <c r="AO226" s="52">
        <f t="shared" si="338"/>
        <v>0</v>
      </c>
      <c r="AP226" s="52">
        <f t="shared" si="338"/>
        <v>0</v>
      </c>
      <c r="AQ226" s="52">
        <f t="shared" si="338"/>
        <v>0</v>
      </c>
      <c r="AR226" s="52">
        <f t="shared" si="338"/>
        <v>0</v>
      </c>
      <c r="AS226" s="52">
        <f t="shared" si="338"/>
        <v>0</v>
      </c>
      <c r="AT226" s="52">
        <f t="shared" si="338"/>
        <v>0</v>
      </c>
      <c r="AU226" s="52">
        <f t="shared" si="338"/>
        <v>0</v>
      </c>
      <c r="AV226" s="52">
        <f t="shared" si="338"/>
        <v>0</v>
      </c>
      <c r="AW226" s="52">
        <f t="shared" si="338"/>
        <v>0</v>
      </c>
      <c r="AX226" s="52">
        <f t="shared" si="338"/>
        <v>0</v>
      </c>
      <c r="AY226" s="52">
        <f t="shared" si="338"/>
        <v>0</v>
      </c>
      <c r="AZ226" s="52">
        <f t="shared" si="338"/>
        <v>0</v>
      </c>
      <c r="BA226" s="52">
        <f t="shared" si="338"/>
        <v>0</v>
      </c>
      <c r="BB226" s="52">
        <f t="shared" si="338"/>
        <v>0</v>
      </c>
      <c r="BC226" s="52">
        <f t="shared" si="338"/>
        <v>0</v>
      </c>
      <c r="BD226" s="52">
        <f t="shared" si="338"/>
        <v>0</v>
      </c>
      <c r="BE226" s="52">
        <f t="shared" si="338"/>
        <v>0</v>
      </c>
      <c r="BF226" s="52">
        <f t="shared" si="338"/>
        <v>0</v>
      </c>
      <c r="BG226" s="52"/>
      <c r="BH226" s="52"/>
      <c r="BI226" s="52"/>
      <c r="BJ226" s="52"/>
    </row>
    <row r="227" spans="1:62" ht="12.75" customHeight="1">
      <c r="A227" s="158" t="s">
        <v>458</v>
      </c>
      <c r="B227" s="159" t="str">
        <f>VLOOKUP(A227,AllaSkills!$A$3:$BV$319,'Ny NPC'!$A$2+3,FALSE)</f>
        <v>3/6</v>
      </c>
      <c r="C227" s="161" t="str">
        <f t="shared" si="328"/>
        <v>3</v>
      </c>
      <c r="D227" s="161" t="str">
        <f t="shared" si="329"/>
        <v>6</v>
      </c>
      <c r="E227" s="158" t="s">
        <v>454</v>
      </c>
      <c r="F227" s="161"/>
      <c r="G227" s="161"/>
      <c r="H227" s="161"/>
      <c r="I227" s="161"/>
      <c r="J227" s="161"/>
      <c r="K227" s="161"/>
      <c r="L227" s="161"/>
      <c r="M227" s="161"/>
      <c r="N227" s="161"/>
      <c r="O227" s="161"/>
      <c r="P227" s="161"/>
      <c r="Q227" s="161"/>
      <c r="R227" s="161"/>
      <c r="S227" s="161"/>
      <c r="T227" s="161"/>
      <c r="U227" s="161"/>
      <c r="V227" s="161"/>
      <c r="W227" s="161"/>
      <c r="X227" s="161"/>
      <c r="Y227" s="161"/>
      <c r="Z227" s="161"/>
      <c r="AA227" s="161"/>
      <c r="AB227" s="161"/>
      <c r="AC227" s="161">
        <f t="shared" si="330"/>
        <v>0</v>
      </c>
      <c r="AD227" s="161">
        <f t="shared" si="331"/>
        <v>-25</v>
      </c>
      <c r="AE227" s="162">
        <f>(PR+SD)/2</f>
        <v>7.5</v>
      </c>
      <c r="AF227" s="54">
        <f>HLOOKUP(Yrke,Levelbonus!$B$1:$CR$20,16,FALSE)</f>
        <v>0</v>
      </c>
      <c r="AG227" s="54">
        <f t="shared" si="332"/>
        <v>0</v>
      </c>
      <c r="AH227" s="54" t="str">
        <f>IF(ISNUMBER(VLOOKUP($A227,Rasbonus!$A$61:$AM$295,MATCH(Ras,Rasbonus!$A$1:$AM$1,0),FALSE)),VLOOKUP($A227,Rasbonus!$A$61:$AM$295,MATCH(Ras,Rasbonus!$A$1:$AM$1,0),FALSE),"0")</f>
        <v>0</v>
      </c>
      <c r="AI227" s="54"/>
      <c r="AJ227" s="54"/>
      <c r="AK227" s="163">
        <f t="shared" si="333"/>
        <v>-18</v>
      </c>
      <c r="AL227" s="52">
        <f t="shared" si="334"/>
        <v>0</v>
      </c>
      <c r="AM227" s="52">
        <f t="shared" ref="AM227:BF227" si="339">IF(I227&gt;2,"99",IF(I227&lt;1,0,IF(I227=1,$C227+$C227-$C227,IF(I227=2,$C227+$D227))))</f>
        <v>0</v>
      </c>
      <c r="AN227" s="52">
        <f t="shared" si="339"/>
        <v>0</v>
      </c>
      <c r="AO227" s="52">
        <f t="shared" si="339"/>
        <v>0</v>
      </c>
      <c r="AP227" s="52">
        <f t="shared" si="339"/>
        <v>0</v>
      </c>
      <c r="AQ227" s="52">
        <f t="shared" si="339"/>
        <v>0</v>
      </c>
      <c r="AR227" s="52">
        <f t="shared" si="339"/>
        <v>0</v>
      </c>
      <c r="AS227" s="52">
        <f t="shared" si="339"/>
        <v>0</v>
      </c>
      <c r="AT227" s="52">
        <f t="shared" si="339"/>
        <v>0</v>
      </c>
      <c r="AU227" s="52">
        <f t="shared" si="339"/>
        <v>0</v>
      </c>
      <c r="AV227" s="52">
        <f t="shared" si="339"/>
        <v>0</v>
      </c>
      <c r="AW227" s="52">
        <f t="shared" si="339"/>
        <v>0</v>
      </c>
      <c r="AX227" s="52">
        <f t="shared" si="339"/>
        <v>0</v>
      </c>
      <c r="AY227" s="52">
        <f t="shared" si="339"/>
        <v>0</v>
      </c>
      <c r="AZ227" s="52">
        <f t="shared" si="339"/>
        <v>0</v>
      </c>
      <c r="BA227" s="52">
        <f t="shared" si="339"/>
        <v>0</v>
      </c>
      <c r="BB227" s="52">
        <f t="shared" si="339"/>
        <v>0</v>
      </c>
      <c r="BC227" s="52">
        <f t="shared" si="339"/>
        <v>0</v>
      </c>
      <c r="BD227" s="52">
        <f t="shared" si="339"/>
        <v>0</v>
      </c>
      <c r="BE227" s="52">
        <f t="shared" si="339"/>
        <v>0</v>
      </c>
      <c r="BF227" s="52">
        <f t="shared" si="339"/>
        <v>0</v>
      </c>
      <c r="BG227" s="52"/>
      <c r="BH227" s="52"/>
      <c r="BI227" s="52"/>
      <c r="BJ227" s="52"/>
    </row>
    <row r="228" spans="1:62" ht="12.75" customHeight="1">
      <c r="A228" s="158" t="s">
        <v>459</v>
      </c>
      <c r="B228" s="159" t="str">
        <f>VLOOKUP(A228,AllaSkills!$A$3:$BV$319,'Ny NPC'!$A$2+3,FALSE)</f>
        <v>1/3</v>
      </c>
      <c r="C228" s="159" t="str">
        <f t="shared" si="328"/>
        <v>1</v>
      </c>
      <c r="D228" s="159" t="str">
        <f t="shared" si="329"/>
        <v>3</v>
      </c>
      <c r="E228" s="158" t="s">
        <v>454</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f t="shared" si="330"/>
        <v>0</v>
      </c>
      <c r="AD228" s="161">
        <f t="shared" si="331"/>
        <v>-25</v>
      </c>
      <c r="AE228" s="162">
        <f>(SD+RE)/2</f>
        <v>5</v>
      </c>
      <c r="AF228" s="54">
        <f>HLOOKUP(Yrke,Levelbonus!$B$1:$CR$20,16,FALSE)</f>
        <v>0</v>
      </c>
      <c r="AG228" s="54">
        <f t="shared" si="332"/>
        <v>0</v>
      </c>
      <c r="AH228" s="54" t="str">
        <f>IF(ISNUMBER(VLOOKUP($A228,Rasbonus!$A$61:$AM$295,MATCH(Ras,Rasbonus!$A$1:$AM$1,0),FALSE)),VLOOKUP($A228,Rasbonus!$A$61:$AM$295,MATCH(Ras,Rasbonus!$A$1:$AM$1,0),FALSE),"0")</f>
        <v>0</v>
      </c>
      <c r="AI228" s="54"/>
      <c r="AJ228" s="54"/>
      <c r="AK228" s="163">
        <f t="shared" si="333"/>
        <v>-20</v>
      </c>
      <c r="AL228" s="52">
        <f t="shared" si="334"/>
        <v>0</v>
      </c>
      <c r="AM228" s="52">
        <f t="shared" ref="AM228:BF228" si="340">IF(I228&gt;2,"99",IF(I228&lt;1,0,IF(I228=1,$C228+$C228-$C228,IF(I228=2,$C228+$D228))))</f>
        <v>0</v>
      </c>
      <c r="AN228" s="52">
        <f t="shared" si="340"/>
        <v>0</v>
      </c>
      <c r="AO228" s="52">
        <f t="shared" si="340"/>
        <v>0</v>
      </c>
      <c r="AP228" s="52">
        <f t="shared" si="340"/>
        <v>0</v>
      </c>
      <c r="AQ228" s="52">
        <f t="shared" si="340"/>
        <v>0</v>
      </c>
      <c r="AR228" s="52">
        <f t="shared" si="340"/>
        <v>0</v>
      </c>
      <c r="AS228" s="52">
        <f t="shared" si="340"/>
        <v>0</v>
      </c>
      <c r="AT228" s="52">
        <f t="shared" si="340"/>
        <v>0</v>
      </c>
      <c r="AU228" s="52">
        <f t="shared" si="340"/>
        <v>0</v>
      </c>
      <c r="AV228" s="52">
        <f t="shared" si="340"/>
        <v>0</v>
      </c>
      <c r="AW228" s="52">
        <f t="shared" si="340"/>
        <v>0</v>
      </c>
      <c r="AX228" s="52">
        <f t="shared" si="340"/>
        <v>0</v>
      </c>
      <c r="AY228" s="52">
        <f t="shared" si="340"/>
        <v>0</v>
      </c>
      <c r="AZ228" s="52">
        <f t="shared" si="340"/>
        <v>0</v>
      </c>
      <c r="BA228" s="52">
        <f t="shared" si="340"/>
        <v>0</v>
      </c>
      <c r="BB228" s="52">
        <f t="shared" si="340"/>
        <v>0</v>
      </c>
      <c r="BC228" s="52">
        <f t="shared" si="340"/>
        <v>0</v>
      </c>
      <c r="BD228" s="52">
        <f t="shared" si="340"/>
        <v>0</v>
      </c>
      <c r="BE228" s="52">
        <f t="shared" si="340"/>
        <v>0</v>
      </c>
      <c r="BF228" s="52">
        <f t="shared" si="340"/>
        <v>0</v>
      </c>
      <c r="BG228" s="52"/>
      <c r="BH228" s="52"/>
      <c r="BI228" s="52"/>
      <c r="BJ228" s="52"/>
    </row>
    <row r="229" spans="1:62" ht="12.75" customHeight="1">
      <c r="A229" s="158" t="s">
        <v>460</v>
      </c>
      <c r="B229" s="159" t="str">
        <f>VLOOKUP(A229,AllaSkills!$A$3:$BV$319,'Ny NPC'!$A$2+3,FALSE)</f>
        <v>6</v>
      </c>
      <c r="C229" s="159" t="str">
        <f t="shared" si="328"/>
        <v>6</v>
      </c>
      <c r="D229" s="159" t="str">
        <f t="shared" si="329"/>
        <v>6</v>
      </c>
      <c r="E229" s="158" t="s">
        <v>454</v>
      </c>
      <c r="F229" s="161"/>
      <c r="G229" s="161"/>
      <c r="H229" s="161"/>
      <c r="I229" s="161"/>
      <c r="J229" s="161"/>
      <c r="K229" s="161"/>
      <c r="L229" s="161"/>
      <c r="M229" s="161"/>
      <c r="N229" s="161"/>
      <c r="O229" s="161"/>
      <c r="P229" s="161"/>
      <c r="Q229" s="161"/>
      <c r="R229" s="161"/>
      <c r="S229" s="161"/>
      <c r="T229" s="161"/>
      <c r="U229" s="161"/>
      <c r="V229" s="161"/>
      <c r="W229" s="161"/>
      <c r="X229" s="161"/>
      <c r="Y229" s="161"/>
      <c r="Z229" s="161"/>
      <c r="AA229" s="161"/>
      <c r="AB229" s="161"/>
      <c r="AC229" s="161">
        <f t="shared" si="330"/>
        <v>0</v>
      </c>
      <c r="AD229" s="161">
        <f t="shared" si="331"/>
        <v>-25</v>
      </c>
      <c r="AE229" s="162">
        <f>(RE+IN)/2</f>
        <v>5</v>
      </c>
      <c r="AF229" s="54">
        <f>HLOOKUP(Yrke,Levelbonus!$B$1:$CR$20,16,FALSE)</f>
        <v>0</v>
      </c>
      <c r="AG229" s="54">
        <f t="shared" si="332"/>
        <v>0</v>
      </c>
      <c r="AH229" s="54" t="str">
        <f>IF(ISNUMBER(VLOOKUP($A229,Rasbonus!$A$61:$AM$295,MATCH(Ras,Rasbonus!$A$1:$AM$1,0),FALSE)),VLOOKUP($A229,Rasbonus!$A$61:$AM$295,MATCH(Ras,Rasbonus!$A$1:$AM$1,0),FALSE),"0")</f>
        <v>0</v>
      </c>
      <c r="AI229" s="54"/>
      <c r="AJ229" s="54"/>
      <c r="AK229" s="163">
        <f t="shared" si="333"/>
        <v>-20</v>
      </c>
      <c r="AL229" s="52">
        <f t="shared" si="334"/>
        <v>0</v>
      </c>
      <c r="AM229" s="52">
        <f t="shared" ref="AM229:BF229" si="341">IF(I229&gt;2,"99",IF(I229&lt;1,0,IF(I229=1,$C229+$C229-$C229,IF(I229=2,$C229+$D229))))</f>
        <v>0</v>
      </c>
      <c r="AN229" s="52">
        <f t="shared" si="341"/>
        <v>0</v>
      </c>
      <c r="AO229" s="52">
        <f t="shared" si="341"/>
        <v>0</v>
      </c>
      <c r="AP229" s="52">
        <f t="shared" si="341"/>
        <v>0</v>
      </c>
      <c r="AQ229" s="52">
        <f t="shared" si="341"/>
        <v>0</v>
      </c>
      <c r="AR229" s="52">
        <f t="shared" si="341"/>
        <v>0</v>
      </c>
      <c r="AS229" s="52">
        <f t="shared" si="341"/>
        <v>0</v>
      </c>
      <c r="AT229" s="52">
        <f t="shared" si="341"/>
        <v>0</v>
      </c>
      <c r="AU229" s="52">
        <f t="shared" si="341"/>
        <v>0</v>
      </c>
      <c r="AV229" s="52">
        <f t="shared" si="341"/>
        <v>0</v>
      </c>
      <c r="AW229" s="52">
        <f t="shared" si="341"/>
        <v>0</v>
      </c>
      <c r="AX229" s="52">
        <f t="shared" si="341"/>
        <v>0</v>
      </c>
      <c r="AY229" s="52">
        <f t="shared" si="341"/>
        <v>0</v>
      </c>
      <c r="AZ229" s="52">
        <f t="shared" si="341"/>
        <v>0</v>
      </c>
      <c r="BA229" s="52">
        <f t="shared" si="341"/>
        <v>0</v>
      </c>
      <c r="BB229" s="52">
        <f t="shared" si="341"/>
        <v>0</v>
      </c>
      <c r="BC229" s="52">
        <f t="shared" si="341"/>
        <v>0</v>
      </c>
      <c r="BD229" s="52">
        <f t="shared" si="341"/>
        <v>0</v>
      </c>
      <c r="BE229" s="52">
        <f t="shared" si="341"/>
        <v>0</v>
      </c>
      <c r="BF229" s="52">
        <f t="shared" si="341"/>
        <v>0</v>
      </c>
      <c r="BG229" s="52"/>
      <c r="BH229" s="52"/>
      <c r="BI229" s="52"/>
      <c r="BJ229" s="52"/>
    </row>
    <row r="230" spans="1:62" ht="12.75" customHeight="1">
      <c r="A230" s="158" t="s">
        <v>461</v>
      </c>
      <c r="B230" s="159" t="str">
        <f>VLOOKUP(A230,AllaSkills!$A$3:$BV$319,'Ny NPC'!$A$2+3,FALSE)</f>
        <v>3/6</v>
      </c>
      <c r="C230" s="161" t="str">
        <f t="shared" si="328"/>
        <v>3</v>
      </c>
      <c r="D230" s="161" t="str">
        <f t="shared" si="329"/>
        <v>6</v>
      </c>
      <c r="E230" s="158" t="s">
        <v>454</v>
      </c>
      <c r="F230" s="161"/>
      <c r="G230" s="161"/>
      <c r="H230" s="161"/>
      <c r="I230" s="161"/>
      <c r="J230" s="161"/>
      <c r="K230" s="161"/>
      <c r="L230" s="161"/>
      <c r="M230" s="161"/>
      <c r="N230" s="161"/>
      <c r="O230" s="161"/>
      <c r="P230" s="161"/>
      <c r="Q230" s="161"/>
      <c r="R230" s="161"/>
      <c r="S230" s="161"/>
      <c r="T230" s="161"/>
      <c r="U230" s="161"/>
      <c r="V230" s="161"/>
      <c r="W230" s="161"/>
      <c r="X230" s="161"/>
      <c r="Y230" s="161"/>
      <c r="Z230" s="161"/>
      <c r="AA230" s="161"/>
      <c r="AB230" s="161"/>
      <c r="AC230" s="161">
        <f t="shared" si="330"/>
        <v>0</v>
      </c>
      <c r="AD230" s="161">
        <f t="shared" si="331"/>
        <v>-25</v>
      </c>
      <c r="AE230" s="162">
        <f>(AG+SD)/2</f>
        <v>5</v>
      </c>
      <c r="AF230" s="54">
        <f>HLOOKUP(Yrke,Levelbonus!$B$1:$CR$20,16,FALSE)</f>
        <v>0</v>
      </c>
      <c r="AG230" s="54">
        <f t="shared" si="332"/>
        <v>0</v>
      </c>
      <c r="AH230" s="54" t="str">
        <f>IF(ISNUMBER(VLOOKUP($A230,Rasbonus!$A$61:$AM$295,MATCH(Ras,Rasbonus!$A$1:$AM$1,0),FALSE)),VLOOKUP($A230,Rasbonus!$A$61:$AM$295,MATCH(Ras,Rasbonus!$A$1:$AM$1,0),FALSE),"0")</f>
        <v>0</v>
      </c>
      <c r="AI230" s="54"/>
      <c r="AJ230" s="54"/>
      <c r="AK230" s="163">
        <f t="shared" si="333"/>
        <v>-20</v>
      </c>
      <c r="AL230" s="52">
        <f t="shared" si="334"/>
        <v>0</v>
      </c>
      <c r="AM230" s="52">
        <f t="shared" ref="AM230:BF230" si="342">IF(I230&gt;2,"99",IF(I230&lt;1,0,IF(I230=1,$C230+$C230-$C230,IF(I230=2,$C230+$D230))))</f>
        <v>0</v>
      </c>
      <c r="AN230" s="52">
        <f t="shared" si="342"/>
        <v>0</v>
      </c>
      <c r="AO230" s="52">
        <f t="shared" si="342"/>
        <v>0</v>
      </c>
      <c r="AP230" s="52">
        <f t="shared" si="342"/>
        <v>0</v>
      </c>
      <c r="AQ230" s="52">
        <f t="shared" si="342"/>
        <v>0</v>
      </c>
      <c r="AR230" s="52">
        <f t="shared" si="342"/>
        <v>0</v>
      </c>
      <c r="AS230" s="52">
        <f t="shared" si="342"/>
        <v>0</v>
      </c>
      <c r="AT230" s="52">
        <f t="shared" si="342"/>
        <v>0</v>
      </c>
      <c r="AU230" s="52">
        <f t="shared" si="342"/>
        <v>0</v>
      </c>
      <c r="AV230" s="52">
        <f t="shared" si="342"/>
        <v>0</v>
      </c>
      <c r="AW230" s="52">
        <f t="shared" si="342"/>
        <v>0</v>
      </c>
      <c r="AX230" s="52">
        <f t="shared" si="342"/>
        <v>0</v>
      </c>
      <c r="AY230" s="52">
        <f t="shared" si="342"/>
        <v>0</v>
      </c>
      <c r="AZ230" s="52">
        <f t="shared" si="342"/>
        <v>0</v>
      </c>
      <c r="BA230" s="52">
        <f t="shared" si="342"/>
        <v>0</v>
      </c>
      <c r="BB230" s="52">
        <f t="shared" si="342"/>
        <v>0</v>
      </c>
      <c r="BC230" s="52">
        <f t="shared" si="342"/>
        <v>0</v>
      </c>
      <c r="BD230" s="52">
        <f t="shared" si="342"/>
        <v>0</v>
      </c>
      <c r="BE230" s="52">
        <f t="shared" si="342"/>
        <v>0</v>
      </c>
      <c r="BF230" s="52">
        <f t="shared" si="342"/>
        <v>0</v>
      </c>
      <c r="BG230" s="52"/>
      <c r="BH230" s="52"/>
      <c r="BI230" s="52"/>
      <c r="BJ230" s="52"/>
    </row>
    <row r="231" spans="1:62" ht="12.75" customHeight="1">
      <c r="A231" s="158" t="s">
        <v>462</v>
      </c>
      <c r="B231" s="159" t="str">
        <f>VLOOKUP(A231,AllaSkills!$A$3:$BV$319,'Ny NPC'!$A$2+3,FALSE)</f>
        <v>3</v>
      </c>
      <c r="C231" s="159" t="str">
        <f t="shared" si="328"/>
        <v>3</v>
      </c>
      <c r="D231" s="159" t="str">
        <f t="shared" si="329"/>
        <v>3</v>
      </c>
      <c r="E231" s="158" t="s">
        <v>454</v>
      </c>
      <c r="F231" s="161"/>
      <c r="G231" s="161"/>
      <c r="H231" s="161"/>
      <c r="I231" s="161"/>
      <c r="J231" s="161"/>
      <c r="K231" s="161"/>
      <c r="L231" s="161"/>
      <c r="M231" s="161"/>
      <c r="N231" s="161"/>
      <c r="O231" s="161"/>
      <c r="P231" s="161"/>
      <c r="Q231" s="161"/>
      <c r="R231" s="161"/>
      <c r="S231" s="161"/>
      <c r="T231" s="161"/>
      <c r="U231" s="161"/>
      <c r="V231" s="161"/>
      <c r="W231" s="161"/>
      <c r="X231" s="161"/>
      <c r="Y231" s="161"/>
      <c r="Z231" s="161"/>
      <c r="AA231" s="161"/>
      <c r="AB231" s="161"/>
      <c r="AC231" s="161">
        <f t="shared" si="330"/>
        <v>0</v>
      </c>
      <c r="AD231" s="161">
        <f t="shared" si="331"/>
        <v>-25</v>
      </c>
      <c r="AE231" s="162">
        <f>(AG+IN)/2</f>
        <v>5</v>
      </c>
      <c r="AF231" s="54">
        <f>HLOOKUP(Yrke,Levelbonus!$B$1:$CR$20,16,FALSE)</f>
        <v>0</v>
      </c>
      <c r="AG231" s="54">
        <f t="shared" si="332"/>
        <v>0</v>
      </c>
      <c r="AH231" s="54" t="str">
        <f>IF(ISNUMBER(VLOOKUP($A231,Rasbonus!$A$61:$AM$295,MATCH(Ras,Rasbonus!$A$1:$AM$1,0),FALSE)),VLOOKUP($A231,Rasbonus!$A$61:$AM$295,MATCH(Ras,Rasbonus!$A$1:$AM$1,0),FALSE),"0")</f>
        <v>0</v>
      </c>
      <c r="AI231" s="54"/>
      <c r="AJ231" s="54"/>
      <c r="AK231" s="163">
        <f t="shared" si="333"/>
        <v>-20</v>
      </c>
      <c r="AL231" s="52">
        <f t="shared" si="334"/>
        <v>0</v>
      </c>
      <c r="AM231" s="52">
        <f t="shared" ref="AM231:BF231" si="343">IF(I231&gt;2,"99",IF(I231&lt;1,0,IF(I231=1,$C231+$C231-$C231,IF(I231=2,$C231+$D231))))</f>
        <v>0</v>
      </c>
      <c r="AN231" s="52">
        <f t="shared" si="343"/>
        <v>0</v>
      </c>
      <c r="AO231" s="52">
        <f t="shared" si="343"/>
        <v>0</v>
      </c>
      <c r="AP231" s="52">
        <f t="shared" si="343"/>
        <v>0</v>
      </c>
      <c r="AQ231" s="52">
        <f t="shared" si="343"/>
        <v>0</v>
      </c>
      <c r="AR231" s="52">
        <f t="shared" si="343"/>
        <v>0</v>
      </c>
      <c r="AS231" s="52">
        <f t="shared" si="343"/>
        <v>0</v>
      </c>
      <c r="AT231" s="52">
        <f t="shared" si="343"/>
        <v>0</v>
      </c>
      <c r="AU231" s="52">
        <f t="shared" si="343"/>
        <v>0</v>
      </c>
      <c r="AV231" s="52">
        <f t="shared" si="343"/>
        <v>0</v>
      </c>
      <c r="AW231" s="52">
        <f t="shared" si="343"/>
        <v>0</v>
      </c>
      <c r="AX231" s="52">
        <f t="shared" si="343"/>
        <v>0</v>
      </c>
      <c r="AY231" s="52">
        <f t="shared" si="343"/>
        <v>0</v>
      </c>
      <c r="AZ231" s="52">
        <f t="shared" si="343"/>
        <v>0</v>
      </c>
      <c r="BA231" s="52">
        <f t="shared" si="343"/>
        <v>0</v>
      </c>
      <c r="BB231" s="52">
        <f t="shared" si="343"/>
        <v>0</v>
      </c>
      <c r="BC231" s="52">
        <f t="shared" si="343"/>
        <v>0</v>
      </c>
      <c r="BD231" s="52">
        <f t="shared" si="343"/>
        <v>0</v>
      </c>
      <c r="BE231" s="52">
        <f t="shared" si="343"/>
        <v>0</v>
      </c>
      <c r="BF231" s="52">
        <f t="shared" si="343"/>
        <v>0</v>
      </c>
      <c r="BG231" s="52"/>
      <c r="BH231" s="52"/>
      <c r="BI231" s="52"/>
      <c r="BJ231" s="52"/>
    </row>
    <row r="232" spans="1:62" ht="12.75" customHeight="1">
      <c r="A232" s="158" t="s">
        <v>463</v>
      </c>
      <c r="B232" s="159" t="str">
        <f>VLOOKUP(A232,AllaSkills!$A$3:$BV$319,'Ny NPC'!$A$2+3,FALSE)</f>
        <v>4</v>
      </c>
      <c r="C232" s="159" t="str">
        <f t="shared" si="328"/>
        <v>4</v>
      </c>
      <c r="D232" s="159" t="str">
        <f t="shared" si="329"/>
        <v>4</v>
      </c>
      <c r="E232" s="158" t="s">
        <v>454</v>
      </c>
      <c r="F232" s="161"/>
      <c r="G232" s="161"/>
      <c r="H232" s="161"/>
      <c r="I232" s="161"/>
      <c r="J232" s="161"/>
      <c r="K232" s="161"/>
      <c r="L232" s="161"/>
      <c r="M232" s="161"/>
      <c r="N232" s="161"/>
      <c r="O232" s="161"/>
      <c r="P232" s="161"/>
      <c r="Q232" s="161"/>
      <c r="R232" s="161"/>
      <c r="S232" s="161"/>
      <c r="T232" s="161"/>
      <c r="U232" s="161"/>
      <c r="V232" s="161"/>
      <c r="W232" s="161"/>
      <c r="X232" s="161"/>
      <c r="Y232" s="161"/>
      <c r="Z232" s="161"/>
      <c r="AA232" s="161"/>
      <c r="AB232" s="161"/>
      <c r="AC232" s="161">
        <f t="shared" si="330"/>
        <v>0</v>
      </c>
      <c r="AD232" s="161">
        <f t="shared" si="331"/>
        <v>-25</v>
      </c>
      <c r="AE232" s="162">
        <f>(RE+AG)/2</f>
        <v>5</v>
      </c>
      <c r="AF232" s="54">
        <f>HLOOKUP(Yrke,Levelbonus!$B$1:$CR$20,16,FALSE)</f>
        <v>0</v>
      </c>
      <c r="AG232" s="54">
        <f t="shared" si="332"/>
        <v>0</v>
      </c>
      <c r="AH232" s="54" t="str">
        <f>IF(ISNUMBER(VLOOKUP($A232,Rasbonus!$A$61:$AM$295,MATCH(Ras,Rasbonus!$A$1:$AM$1,0),FALSE)),VLOOKUP($A232,Rasbonus!$A$61:$AM$295,MATCH(Ras,Rasbonus!$A$1:$AM$1,0),FALSE),"0")</f>
        <v>0</v>
      </c>
      <c r="AI232" s="54"/>
      <c r="AJ232" s="54"/>
      <c r="AK232" s="163">
        <f t="shared" si="333"/>
        <v>-20</v>
      </c>
      <c r="AL232" s="52">
        <f t="shared" si="334"/>
        <v>0</v>
      </c>
      <c r="AM232" s="52">
        <f t="shared" ref="AM232:BF232" si="344">IF(I232&gt;2,"99",IF(I232&lt;1,0,IF(I232=1,$C232+$C232-$C232,IF(I232=2,$C232+$D232))))</f>
        <v>0</v>
      </c>
      <c r="AN232" s="52">
        <f t="shared" si="344"/>
        <v>0</v>
      </c>
      <c r="AO232" s="52">
        <f t="shared" si="344"/>
        <v>0</v>
      </c>
      <c r="AP232" s="52">
        <f t="shared" si="344"/>
        <v>0</v>
      </c>
      <c r="AQ232" s="52">
        <f t="shared" si="344"/>
        <v>0</v>
      </c>
      <c r="AR232" s="52">
        <f t="shared" si="344"/>
        <v>0</v>
      </c>
      <c r="AS232" s="52">
        <f t="shared" si="344"/>
        <v>0</v>
      </c>
      <c r="AT232" s="52">
        <f t="shared" si="344"/>
        <v>0</v>
      </c>
      <c r="AU232" s="52">
        <f t="shared" si="344"/>
        <v>0</v>
      </c>
      <c r="AV232" s="52">
        <f t="shared" si="344"/>
        <v>0</v>
      </c>
      <c r="AW232" s="52">
        <f t="shared" si="344"/>
        <v>0</v>
      </c>
      <c r="AX232" s="52">
        <f t="shared" si="344"/>
        <v>0</v>
      </c>
      <c r="AY232" s="52">
        <f t="shared" si="344"/>
        <v>0</v>
      </c>
      <c r="AZ232" s="52">
        <f t="shared" si="344"/>
        <v>0</v>
      </c>
      <c r="BA232" s="52">
        <f t="shared" si="344"/>
        <v>0</v>
      </c>
      <c r="BB232" s="52">
        <f t="shared" si="344"/>
        <v>0</v>
      </c>
      <c r="BC232" s="52">
        <f t="shared" si="344"/>
        <v>0</v>
      </c>
      <c r="BD232" s="52">
        <f t="shared" si="344"/>
        <v>0</v>
      </c>
      <c r="BE232" s="52">
        <f t="shared" si="344"/>
        <v>0</v>
      </c>
      <c r="BF232" s="52">
        <f t="shared" si="344"/>
        <v>0</v>
      </c>
      <c r="BG232" s="52"/>
      <c r="BH232" s="52"/>
      <c r="BI232" s="52"/>
      <c r="BJ232" s="52"/>
    </row>
    <row r="233" spans="1:62" ht="12.75" customHeight="1">
      <c r="A233" s="158" t="s">
        <v>464</v>
      </c>
      <c r="B233" s="159" t="str">
        <f>VLOOKUP(A233,AllaSkills!$A$3:$BV$319,'Ny NPC'!$A$2+3,FALSE)</f>
        <v>3</v>
      </c>
      <c r="C233" s="159" t="str">
        <f t="shared" si="328"/>
        <v>3</v>
      </c>
      <c r="D233" s="159" t="str">
        <f t="shared" si="329"/>
        <v>3</v>
      </c>
      <c r="E233" s="158" t="s">
        <v>454</v>
      </c>
      <c r="F233" s="161"/>
      <c r="G233" s="161"/>
      <c r="H233" s="161"/>
      <c r="I233" s="161"/>
      <c r="J233" s="161"/>
      <c r="K233" s="161"/>
      <c r="L233" s="161"/>
      <c r="M233" s="161"/>
      <c r="N233" s="161"/>
      <c r="O233" s="161"/>
      <c r="P233" s="161"/>
      <c r="Q233" s="161"/>
      <c r="R233" s="161"/>
      <c r="S233" s="161"/>
      <c r="T233" s="161"/>
      <c r="U233" s="161"/>
      <c r="V233" s="161"/>
      <c r="W233" s="161"/>
      <c r="X233" s="161"/>
      <c r="Y233" s="161"/>
      <c r="Z233" s="161"/>
      <c r="AA233" s="161"/>
      <c r="AB233" s="161"/>
      <c r="AC233" s="161">
        <f t="shared" si="330"/>
        <v>0</v>
      </c>
      <c r="AD233" s="161">
        <f t="shared" si="331"/>
        <v>-25</v>
      </c>
      <c r="AE233" s="162">
        <f>(PR+QU)/2</f>
        <v>5</v>
      </c>
      <c r="AF233" s="54">
        <f>HLOOKUP(Yrke,Levelbonus!$B$1:$CR$20,16,FALSE)</f>
        <v>0</v>
      </c>
      <c r="AG233" s="54">
        <f t="shared" si="332"/>
        <v>0</v>
      </c>
      <c r="AH233" s="54" t="str">
        <f>IF(ISNUMBER(VLOOKUP($A233,Rasbonus!$A$61:$AM$295,MATCH(Ras,Rasbonus!$A$1:$AM$1,0),FALSE)),VLOOKUP($A233,Rasbonus!$A$61:$AM$295,MATCH(Ras,Rasbonus!$A$1:$AM$1,0),FALSE),"0")</f>
        <v>0</v>
      </c>
      <c r="AI233" s="54"/>
      <c r="AJ233" s="54"/>
      <c r="AK233" s="163">
        <f t="shared" si="333"/>
        <v>-20</v>
      </c>
      <c r="AL233" s="52">
        <f t="shared" si="334"/>
        <v>0</v>
      </c>
      <c r="AM233" s="52">
        <f t="shared" ref="AM233:BF233" si="345">IF(I233&gt;2,"99",IF(I233&lt;1,0,IF(I233=1,$C233+$C233-$C233,IF(I233=2,$C233+$D233))))</f>
        <v>0</v>
      </c>
      <c r="AN233" s="52">
        <f t="shared" si="345"/>
        <v>0</v>
      </c>
      <c r="AO233" s="52">
        <f t="shared" si="345"/>
        <v>0</v>
      </c>
      <c r="AP233" s="52">
        <f t="shared" si="345"/>
        <v>0</v>
      </c>
      <c r="AQ233" s="52">
        <f t="shared" si="345"/>
        <v>0</v>
      </c>
      <c r="AR233" s="52">
        <f t="shared" si="345"/>
        <v>0</v>
      </c>
      <c r="AS233" s="52">
        <f t="shared" si="345"/>
        <v>0</v>
      </c>
      <c r="AT233" s="52">
        <f t="shared" si="345"/>
        <v>0</v>
      </c>
      <c r="AU233" s="52">
        <f t="shared" si="345"/>
        <v>0</v>
      </c>
      <c r="AV233" s="52">
        <f t="shared" si="345"/>
        <v>0</v>
      </c>
      <c r="AW233" s="52">
        <f t="shared" si="345"/>
        <v>0</v>
      </c>
      <c r="AX233" s="52">
        <f t="shared" si="345"/>
        <v>0</v>
      </c>
      <c r="AY233" s="52">
        <f t="shared" si="345"/>
        <v>0</v>
      </c>
      <c r="AZ233" s="52">
        <f t="shared" si="345"/>
        <v>0</v>
      </c>
      <c r="BA233" s="52">
        <f t="shared" si="345"/>
        <v>0</v>
      </c>
      <c r="BB233" s="52">
        <f t="shared" si="345"/>
        <v>0</v>
      </c>
      <c r="BC233" s="52">
        <f t="shared" si="345"/>
        <v>0</v>
      </c>
      <c r="BD233" s="52">
        <f t="shared" si="345"/>
        <v>0</v>
      </c>
      <c r="BE233" s="52">
        <f t="shared" si="345"/>
        <v>0</v>
      </c>
      <c r="BF233" s="52">
        <f t="shared" si="345"/>
        <v>0</v>
      </c>
      <c r="BG233" s="52"/>
      <c r="BH233" s="52"/>
      <c r="BI233" s="52"/>
      <c r="BJ233" s="52"/>
    </row>
    <row r="234" spans="1:62" ht="12.75" customHeight="1">
      <c r="A234" s="158"/>
      <c r="B234" s="161"/>
      <c r="C234" s="161"/>
      <c r="D234" s="161"/>
      <c r="E234" s="158"/>
      <c r="F234" s="161"/>
      <c r="G234" s="161"/>
      <c r="H234" s="161"/>
      <c r="I234" s="161"/>
      <c r="J234" s="161"/>
      <c r="K234" s="161"/>
      <c r="L234" s="161"/>
      <c r="M234" s="161"/>
      <c r="N234" s="161"/>
      <c r="O234" s="161"/>
      <c r="P234" s="161"/>
      <c r="Q234" s="161"/>
      <c r="R234" s="161"/>
      <c r="S234" s="161"/>
      <c r="T234" s="161"/>
      <c r="U234" s="161"/>
      <c r="V234" s="161"/>
      <c r="W234" s="161"/>
      <c r="X234" s="161"/>
      <c r="Y234" s="161"/>
      <c r="Z234" s="161"/>
      <c r="AA234" s="161"/>
      <c r="AB234" s="161"/>
      <c r="AC234" s="161"/>
      <c r="AD234" s="161"/>
      <c r="AE234" s="162"/>
      <c r="AF234" s="54"/>
      <c r="AG234" s="54"/>
      <c r="AH234" s="54"/>
      <c r="AI234" s="54"/>
      <c r="AJ234" s="54"/>
      <c r="AK234" s="163"/>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row>
    <row r="235" spans="1:62" ht="12.75" customHeight="1">
      <c r="A235" s="158"/>
      <c r="B235" s="161"/>
      <c r="C235" s="161"/>
      <c r="D235" s="161"/>
      <c r="E235" s="158"/>
      <c r="F235" s="161"/>
      <c r="G235" s="161"/>
      <c r="H235" s="161"/>
      <c r="I235" s="161"/>
      <c r="J235" s="161"/>
      <c r="K235" s="161"/>
      <c r="L235" s="161"/>
      <c r="M235" s="161"/>
      <c r="N235" s="161"/>
      <c r="O235" s="161"/>
      <c r="P235" s="161"/>
      <c r="Q235" s="161"/>
      <c r="R235" s="161"/>
      <c r="S235" s="161"/>
      <c r="T235" s="161"/>
      <c r="U235" s="161"/>
      <c r="V235" s="161"/>
      <c r="W235" s="161"/>
      <c r="X235" s="161"/>
      <c r="Y235" s="161"/>
      <c r="Z235" s="161"/>
      <c r="AA235" s="161"/>
      <c r="AB235" s="161"/>
      <c r="AC235" s="161"/>
      <c r="AD235" s="161"/>
      <c r="AE235" s="162"/>
      <c r="AF235" s="54"/>
      <c r="AG235" s="54"/>
      <c r="AH235" s="54"/>
      <c r="AI235" s="54"/>
      <c r="AJ235" s="54"/>
      <c r="AK235" s="163"/>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row>
    <row r="236" spans="1:62" ht="12.75" customHeight="1">
      <c r="A236" s="28"/>
      <c r="B236" s="176"/>
      <c r="C236" s="176"/>
      <c r="D236" s="176"/>
      <c r="E236" s="28"/>
      <c r="F236" s="28"/>
      <c r="G236" s="28"/>
      <c r="H236" s="98"/>
      <c r="I236" s="98"/>
      <c r="J236" s="98"/>
      <c r="K236" s="98"/>
      <c r="L236" s="98"/>
      <c r="M236" s="98"/>
      <c r="N236" s="98"/>
      <c r="O236" s="98"/>
      <c r="P236" s="98"/>
      <c r="Q236" s="98"/>
      <c r="R236" s="98"/>
      <c r="S236" s="98"/>
      <c r="T236" s="98"/>
      <c r="U236" s="98"/>
      <c r="V236" s="98"/>
      <c r="W236" s="98"/>
      <c r="X236" s="98"/>
      <c r="Y236" s="98"/>
      <c r="Z236" s="98"/>
      <c r="AA236" s="28"/>
      <c r="AB236" s="28"/>
      <c r="AC236" s="44">
        <f t="shared" ref="AC236:AK236" si="346">SUM(AC3:AC233)</f>
        <v>0</v>
      </c>
      <c r="AD236" s="44">
        <f t="shared" si="346"/>
        <v>-4875</v>
      </c>
      <c r="AE236" s="177">
        <f t="shared" si="346"/>
        <v>1101.666666666667</v>
      </c>
      <c r="AF236" s="44">
        <f t="shared" si="346"/>
        <v>199</v>
      </c>
      <c r="AG236" s="44">
        <f t="shared" si="346"/>
        <v>199</v>
      </c>
      <c r="AH236" s="44">
        <f t="shared" si="346"/>
        <v>245</v>
      </c>
      <c r="AI236" s="44">
        <f t="shared" si="346"/>
        <v>0</v>
      </c>
      <c r="AJ236" s="44">
        <f t="shared" si="346"/>
        <v>0</v>
      </c>
      <c r="AK236" s="177">
        <f t="shared" si="346"/>
        <v>-3343</v>
      </c>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row>
    <row r="237" spans="1:62" ht="12.75" customHeight="1">
      <c r="A237" s="28"/>
      <c r="B237" s="176"/>
      <c r="C237" s="176"/>
      <c r="D237" s="176"/>
      <c r="E237" s="28"/>
      <c r="F237" s="28"/>
      <c r="G237" s="28"/>
      <c r="H237" s="98"/>
      <c r="I237" s="98"/>
      <c r="J237" s="98"/>
      <c r="K237" s="98"/>
      <c r="L237" s="98"/>
      <c r="M237" s="98"/>
      <c r="N237" s="98"/>
      <c r="O237" s="98"/>
      <c r="P237" s="98"/>
      <c r="Q237" s="98"/>
      <c r="R237" s="98"/>
      <c r="S237" s="98"/>
      <c r="T237" s="98"/>
      <c r="U237" s="98"/>
      <c r="V237" s="98"/>
      <c r="W237" s="98"/>
      <c r="X237" s="98"/>
      <c r="Y237" s="98"/>
      <c r="Z237" s="98"/>
      <c r="AA237" s="28"/>
      <c r="AB237" s="28"/>
      <c r="AC237" s="28"/>
      <c r="AD237" s="28"/>
      <c r="AE237" s="28"/>
      <c r="AF237" s="28"/>
      <c r="AG237" s="28"/>
      <c r="AH237" s="28"/>
      <c r="AI237" s="28"/>
      <c r="AJ237" s="28"/>
      <c r="AK237" s="28"/>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row>
    <row r="238" spans="1:62" ht="12.75" customHeight="1">
      <c r="A238" s="52"/>
      <c r="B238" s="161"/>
      <c r="C238" s="161"/>
      <c r="D238" s="161"/>
      <c r="E238" s="52"/>
      <c r="F238" s="52"/>
      <c r="G238" s="52"/>
      <c r="H238" s="54"/>
      <c r="I238" s="54"/>
      <c r="J238" s="54"/>
      <c r="K238" s="54"/>
      <c r="L238" s="54"/>
      <c r="M238" s="54"/>
      <c r="N238" s="54"/>
      <c r="O238" s="54"/>
      <c r="P238" s="54"/>
      <c r="Q238" s="54"/>
      <c r="R238" s="54"/>
      <c r="S238" s="54"/>
      <c r="T238" s="54"/>
      <c r="U238" s="54"/>
      <c r="V238" s="54"/>
      <c r="W238" s="54"/>
      <c r="X238" s="54"/>
      <c r="Y238" s="54"/>
      <c r="Z238" s="54"/>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row>
    <row r="239" spans="1:62" ht="12.75" customHeight="1">
      <c r="A239" s="52"/>
      <c r="B239" s="161"/>
      <c r="C239" s="161"/>
      <c r="D239" s="161"/>
      <c r="E239" s="52"/>
      <c r="F239" s="52"/>
      <c r="G239" s="52"/>
      <c r="H239" s="54"/>
      <c r="I239" s="54"/>
      <c r="J239" s="54"/>
      <c r="K239" s="54"/>
      <c r="L239" s="54"/>
      <c r="M239" s="54"/>
      <c r="N239" s="54"/>
      <c r="O239" s="54"/>
      <c r="P239" s="54"/>
      <c r="Q239" s="54"/>
      <c r="R239" s="54"/>
      <c r="S239" s="54"/>
      <c r="T239" s="54"/>
      <c r="U239" s="54"/>
      <c r="V239" s="54"/>
      <c r="W239" s="54"/>
      <c r="X239" s="54"/>
      <c r="Y239" s="54"/>
      <c r="Z239" s="54"/>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row>
    <row r="240" spans="1:62" ht="12.75" customHeight="1">
      <c r="A240" s="52"/>
      <c r="B240" s="161"/>
      <c r="C240" s="161"/>
      <c r="D240" s="161"/>
      <c r="E240" s="52"/>
      <c r="F240" s="52"/>
      <c r="G240" s="52"/>
      <c r="H240" s="54"/>
      <c r="I240" s="54"/>
      <c r="J240" s="54"/>
      <c r="K240" s="54"/>
      <c r="L240" s="54"/>
      <c r="M240" s="54"/>
      <c r="N240" s="54"/>
      <c r="O240" s="54"/>
      <c r="P240" s="54"/>
      <c r="Q240" s="54"/>
      <c r="R240" s="54"/>
      <c r="S240" s="54"/>
      <c r="T240" s="54"/>
      <c r="U240" s="54"/>
      <c r="V240" s="54"/>
      <c r="W240" s="54"/>
      <c r="X240" s="54"/>
      <c r="Y240" s="54"/>
      <c r="Z240" s="54"/>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row>
    <row r="241" spans="1:62" ht="12.75" customHeight="1">
      <c r="A241" s="52"/>
      <c r="B241" s="161"/>
      <c r="C241" s="161"/>
      <c r="D241" s="161"/>
      <c r="E241" s="52"/>
      <c r="F241" s="52"/>
      <c r="G241" s="52"/>
      <c r="H241" s="54"/>
      <c r="I241" s="54"/>
      <c r="J241" s="54"/>
      <c r="K241" s="54"/>
      <c r="L241" s="54"/>
      <c r="M241" s="54"/>
      <c r="N241" s="54"/>
      <c r="O241" s="54"/>
      <c r="P241" s="54"/>
      <c r="Q241" s="54"/>
      <c r="R241" s="54"/>
      <c r="S241" s="54"/>
      <c r="T241" s="54"/>
      <c r="U241" s="54"/>
      <c r="V241" s="54"/>
      <c r="W241" s="54"/>
      <c r="X241" s="54"/>
      <c r="Y241" s="54"/>
      <c r="Z241" s="54"/>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row>
    <row r="242" spans="1:62" ht="19.5" customHeight="1">
      <c r="A242" s="52"/>
      <c r="B242" s="161"/>
      <c r="C242" s="161"/>
      <c r="D242" s="161"/>
      <c r="E242" s="52"/>
      <c r="F242" s="52"/>
      <c r="G242" s="52"/>
      <c r="H242" s="54"/>
      <c r="I242" s="54"/>
      <c r="J242" s="54"/>
      <c r="K242" s="54"/>
      <c r="L242" s="54"/>
      <c r="M242" s="54"/>
      <c r="N242" s="54"/>
      <c r="O242" s="54"/>
      <c r="P242" s="54"/>
      <c r="Q242" s="54"/>
      <c r="R242" s="54"/>
      <c r="S242" s="54"/>
      <c r="T242" s="54"/>
      <c r="U242" s="54"/>
      <c r="V242" s="54"/>
      <c r="W242" s="54"/>
      <c r="X242" s="54"/>
      <c r="Y242" s="54"/>
      <c r="Z242" s="54"/>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row>
    <row r="243" spans="1:62" ht="12.75" customHeight="1">
      <c r="A243" s="52"/>
      <c r="B243" s="161"/>
      <c r="C243" s="161"/>
      <c r="D243" s="161"/>
      <c r="E243" s="52"/>
      <c r="F243" s="52"/>
      <c r="G243" s="52"/>
      <c r="H243" s="54"/>
      <c r="I243" s="54"/>
      <c r="J243" s="54"/>
      <c r="K243" s="54"/>
      <c r="L243" s="54"/>
      <c r="M243" s="54"/>
      <c r="N243" s="54"/>
      <c r="O243" s="54"/>
      <c r="P243" s="54"/>
      <c r="Q243" s="54"/>
      <c r="R243" s="54"/>
      <c r="S243" s="54"/>
      <c r="T243" s="54"/>
      <c r="U243" s="54"/>
      <c r="V243" s="54"/>
      <c r="W243" s="54"/>
      <c r="X243" s="54"/>
      <c r="Y243" s="54"/>
      <c r="Z243" s="54"/>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row>
    <row r="244" spans="1:62" ht="12.75" customHeight="1">
      <c r="A244" s="52"/>
      <c r="B244" s="161"/>
      <c r="C244" s="161"/>
      <c r="D244" s="161"/>
      <c r="E244" s="52"/>
      <c r="F244" s="52"/>
      <c r="G244" s="52"/>
      <c r="H244" s="54"/>
      <c r="I244" s="54"/>
      <c r="J244" s="54"/>
      <c r="K244" s="54"/>
      <c r="L244" s="54"/>
      <c r="M244" s="54"/>
      <c r="N244" s="54"/>
      <c r="O244" s="54"/>
      <c r="P244" s="54"/>
      <c r="Q244" s="54"/>
      <c r="R244" s="54"/>
      <c r="S244" s="54"/>
      <c r="T244" s="54"/>
      <c r="U244" s="54"/>
      <c r="V244" s="54"/>
      <c r="W244" s="54"/>
      <c r="X244" s="54"/>
      <c r="Y244" s="54"/>
      <c r="Z244" s="54"/>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row>
    <row r="245" spans="1:62" ht="12.75" customHeight="1">
      <c r="A245" s="52"/>
      <c r="B245" s="161"/>
      <c r="C245" s="161"/>
      <c r="D245" s="161"/>
      <c r="E245" s="52"/>
      <c r="F245" s="52"/>
      <c r="G245" s="52"/>
      <c r="H245" s="54"/>
      <c r="I245" s="54"/>
      <c r="J245" s="54"/>
      <c r="K245" s="54"/>
      <c r="L245" s="54"/>
      <c r="M245" s="54"/>
      <c r="N245" s="54"/>
      <c r="O245" s="54"/>
      <c r="P245" s="54"/>
      <c r="Q245" s="54"/>
      <c r="R245" s="54"/>
      <c r="S245" s="54"/>
      <c r="T245" s="54"/>
      <c r="U245" s="54"/>
      <c r="V245" s="54"/>
      <c r="W245" s="54"/>
      <c r="X245" s="54"/>
      <c r="Y245" s="54"/>
      <c r="Z245" s="54"/>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row>
    <row r="246" spans="1:62" ht="12.75" customHeight="1">
      <c r="A246" s="52"/>
      <c r="B246" s="161"/>
      <c r="C246" s="161"/>
      <c r="D246" s="161"/>
      <c r="E246" s="52"/>
      <c r="F246" s="52"/>
      <c r="G246" s="52"/>
      <c r="H246" s="54"/>
      <c r="I246" s="54"/>
      <c r="J246" s="54"/>
      <c r="K246" s="54"/>
      <c r="L246" s="54"/>
      <c r="M246" s="54"/>
      <c r="N246" s="54"/>
      <c r="O246" s="54"/>
      <c r="P246" s="54"/>
      <c r="Q246" s="54"/>
      <c r="R246" s="54"/>
      <c r="S246" s="54"/>
      <c r="T246" s="54"/>
      <c r="U246" s="54"/>
      <c r="V246" s="54"/>
      <c r="W246" s="54"/>
      <c r="X246" s="54"/>
      <c r="Y246" s="54"/>
      <c r="Z246" s="54"/>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row>
    <row r="247" spans="1:62" ht="12.75" customHeight="1">
      <c r="A247" s="52"/>
      <c r="B247" s="161"/>
      <c r="C247" s="161"/>
      <c r="D247" s="161"/>
      <c r="E247" s="52"/>
      <c r="F247" s="52"/>
      <c r="G247" s="52"/>
      <c r="H247" s="54"/>
      <c r="I247" s="54"/>
      <c r="J247" s="54"/>
      <c r="K247" s="54"/>
      <c r="L247" s="54"/>
      <c r="M247" s="54"/>
      <c r="N247" s="54"/>
      <c r="O247" s="54"/>
      <c r="P247" s="54"/>
      <c r="Q247" s="54"/>
      <c r="R247" s="54"/>
      <c r="S247" s="54"/>
      <c r="T247" s="54"/>
      <c r="U247" s="54"/>
      <c r="V247" s="54"/>
      <c r="W247" s="54"/>
      <c r="X247" s="54"/>
      <c r="Y247" s="54"/>
      <c r="Z247" s="54"/>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row>
    <row r="248" spans="1:62" ht="12.75" customHeight="1">
      <c r="A248" s="52"/>
      <c r="B248" s="161"/>
      <c r="C248" s="161"/>
      <c r="D248" s="161"/>
      <c r="E248" s="52"/>
      <c r="F248" s="52"/>
      <c r="G248" s="52"/>
      <c r="H248" s="54"/>
      <c r="I248" s="54"/>
      <c r="J248" s="54"/>
      <c r="K248" s="54"/>
      <c r="L248" s="54"/>
      <c r="M248" s="54"/>
      <c r="N248" s="54"/>
      <c r="O248" s="54"/>
      <c r="P248" s="54"/>
      <c r="Q248" s="54"/>
      <c r="R248" s="54"/>
      <c r="S248" s="54"/>
      <c r="T248" s="54"/>
      <c r="U248" s="54"/>
      <c r="V248" s="54"/>
      <c r="W248" s="54"/>
      <c r="X248" s="54"/>
      <c r="Y248" s="54"/>
      <c r="Z248" s="54"/>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row>
    <row r="249" spans="1:62" ht="12.75" customHeight="1">
      <c r="A249" s="52"/>
      <c r="B249" s="161"/>
      <c r="C249" s="161"/>
      <c r="D249" s="161"/>
      <c r="E249" s="52"/>
      <c r="F249" s="52"/>
      <c r="G249" s="52"/>
      <c r="H249" s="54"/>
      <c r="I249" s="54"/>
      <c r="J249" s="54"/>
      <c r="K249" s="54"/>
      <c r="L249" s="54"/>
      <c r="M249" s="54"/>
      <c r="N249" s="54"/>
      <c r="O249" s="54"/>
      <c r="P249" s="54"/>
      <c r="Q249" s="54"/>
      <c r="R249" s="54"/>
      <c r="S249" s="54"/>
      <c r="T249" s="54"/>
      <c r="U249" s="54"/>
      <c r="V249" s="54"/>
      <c r="W249" s="54"/>
      <c r="X249" s="54"/>
      <c r="Y249" s="54"/>
      <c r="Z249" s="54"/>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row>
    <row r="250" spans="1:62" ht="12.75" customHeight="1">
      <c r="A250" s="52"/>
      <c r="B250" s="161"/>
      <c r="C250" s="161"/>
      <c r="D250" s="161"/>
      <c r="E250" s="52"/>
      <c r="F250" s="52"/>
      <c r="G250" s="52"/>
      <c r="H250" s="54"/>
      <c r="I250" s="54"/>
      <c r="J250" s="54"/>
      <c r="K250" s="54"/>
      <c r="L250" s="54"/>
      <c r="M250" s="54"/>
      <c r="N250" s="54"/>
      <c r="O250" s="54"/>
      <c r="P250" s="54"/>
      <c r="Q250" s="54"/>
      <c r="R250" s="54"/>
      <c r="S250" s="54"/>
      <c r="T250" s="54"/>
      <c r="U250" s="54"/>
      <c r="V250" s="54"/>
      <c r="W250" s="54"/>
      <c r="X250" s="54"/>
      <c r="Y250" s="54"/>
      <c r="Z250" s="54"/>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row>
    <row r="251" spans="1:62" ht="12.75" customHeight="1">
      <c r="A251" s="52"/>
      <c r="B251" s="161"/>
      <c r="C251" s="161"/>
      <c r="D251" s="161"/>
      <c r="E251" s="52"/>
      <c r="F251" s="52"/>
      <c r="G251" s="52"/>
      <c r="H251" s="54"/>
      <c r="I251" s="54"/>
      <c r="J251" s="54"/>
      <c r="K251" s="54"/>
      <c r="L251" s="54"/>
      <c r="M251" s="54"/>
      <c r="N251" s="54"/>
      <c r="O251" s="54"/>
      <c r="P251" s="54"/>
      <c r="Q251" s="54"/>
      <c r="R251" s="54"/>
      <c r="S251" s="54"/>
      <c r="T251" s="54"/>
      <c r="U251" s="54"/>
      <c r="V251" s="54"/>
      <c r="W251" s="54"/>
      <c r="X251" s="54"/>
      <c r="Y251" s="54"/>
      <c r="Z251" s="54"/>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row>
    <row r="252" spans="1:62" ht="12.75" customHeight="1">
      <c r="A252" s="52"/>
      <c r="B252" s="161"/>
      <c r="C252" s="161"/>
      <c r="D252" s="161"/>
      <c r="E252" s="52"/>
      <c r="F252" s="52"/>
      <c r="G252" s="52"/>
      <c r="H252" s="54"/>
      <c r="I252" s="54"/>
      <c r="J252" s="54"/>
      <c r="K252" s="54"/>
      <c r="L252" s="54"/>
      <c r="M252" s="54"/>
      <c r="N252" s="54"/>
      <c r="O252" s="54"/>
      <c r="P252" s="54"/>
      <c r="Q252" s="54"/>
      <c r="R252" s="54"/>
      <c r="S252" s="54"/>
      <c r="T252" s="54"/>
      <c r="U252" s="54"/>
      <c r="V252" s="54"/>
      <c r="W252" s="54"/>
      <c r="X252" s="54"/>
      <c r="Y252" s="54"/>
      <c r="Z252" s="54"/>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row>
    <row r="253" spans="1:62" ht="12.75" customHeight="1">
      <c r="A253" s="52"/>
      <c r="B253" s="161"/>
      <c r="C253" s="161"/>
      <c r="D253" s="161"/>
      <c r="E253" s="52"/>
      <c r="F253" s="52"/>
      <c r="G253" s="52"/>
      <c r="H253" s="54"/>
      <c r="I253" s="54"/>
      <c r="J253" s="54"/>
      <c r="K253" s="54"/>
      <c r="L253" s="54"/>
      <c r="M253" s="54"/>
      <c r="N253" s="54"/>
      <c r="O253" s="54"/>
      <c r="P253" s="54"/>
      <c r="Q253" s="54"/>
      <c r="R253" s="54"/>
      <c r="S253" s="54"/>
      <c r="T253" s="54"/>
      <c r="U253" s="54"/>
      <c r="V253" s="54"/>
      <c r="W253" s="54"/>
      <c r="X253" s="54"/>
      <c r="Y253" s="54"/>
      <c r="Z253" s="54"/>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row>
    <row r="254" spans="1:62" ht="12.75" customHeight="1">
      <c r="A254" s="52"/>
      <c r="B254" s="161"/>
      <c r="C254" s="161"/>
      <c r="D254" s="161"/>
      <c r="E254" s="52"/>
      <c r="F254" s="52"/>
      <c r="G254" s="52"/>
      <c r="H254" s="54"/>
      <c r="I254" s="54"/>
      <c r="J254" s="54"/>
      <c r="K254" s="54"/>
      <c r="L254" s="54"/>
      <c r="M254" s="54"/>
      <c r="N254" s="54"/>
      <c r="O254" s="54"/>
      <c r="P254" s="54"/>
      <c r="Q254" s="54"/>
      <c r="R254" s="54"/>
      <c r="S254" s="54"/>
      <c r="T254" s="54"/>
      <c r="U254" s="54"/>
      <c r="V254" s="54"/>
      <c r="W254" s="54"/>
      <c r="X254" s="54"/>
      <c r="Y254" s="54"/>
      <c r="Z254" s="54"/>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row>
    <row r="255" spans="1:62" ht="12.75" customHeight="1">
      <c r="A255" s="52"/>
      <c r="B255" s="161"/>
      <c r="C255" s="161"/>
      <c r="D255" s="161"/>
      <c r="E255" s="52"/>
      <c r="F255" s="52"/>
      <c r="G255" s="52"/>
      <c r="H255" s="54"/>
      <c r="I255" s="54"/>
      <c r="J255" s="54"/>
      <c r="K255" s="54"/>
      <c r="L255" s="54"/>
      <c r="M255" s="54"/>
      <c r="N255" s="54"/>
      <c r="O255" s="54"/>
      <c r="P255" s="54"/>
      <c r="Q255" s="54"/>
      <c r="R255" s="54"/>
      <c r="S255" s="54"/>
      <c r="T255" s="54"/>
      <c r="U255" s="54"/>
      <c r="V255" s="54"/>
      <c r="W255" s="54"/>
      <c r="X255" s="54"/>
      <c r="Y255" s="54"/>
      <c r="Z255" s="54"/>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row>
    <row r="256" spans="1:62" ht="12.75" customHeight="1">
      <c r="A256" s="52"/>
      <c r="B256" s="161"/>
      <c r="C256" s="161"/>
      <c r="D256" s="161"/>
      <c r="E256" s="52"/>
      <c r="F256" s="52"/>
      <c r="G256" s="52"/>
      <c r="H256" s="54"/>
      <c r="I256" s="54"/>
      <c r="J256" s="54"/>
      <c r="K256" s="54"/>
      <c r="L256" s="54"/>
      <c r="M256" s="54"/>
      <c r="N256" s="54"/>
      <c r="O256" s="54"/>
      <c r="P256" s="54"/>
      <c r="Q256" s="54"/>
      <c r="R256" s="54"/>
      <c r="S256" s="54"/>
      <c r="T256" s="54"/>
      <c r="U256" s="54"/>
      <c r="V256" s="54"/>
      <c r="W256" s="54"/>
      <c r="X256" s="54"/>
      <c r="Y256" s="54"/>
      <c r="Z256" s="54"/>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row>
    <row r="257" spans="1:62" ht="12.75" customHeight="1">
      <c r="A257" s="52"/>
      <c r="B257" s="161"/>
      <c r="C257" s="161"/>
      <c r="D257" s="161"/>
      <c r="E257" s="52"/>
      <c r="F257" s="52"/>
      <c r="G257" s="52"/>
      <c r="H257" s="54"/>
      <c r="I257" s="54"/>
      <c r="J257" s="54"/>
      <c r="K257" s="54"/>
      <c r="L257" s="54"/>
      <c r="M257" s="54"/>
      <c r="N257" s="54"/>
      <c r="O257" s="54"/>
      <c r="P257" s="54"/>
      <c r="Q257" s="54"/>
      <c r="R257" s="54"/>
      <c r="S257" s="54"/>
      <c r="T257" s="54"/>
      <c r="U257" s="54"/>
      <c r="V257" s="54"/>
      <c r="W257" s="54"/>
      <c r="X257" s="54"/>
      <c r="Y257" s="54"/>
      <c r="Z257" s="54"/>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row>
    <row r="258" spans="1:62" ht="12.75" customHeight="1">
      <c r="A258" s="52"/>
      <c r="B258" s="161"/>
      <c r="C258" s="161"/>
      <c r="D258" s="161"/>
      <c r="E258" s="52"/>
      <c r="F258" s="52"/>
      <c r="G258" s="52"/>
      <c r="H258" s="54"/>
      <c r="I258" s="54"/>
      <c r="J258" s="54"/>
      <c r="K258" s="54"/>
      <c r="L258" s="54"/>
      <c r="M258" s="54"/>
      <c r="N258" s="54"/>
      <c r="O258" s="54"/>
      <c r="P258" s="54"/>
      <c r="Q258" s="54"/>
      <c r="R258" s="54"/>
      <c r="S258" s="54"/>
      <c r="T258" s="54"/>
      <c r="U258" s="54"/>
      <c r="V258" s="54"/>
      <c r="W258" s="54"/>
      <c r="X258" s="54"/>
      <c r="Y258" s="54"/>
      <c r="Z258" s="54"/>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row>
    <row r="259" spans="1:62" ht="12.75" customHeight="1">
      <c r="A259" s="52"/>
      <c r="B259" s="161"/>
      <c r="C259" s="161"/>
      <c r="D259" s="161"/>
      <c r="E259" s="52"/>
      <c r="F259" s="52"/>
      <c r="G259" s="52"/>
      <c r="H259" s="54"/>
      <c r="I259" s="54"/>
      <c r="J259" s="54"/>
      <c r="K259" s="54"/>
      <c r="L259" s="54"/>
      <c r="M259" s="54"/>
      <c r="N259" s="54"/>
      <c r="O259" s="54"/>
      <c r="P259" s="54"/>
      <c r="Q259" s="54"/>
      <c r="R259" s="54"/>
      <c r="S259" s="54"/>
      <c r="T259" s="54"/>
      <c r="U259" s="54"/>
      <c r="V259" s="54"/>
      <c r="W259" s="54"/>
      <c r="X259" s="54"/>
      <c r="Y259" s="54"/>
      <c r="Z259" s="54"/>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row>
    <row r="260" spans="1:62" ht="12.75" customHeight="1">
      <c r="A260" s="52"/>
      <c r="B260" s="161"/>
      <c r="C260" s="161"/>
      <c r="D260" s="161"/>
      <c r="E260" s="52"/>
      <c r="F260" s="52"/>
      <c r="G260" s="52"/>
      <c r="H260" s="54"/>
      <c r="I260" s="54"/>
      <c r="J260" s="54"/>
      <c r="K260" s="54"/>
      <c r="L260" s="54"/>
      <c r="M260" s="54"/>
      <c r="N260" s="54"/>
      <c r="O260" s="54"/>
      <c r="P260" s="54"/>
      <c r="Q260" s="54"/>
      <c r="R260" s="54"/>
      <c r="S260" s="54"/>
      <c r="T260" s="54"/>
      <c r="U260" s="54"/>
      <c r="V260" s="54"/>
      <c r="W260" s="54"/>
      <c r="X260" s="54"/>
      <c r="Y260" s="54"/>
      <c r="Z260" s="54"/>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row>
    <row r="261" spans="1:62" ht="12.75" customHeight="1">
      <c r="A261" s="52"/>
      <c r="B261" s="161"/>
      <c r="C261" s="161"/>
      <c r="D261" s="161"/>
      <c r="E261" s="52"/>
      <c r="F261" s="52"/>
      <c r="G261" s="52"/>
      <c r="H261" s="54"/>
      <c r="I261" s="54"/>
      <c r="J261" s="54"/>
      <c r="K261" s="54"/>
      <c r="L261" s="54"/>
      <c r="M261" s="54"/>
      <c r="N261" s="54"/>
      <c r="O261" s="54"/>
      <c r="P261" s="54"/>
      <c r="Q261" s="54"/>
      <c r="R261" s="54"/>
      <c r="S261" s="54"/>
      <c r="T261" s="54"/>
      <c r="U261" s="54"/>
      <c r="V261" s="54"/>
      <c r="W261" s="54"/>
      <c r="X261" s="54"/>
      <c r="Y261" s="54"/>
      <c r="Z261" s="54"/>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row>
    <row r="262" spans="1:62" ht="12.75" customHeight="1">
      <c r="A262" s="52"/>
      <c r="B262" s="161"/>
      <c r="C262" s="161"/>
      <c r="D262" s="161"/>
      <c r="E262" s="52"/>
      <c r="F262" s="52"/>
      <c r="G262" s="52"/>
      <c r="H262" s="54"/>
      <c r="I262" s="54"/>
      <c r="J262" s="54"/>
      <c r="K262" s="54"/>
      <c r="L262" s="54"/>
      <c r="M262" s="54"/>
      <c r="N262" s="54"/>
      <c r="O262" s="54"/>
      <c r="P262" s="54"/>
      <c r="Q262" s="54"/>
      <c r="R262" s="54"/>
      <c r="S262" s="54"/>
      <c r="T262" s="54"/>
      <c r="U262" s="54"/>
      <c r="V262" s="54"/>
      <c r="W262" s="54"/>
      <c r="X262" s="54"/>
      <c r="Y262" s="54"/>
      <c r="Z262" s="54"/>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row>
    <row r="263" spans="1:62" ht="12.75" customHeight="1">
      <c r="A263" s="52"/>
      <c r="B263" s="161"/>
      <c r="C263" s="161"/>
      <c r="D263" s="161"/>
      <c r="E263" s="52"/>
      <c r="F263" s="52"/>
      <c r="G263" s="52"/>
      <c r="H263" s="54"/>
      <c r="I263" s="54"/>
      <c r="J263" s="54"/>
      <c r="K263" s="54"/>
      <c r="L263" s="54"/>
      <c r="M263" s="54"/>
      <c r="N263" s="54"/>
      <c r="O263" s="54"/>
      <c r="P263" s="54"/>
      <c r="Q263" s="54"/>
      <c r="R263" s="54"/>
      <c r="S263" s="54"/>
      <c r="T263" s="54"/>
      <c r="U263" s="54"/>
      <c r="V263" s="54"/>
      <c r="W263" s="54"/>
      <c r="X263" s="54"/>
      <c r="Y263" s="54"/>
      <c r="Z263" s="54"/>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row>
    <row r="264" spans="1:62" ht="12.75" customHeight="1">
      <c r="A264" s="52"/>
      <c r="B264" s="161"/>
      <c r="C264" s="161"/>
      <c r="D264" s="161"/>
      <c r="E264" s="52"/>
      <c r="F264" s="52"/>
      <c r="G264" s="52"/>
      <c r="H264" s="54"/>
      <c r="I264" s="54"/>
      <c r="J264" s="54"/>
      <c r="K264" s="54"/>
      <c r="L264" s="54"/>
      <c r="M264" s="54"/>
      <c r="N264" s="54"/>
      <c r="O264" s="54"/>
      <c r="P264" s="54"/>
      <c r="Q264" s="54"/>
      <c r="R264" s="54"/>
      <c r="S264" s="54"/>
      <c r="T264" s="54"/>
      <c r="U264" s="54"/>
      <c r="V264" s="54"/>
      <c r="W264" s="54"/>
      <c r="X264" s="54"/>
      <c r="Y264" s="54"/>
      <c r="Z264" s="54"/>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row>
    <row r="265" spans="1:62" ht="12.75" customHeight="1">
      <c r="A265" s="52"/>
      <c r="B265" s="161"/>
      <c r="C265" s="161"/>
      <c r="D265" s="161"/>
      <c r="E265" s="52"/>
      <c r="F265" s="52"/>
      <c r="G265" s="52"/>
      <c r="H265" s="54"/>
      <c r="I265" s="54"/>
      <c r="J265" s="54"/>
      <c r="K265" s="54"/>
      <c r="L265" s="54"/>
      <c r="M265" s="54"/>
      <c r="N265" s="54"/>
      <c r="O265" s="54"/>
      <c r="P265" s="54"/>
      <c r="Q265" s="54"/>
      <c r="R265" s="54"/>
      <c r="S265" s="54"/>
      <c r="T265" s="54"/>
      <c r="U265" s="54"/>
      <c r="V265" s="54"/>
      <c r="W265" s="54"/>
      <c r="X265" s="54"/>
      <c r="Y265" s="54"/>
      <c r="Z265" s="54"/>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row>
    <row r="266" spans="1:62" ht="12.75" customHeight="1">
      <c r="A266" s="52"/>
      <c r="B266" s="161"/>
      <c r="C266" s="161"/>
      <c r="D266" s="161"/>
      <c r="E266" s="52"/>
      <c r="F266" s="52"/>
      <c r="G266" s="52"/>
      <c r="H266" s="54"/>
      <c r="I266" s="54"/>
      <c r="J266" s="54"/>
      <c r="K266" s="54"/>
      <c r="L266" s="54"/>
      <c r="M266" s="54"/>
      <c r="N266" s="54"/>
      <c r="O266" s="54"/>
      <c r="P266" s="54"/>
      <c r="Q266" s="54"/>
      <c r="R266" s="54"/>
      <c r="S266" s="54"/>
      <c r="T266" s="54"/>
      <c r="U266" s="54"/>
      <c r="V266" s="54"/>
      <c r="W266" s="54"/>
      <c r="X266" s="54"/>
      <c r="Y266" s="54"/>
      <c r="Z266" s="54"/>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row>
    <row r="267" spans="1:62" ht="12.75" customHeight="1">
      <c r="A267" s="52"/>
      <c r="B267" s="161"/>
      <c r="C267" s="161"/>
      <c r="D267" s="161"/>
      <c r="E267" s="52"/>
      <c r="F267" s="52"/>
      <c r="G267" s="52"/>
      <c r="H267" s="54"/>
      <c r="I267" s="54"/>
      <c r="J267" s="54"/>
      <c r="K267" s="54"/>
      <c r="L267" s="54"/>
      <c r="M267" s="54"/>
      <c r="N267" s="54"/>
      <c r="O267" s="54"/>
      <c r="P267" s="54"/>
      <c r="Q267" s="54"/>
      <c r="R267" s="54"/>
      <c r="S267" s="54"/>
      <c r="T267" s="54"/>
      <c r="U267" s="54"/>
      <c r="V267" s="54"/>
      <c r="W267" s="54"/>
      <c r="X267" s="54"/>
      <c r="Y267" s="54"/>
      <c r="Z267" s="54"/>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row>
    <row r="268" spans="1:62" ht="12.75" customHeight="1">
      <c r="A268" s="52"/>
      <c r="B268" s="161"/>
      <c r="C268" s="161"/>
      <c r="D268" s="161"/>
      <c r="E268" s="52"/>
      <c r="F268" s="52"/>
      <c r="G268" s="52"/>
      <c r="H268" s="54"/>
      <c r="I268" s="54"/>
      <c r="J268" s="54"/>
      <c r="K268" s="54"/>
      <c r="L268" s="54"/>
      <c r="M268" s="54"/>
      <c r="N268" s="54"/>
      <c r="O268" s="54"/>
      <c r="P268" s="54"/>
      <c r="Q268" s="54"/>
      <c r="R268" s="54"/>
      <c r="S268" s="54"/>
      <c r="T268" s="54"/>
      <c r="U268" s="54"/>
      <c r="V268" s="54"/>
      <c r="W268" s="54"/>
      <c r="X268" s="54"/>
      <c r="Y268" s="54"/>
      <c r="Z268" s="54"/>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row>
    <row r="269" spans="1:62" ht="12.75" customHeight="1">
      <c r="A269" s="52"/>
      <c r="B269" s="161"/>
      <c r="C269" s="161"/>
      <c r="D269" s="161"/>
      <c r="E269" s="52"/>
      <c r="F269" s="52"/>
      <c r="G269" s="52"/>
      <c r="H269" s="54"/>
      <c r="I269" s="54"/>
      <c r="J269" s="54"/>
      <c r="K269" s="54"/>
      <c r="L269" s="54"/>
      <c r="M269" s="54"/>
      <c r="N269" s="54"/>
      <c r="O269" s="54"/>
      <c r="P269" s="54"/>
      <c r="Q269" s="54"/>
      <c r="R269" s="54"/>
      <c r="S269" s="54"/>
      <c r="T269" s="54"/>
      <c r="U269" s="54"/>
      <c r="V269" s="54"/>
      <c r="W269" s="54"/>
      <c r="X269" s="54"/>
      <c r="Y269" s="54"/>
      <c r="Z269" s="54"/>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row>
    <row r="270" spans="1:62" ht="12.75" customHeight="1">
      <c r="A270" s="52"/>
      <c r="B270" s="161"/>
      <c r="C270" s="161"/>
      <c r="D270" s="161"/>
      <c r="E270" s="52"/>
      <c r="F270" s="52"/>
      <c r="G270" s="52"/>
      <c r="H270" s="54"/>
      <c r="I270" s="54"/>
      <c r="J270" s="54"/>
      <c r="K270" s="54"/>
      <c r="L270" s="54"/>
      <c r="M270" s="54"/>
      <c r="N270" s="54"/>
      <c r="O270" s="54"/>
      <c r="P270" s="54"/>
      <c r="Q270" s="54"/>
      <c r="R270" s="54"/>
      <c r="S270" s="54"/>
      <c r="T270" s="54"/>
      <c r="U270" s="54"/>
      <c r="V270" s="54"/>
      <c r="W270" s="54"/>
      <c r="X270" s="54"/>
      <c r="Y270" s="54"/>
      <c r="Z270" s="54"/>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row>
    <row r="271" spans="1:62" ht="12.75" customHeight="1">
      <c r="A271" s="52"/>
      <c r="B271" s="161"/>
      <c r="C271" s="161"/>
      <c r="D271" s="161"/>
      <c r="E271" s="52"/>
      <c r="F271" s="52"/>
      <c r="G271" s="52"/>
      <c r="H271" s="54"/>
      <c r="I271" s="54"/>
      <c r="J271" s="54"/>
      <c r="K271" s="54"/>
      <c r="L271" s="54"/>
      <c r="M271" s="54"/>
      <c r="N271" s="54"/>
      <c r="O271" s="54"/>
      <c r="P271" s="54"/>
      <c r="Q271" s="54"/>
      <c r="R271" s="54"/>
      <c r="S271" s="54"/>
      <c r="T271" s="54"/>
      <c r="U271" s="54"/>
      <c r="V271" s="54"/>
      <c r="W271" s="54"/>
      <c r="X271" s="54"/>
      <c r="Y271" s="54"/>
      <c r="Z271" s="54"/>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row>
    <row r="272" spans="1:62" ht="12.75" customHeight="1">
      <c r="A272" s="52"/>
      <c r="B272" s="161"/>
      <c r="C272" s="161"/>
      <c r="D272" s="161"/>
      <c r="E272" s="52"/>
      <c r="F272" s="52"/>
      <c r="G272" s="52"/>
      <c r="H272" s="54"/>
      <c r="I272" s="54"/>
      <c r="J272" s="54"/>
      <c r="K272" s="54"/>
      <c r="L272" s="54"/>
      <c r="M272" s="54"/>
      <c r="N272" s="54"/>
      <c r="O272" s="54"/>
      <c r="P272" s="54"/>
      <c r="Q272" s="54"/>
      <c r="R272" s="54"/>
      <c r="S272" s="54"/>
      <c r="T272" s="54"/>
      <c r="U272" s="54"/>
      <c r="V272" s="54"/>
      <c r="W272" s="54"/>
      <c r="X272" s="54"/>
      <c r="Y272" s="54"/>
      <c r="Z272" s="54"/>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row>
    <row r="273" spans="1:62" ht="12.75" customHeight="1">
      <c r="A273" s="52"/>
      <c r="B273" s="161"/>
      <c r="C273" s="161"/>
      <c r="D273" s="161"/>
      <c r="E273" s="52"/>
      <c r="F273" s="52"/>
      <c r="G273" s="52"/>
      <c r="H273" s="54"/>
      <c r="I273" s="54"/>
      <c r="J273" s="54"/>
      <c r="K273" s="54"/>
      <c r="L273" s="54"/>
      <c r="M273" s="54"/>
      <c r="N273" s="54"/>
      <c r="O273" s="54"/>
      <c r="P273" s="54"/>
      <c r="Q273" s="54"/>
      <c r="R273" s="54"/>
      <c r="S273" s="54"/>
      <c r="T273" s="54"/>
      <c r="U273" s="54"/>
      <c r="V273" s="54"/>
      <c r="W273" s="54"/>
      <c r="X273" s="54"/>
      <c r="Y273" s="54"/>
      <c r="Z273" s="54"/>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row>
    <row r="274" spans="1:62" ht="12.75" customHeight="1">
      <c r="A274" s="52"/>
      <c r="B274" s="161"/>
      <c r="C274" s="161"/>
      <c r="D274" s="161"/>
      <c r="E274" s="52"/>
      <c r="F274" s="52"/>
      <c r="G274" s="52"/>
      <c r="H274" s="54"/>
      <c r="I274" s="54"/>
      <c r="J274" s="54"/>
      <c r="K274" s="54"/>
      <c r="L274" s="54"/>
      <c r="M274" s="54"/>
      <c r="N274" s="54"/>
      <c r="O274" s="54"/>
      <c r="P274" s="54"/>
      <c r="Q274" s="54"/>
      <c r="R274" s="54"/>
      <c r="S274" s="54"/>
      <c r="T274" s="54"/>
      <c r="U274" s="54"/>
      <c r="V274" s="54"/>
      <c r="W274" s="54"/>
      <c r="X274" s="54"/>
      <c r="Y274" s="54"/>
      <c r="Z274" s="54"/>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row>
    <row r="275" spans="1:62" ht="12.75" customHeight="1">
      <c r="A275" s="52"/>
      <c r="B275" s="161"/>
      <c r="C275" s="161"/>
      <c r="D275" s="161"/>
      <c r="E275" s="52"/>
      <c r="F275" s="52"/>
      <c r="G275" s="52"/>
      <c r="H275" s="54"/>
      <c r="I275" s="54"/>
      <c r="J275" s="54"/>
      <c r="K275" s="54"/>
      <c r="L275" s="54"/>
      <c r="M275" s="54"/>
      <c r="N275" s="54"/>
      <c r="O275" s="54"/>
      <c r="P275" s="54"/>
      <c r="Q275" s="54"/>
      <c r="R275" s="54"/>
      <c r="S275" s="54"/>
      <c r="T275" s="54"/>
      <c r="U275" s="54"/>
      <c r="V275" s="54"/>
      <c r="W275" s="54"/>
      <c r="X275" s="54"/>
      <c r="Y275" s="54"/>
      <c r="Z275" s="54"/>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row>
    <row r="276" spans="1:62" ht="12.75" customHeight="1">
      <c r="A276" s="52"/>
      <c r="B276" s="161"/>
      <c r="C276" s="161"/>
      <c r="D276" s="161"/>
      <c r="E276" s="52"/>
      <c r="F276" s="52"/>
      <c r="G276" s="52"/>
      <c r="H276" s="54"/>
      <c r="I276" s="54"/>
      <c r="J276" s="54"/>
      <c r="K276" s="54"/>
      <c r="L276" s="54"/>
      <c r="M276" s="54"/>
      <c r="N276" s="54"/>
      <c r="O276" s="54"/>
      <c r="P276" s="54"/>
      <c r="Q276" s="54"/>
      <c r="R276" s="54"/>
      <c r="S276" s="54"/>
      <c r="T276" s="54"/>
      <c r="U276" s="54"/>
      <c r="V276" s="54"/>
      <c r="W276" s="54"/>
      <c r="X276" s="54"/>
      <c r="Y276" s="54"/>
      <c r="Z276" s="54"/>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row>
    <row r="277" spans="1:62" ht="12.75" customHeight="1">
      <c r="A277" s="52"/>
      <c r="B277" s="161"/>
      <c r="C277" s="161"/>
      <c r="D277" s="161"/>
      <c r="E277" s="52"/>
      <c r="F277" s="52"/>
      <c r="G277" s="52"/>
      <c r="H277" s="54"/>
      <c r="I277" s="54"/>
      <c r="J277" s="54"/>
      <c r="K277" s="54"/>
      <c r="L277" s="54"/>
      <c r="M277" s="54"/>
      <c r="N277" s="54"/>
      <c r="O277" s="54"/>
      <c r="P277" s="54"/>
      <c r="Q277" s="54"/>
      <c r="R277" s="54"/>
      <c r="S277" s="54"/>
      <c r="T277" s="54"/>
      <c r="U277" s="54"/>
      <c r="V277" s="54"/>
      <c r="W277" s="54"/>
      <c r="X277" s="54"/>
      <c r="Y277" s="54"/>
      <c r="Z277" s="54"/>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row>
    <row r="278" spans="1:62" ht="12.75" customHeight="1">
      <c r="A278" s="52"/>
      <c r="B278" s="161"/>
      <c r="C278" s="161"/>
      <c r="D278" s="161"/>
      <c r="E278" s="52"/>
      <c r="F278" s="52"/>
      <c r="G278" s="52"/>
      <c r="H278" s="54"/>
      <c r="I278" s="54"/>
      <c r="J278" s="54"/>
      <c r="K278" s="54"/>
      <c r="L278" s="54"/>
      <c r="M278" s="54"/>
      <c r="N278" s="54"/>
      <c r="O278" s="54"/>
      <c r="P278" s="54"/>
      <c r="Q278" s="54"/>
      <c r="R278" s="54"/>
      <c r="S278" s="54"/>
      <c r="T278" s="54"/>
      <c r="U278" s="54"/>
      <c r="V278" s="54"/>
      <c r="W278" s="54"/>
      <c r="X278" s="54"/>
      <c r="Y278" s="54"/>
      <c r="Z278" s="54"/>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row>
    <row r="279" spans="1:62" ht="12.75" customHeight="1">
      <c r="A279" s="52"/>
      <c r="B279" s="161"/>
      <c r="C279" s="161"/>
      <c r="D279" s="161"/>
      <c r="E279" s="52"/>
      <c r="F279" s="52"/>
      <c r="G279" s="52"/>
      <c r="H279" s="54"/>
      <c r="I279" s="54"/>
      <c r="J279" s="54"/>
      <c r="K279" s="54"/>
      <c r="L279" s="54"/>
      <c r="M279" s="54"/>
      <c r="N279" s="54"/>
      <c r="O279" s="54"/>
      <c r="P279" s="54"/>
      <c r="Q279" s="54"/>
      <c r="R279" s="54"/>
      <c r="S279" s="54"/>
      <c r="T279" s="54"/>
      <c r="U279" s="54"/>
      <c r="V279" s="54"/>
      <c r="W279" s="54"/>
      <c r="X279" s="54"/>
      <c r="Y279" s="54"/>
      <c r="Z279" s="54"/>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row>
    <row r="280" spans="1:62" ht="12.75" customHeight="1">
      <c r="A280" s="52"/>
      <c r="B280" s="161"/>
      <c r="C280" s="161"/>
      <c r="D280" s="161"/>
      <c r="E280" s="52"/>
      <c r="F280" s="52"/>
      <c r="G280" s="52"/>
      <c r="H280" s="54"/>
      <c r="I280" s="54"/>
      <c r="J280" s="54"/>
      <c r="K280" s="54"/>
      <c r="L280" s="54"/>
      <c r="M280" s="54"/>
      <c r="N280" s="54"/>
      <c r="O280" s="54"/>
      <c r="P280" s="54"/>
      <c r="Q280" s="54"/>
      <c r="R280" s="54"/>
      <c r="S280" s="54"/>
      <c r="T280" s="54"/>
      <c r="U280" s="54"/>
      <c r="V280" s="54"/>
      <c r="W280" s="54"/>
      <c r="X280" s="54"/>
      <c r="Y280" s="54"/>
      <c r="Z280" s="54"/>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row>
    <row r="281" spans="1:62" ht="12.75" customHeight="1">
      <c r="A281" s="52"/>
      <c r="B281" s="161"/>
      <c r="C281" s="161"/>
      <c r="D281" s="161"/>
      <c r="E281" s="52"/>
      <c r="F281" s="52"/>
      <c r="G281" s="52"/>
      <c r="H281" s="54"/>
      <c r="I281" s="54"/>
      <c r="J281" s="54"/>
      <c r="K281" s="54"/>
      <c r="L281" s="54"/>
      <c r="M281" s="54"/>
      <c r="N281" s="54"/>
      <c r="O281" s="54"/>
      <c r="P281" s="54"/>
      <c r="Q281" s="54"/>
      <c r="R281" s="54"/>
      <c r="S281" s="54"/>
      <c r="T281" s="54"/>
      <c r="U281" s="54"/>
      <c r="V281" s="54"/>
      <c r="W281" s="54"/>
      <c r="X281" s="54"/>
      <c r="Y281" s="54"/>
      <c r="Z281" s="54"/>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row>
    <row r="282" spans="1:62" ht="12.75" customHeight="1">
      <c r="A282" s="52"/>
      <c r="B282" s="161"/>
      <c r="C282" s="161"/>
      <c r="D282" s="161"/>
      <c r="E282" s="52"/>
      <c r="F282" s="52"/>
      <c r="G282" s="52"/>
      <c r="H282" s="54"/>
      <c r="I282" s="54"/>
      <c r="J282" s="54"/>
      <c r="K282" s="54"/>
      <c r="L282" s="54"/>
      <c r="M282" s="54"/>
      <c r="N282" s="54"/>
      <c r="O282" s="54"/>
      <c r="P282" s="54"/>
      <c r="Q282" s="54"/>
      <c r="R282" s="54"/>
      <c r="S282" s="54"/>
      <c r="T282" s="54"/>
      <c r="U282" s="54"/>
      <c r="V282" s="54"/>
      <c r="W282" s="54"/>
      <c r="X282" s="54"/>
      <c r="Y282" s="54"/>
      <c r="Z282" s="54"/>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row>
    <row r="283" spans="1:62" ht="12.75" customHeight="1">
      <c r="A283" s="52"/>
      <c r="B283" s="161"/>
      <c r="C283" s="161"/>
      <c r="D283" s="161"/>
      <c r="E283" s="52"/>
      <c r="F283" s="52"/>
      <c r="G283" s="52"/>
      <c r="H283" s="54"/>
      <c r="I283" s="54"/>
      <c r="J283" s="54"/>
      <c r="K283" s="54"/>
      <c r="L283" s="54"/>
      <c r="M283" s="54"/>
      <c r="N283" s="54"/>
      <c r="O283" s="54"/>
      <c r="P283" s="54"/>
      <c r="Q283" s="54"/>
      <c r="R283" s="54"/>
      <c r="S283" s="54"/>
      <c r="T283" s="54"/>
      <c r="U283" s="54"/>
      <c r="V283" s="54"/>
      <c r="W283" s="54"/>
      <c r="X283" s="54"/>
      <c r="Y283" s="54"/>
      <c r="Z283" s="54"/>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row>
    <row r="284" spans="1:62" ht="12.75" customHeight="1">
      <c r="A284" s="52"/>
      <c r="B284" s="161"/>
      <c r="C284" s="161"/>
      <c r="D284" s="161"/>
      <c r="E284" s="52"/>
      <c r="F284" s="52"/>
      <c r="G284" s="52"/>
      <c r="H284" s="54"/>
      <c r="I284" s="54"/>
      <c r="J284" s="54"/>
      <c r="K284" s="54"/>
      <c r="L284" s="54"/>
      <c r="M284" s="54"/>
      <c r="N284" s="54"/>
      <c r="O284" s="54"/>
      <c r="P284" s="54"/>
      <c r="Q284" s="54"/>
      <c r="R284" s="54"/>
      <c r="S284" s="54"/>
      <c r="T284" s="54"/>
      <c r="U284" s="54"/>
      <c r="V284" s="54"/>
      <c r="W284" s="54"/>
      <c r="X284" s="54"/>
      <c r="Y284" s="54"/>
      <c r="Z284" s="54"/>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row>
    <row r="285" spans="1:62" ht="12.75" customHeight="1">
      <c r="A285" s="52"/>
      <c r="B285" s="161"/>
      <c r="C285" s="161"/>
      <c r="D285" s="161"/>
      <c r="E285" s="52"/>
      <c r="F285" s="52"/>
      <c r="G285" s="52"/>
      <c r="H285" s="54"/>
      <c r="I285" s="54"/>
      <c r="J285" s="54"/>
      <c r="K285" s="54"/>
      <c r="L285" s="54"/>
      <c r="M285" s="54"/>
      <c r="N285" s="54"/>
      <c r="O285" s="54"/>
      <c r="P285" s="54"/>
      <c r="Q285" s="54"/>
      <c r="R285" s="54"/>
      <c r="S285" s="54"/>
      <c r="T285" s="54"/>
      <c r="U285" s="54"/>
      <c r="V285" s="54"/>
      <c r="W285" s="54"/>
      <c r="X285" s="54"/>
      <c r="Y285" s="54"/>
      <c r="Z285" s="54"/>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row>
    <row r="286" spans="1:62" ht="12.75" customHeight="1">
      <c r="A286" s="52"/>
      <c r="B286" s="161"/>
      <c r="C286" s="161"/>
      <c r="D286" s="161"/>
      <c r="E286" s="52"/>
      <c r="F286" s="52"/>
      <c r="G286" s="52"/>
      <c r="H286" s="54"/>
      <c r="I286" s="54"/>
      <c r="J286" s="54"/>
      <c r="K286" s="54"/>
      <c r="L286" s="54"/>
      <c r="M286" s="54"/>
      <c r="N286" s="54"/>
      <c r="O286" s="54"/>
      <c r="P286" s="54"/>
      <c r="Q286" s="54"/>
      <c r="R286" s="54"/>
      <c r="S286" s="54"/>
      <c r="T286" s="54"/>
      <c r="U286" s="54"/>
      <c r="V286" s="54"/>
      <c r="W286" s="54"/>
      <c r="X286" s="54"/>
      <c r="Y286" s="54"/>
      <c r="Z286" s="54"/>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row>
    <row r="287" spans="1:62" ht="12.75" customHeight="1">
      <c r="A287" s="52"/>
      <c r="B287" s="52"/>
      <c r="C287" s="52"/>
      <c r="D287" s="52"/>
      <c r="E287" s="52"/>
      <c r="F287" s="52"/>
      <c r="G287" s="52"/>
      <c r="H287" s="54"/>
      <c r="I287" s="54"/>
      <c r="J287" s="54"/>
      <c r="K287" s="54"/>
      <c r="L287" s="54"/>
      <c r="M287" s="54"/>
      <c r="N287" s="54"/>
      <c r="O287" s="54"/>
      <c r="P287" s="54"/>
      <c r="Q287" s="54"/>
      <c r="R287" s="54"/>
      <c r="S287" s="54"/>
      <c r="T287" s="54"/>
      <c r="U287" s="54"/>
      <c r="V287" s="54"/>
      <c r="W287" s="54"/>
      <c r="X287" s="54"/>
      <c r="Y287" s="54"/>
      <c r="Z287" s="54"/>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row>
    <row r="288" spans="1:62" ht="12.75" customHeight="1">
      <c r="A288" s="52"/>
      <c r="B288" s="52"/>
      <c r="C288" s="52"/>
      <c r="D288" s="52"/>
      <c r="E288" s="52"/>
      <c r="F288" s="52"/>
      <c r="G288" s="52"/>
      <c r="H288" s="54"/>
      <c r="I288" s="54"/>
      <c r="J288" s="54"/>
      <c r="K288" s="54"/>
      <c r="L288" s="54"/>
      <c r="M288" s="54"/>
      <c r="N288" s="54"/>
      <c r="O288" s="54"/>
      <c r="P288" s="54"/>
      <c r="Q288" s="54"/>
      <c r="R288" s="54"/>
      <c r="S288" s="54"/>
      <c r="T288" s="54"/>
      <c r="U288" s="54"/>
      <c r="V288" s="54"/>
      <c r="W288" s="54"/>
      <c r="X288" s="54"/>
      <c r="Y288" s="54"/>
      <c r="Z288" s="54"/>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row>
    <row r="289" spans="1:62" ht="12.75" customHeight="1">
      <c r="A289" s="52"/>
      <c r="B289" s="52"/>
      <c r="C289" s="52"/>
      <c r="D289" s="52"/>
      <c r="E289" s="52"/>
      <c r="F289" s="52"/>
      <c r="G289" s="52"/>
      <c r="H289" s="54"/>
      <c r="I289" s="54"/>
      <c r="J289" s="54"/>
      <c r="K289" s="54"/>
      <c r="L289" s="54"/>
      <c r="M289" s="54"/>
      <c r="N289" s="54"/>
      <c r="O289" s="54"/>
      <c r="P289" s="54"/>
      <c r="Q289" s="54"/>
      <c r="R289" s="54"/>
      <c r="S289" s="54"/>
      <c r="T289" s="54"/>
      <c r="U289" s="54"/>
      <c r="V289" s="54"/>
      <c r="W289" s="54"/>
      <c r="X289" s="54"/>
      <c r="Y289" s="54"/>
      <c r="Z289" s="54"/>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row>
    <row r="290" spans="1:62" ht="12.75" customHeight="1">
      <c r="A290" s="52"/>
      <c r="B290" s="52"/>
      <c r="C290" s="52"/>
      <c r="D290" s="52"/>
      <c r="E290" s="52"/>
      <c r="F290" s="52"/>
      <c r="G290" s="52"/>
      <c r="H290" s="54"/>
      <c r="I290" s="54"/>
      <c r="J290" s="54"/>
      <c r="K290" s="54"/>
      <c r="L290" s="54"/>
      <c r="M290" s="54"/>
      <c r="N290" s="54"/>
      <c r="O290" s="54"/>
      <c r="P290" s="54"/>
      <c r="Q290" s="54"/>
      <c r="R290" s="54"/>
      <c r="S290" s="54"/>
      <c r="T290" s="54"/>
      <c r="U290" s="54"/>
      <c r="V290" s="54"/>
      <c r="W290" s="54"/>
      <c r="X290" s="54"/>
      <c r="Y290" s="54"/>
      <c r="Z290" s="54"/>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row>
    <row r="291" spans="1:62" ht="12.75" customHeight="1">
      <c r="A291" s="52"/>
      <c r="B291" s="52"/>
      <c r="C291" s="52"/>
      <c r="D291" s="52"/>
      <c r="E291" s="52"/>
      <c r="F291" s="52"/>
      <c r="G291" s="52"/>
      <c r="H291" s="54"/>
      <c r="I291" s="54"/>
      <c r="J291" s="54"/>
      <c r="K291" s="54"/>
      <c r="L291" s="54"/>
      <c r="M291" s="54"/>
      <c r="N291" s="54"/>
      <c r="O291" s="54"/>
      <c r="P291" s="54"/>
      <c r="Q291" s="54"/>
      <c r="R291" s="54"/>
      <c r="S291" s="54"/>
      <c r="T291" s="54"/>
      <c r="U291" s="54"/>
      <c r="V291" s="54"/>
      <c r="W291" s="54"/>
      <c r="X291" s="54"/>
      <c r="Y291" s="54"/>
      <c r="Z291" s="54"/>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row>
    <row r="292" spans="1:62" ht="12.75" customHeight="1">
      <c r="A292" s="52"/>
      <c r="B292" s="52"/>
      <c r="C292" s="52"/>
      <c r="D292" s="52"/>
      <c r="E292" s="52"/>
      <c r="F292" s="52"/>
      <c r="G292" s="52"/>
      <c r="H292" s="54"/>
      <c r="I292" s="54"/>
      <c r="J292" s="54"/>
      <c r="K292" s="54"/>
      <c r="L292" s="54"/>
      <c r="M292" s="54"/>
      <c r="N292" s="54"/>
      <c r="O292" s="54"/>
      <c r="P292" s="54"/>
      <c r="Q292" s="54"/>
      <c r="R292" s="54"/>
      <c r="S292" s="54"/>
      <c r="T292" s="54"/>
      <c r="U292" s="54"/>
      <c r="V292" s="54"/>
      <c r="W292" s="54"/>
      <c r="X292" s="54"/>
      <c r="Y292" s="54"/>
      <c r="Z292" s="54"/>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row>
    <row r="293" spans="1:62" ht="12.75" customHeight="1">
      <c r="A293" s="52"/>
      <c r="B293" s="52"/>
      <c r="C293" s="52"/>
      <c r="D293" s="52"/>
      <c r="E293" s="52"/>
      <c r="F293" s="52"/>
      <c r="G293" s="52"/>
      <c r="H293" s="54"/>
      <c r="I293" s="54"/>
      <c r="J293" s="54"/>
      <c r="K293" s="54"/>
      <c r="L293" s="54"/>
      <c r="M293" s="54"/>
      <c r="N293" s="54"/>
      <c r="O293" s="54"/>
      <c r="P293" s="54"/>
      <c r="Q293" s="54"/>
      <c r="R293" s="54"/>
      <c r="S293" s="54"/>
      <c r="T293" s="54"/>
      <c r="U293" s="54"/>
      <c r="V293" s="54"/>
      <c r="W293" s="54"/>
      <c r="X293" s="54"/>
      <c r="Y293" s="54"/>
      <c r="Z293" s="54"/>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row>
    <row r="294" spans="1:62" ht="12.75" customHeight="1">
      <c r="A294" s="52"/>
      <c r="B294" s="52"/>
      <c r="C294" s="52"/>
      <c r="D294" s="52"/>
      <c r="E294" s="52"/>
      <c r="F294" s="52"/>
      <c r="G294" s="52"/>
      <c r="H294" s="54"/>
      <c r="I294" s="54"/>
      <c r="J294" s="54"/>
      <c r="K294" s="54"/>
      <c r="L294" s="54"/>
      <c r="M294" s="54"/>
      <c r="N294" s="54"/>
      <c r="O294" s="54"/>
      <c r="P294" s="54"/>
      <c r="Q294" s="54"/>
      <c r="R294" s="54"/>
      <c r="S294" s="54"/>
      <c r="T294" s="54"/>
      <c r="U294" s="54"/>
      <c r="V294" s="54"/>
      <c r="W294" s="54"/>
      <c r="X294" s="54"/>
      <c r="Y294" s="54"/>
      <c r="Z294" s="54"/>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row>
    <row r="295" spans="1:62" ht="12.75" customHeight="1">
      <c r="A295" s="52"/>
      <c r="B295" s="52"/>
      <c r="C295" s="52"/>
      <c r="D295" s="52"/>
      <c r="E295" s="52"/>
      <c r="F295" s="52"/>
      <c r="G295" s="52"/>
      <c r="H295" s="54"/>
      <c r="I295" s="54"/>
      <c r="J295" s="54"/>
      <c r="K295" s="54"/>
      <c r="L295" s="54"/>
      <c r="M295" s="54"/>
      <c r="N295" s="54"/>
      <c r="O295" s="54"/>
      <c r="P295" s="54"/>
      <c r="Q295" s="54"/>
      <c r="R295" s="54"/>
      <c r="S295" s="54"/>
      <c r="T295" s="54"/>
      <c r="U295" s="54"/>
      <c r="V295" s="54"/>
      <c r="W295" s="54"/>
      <c r="X295" s="54"/>
      <c r="Y295" s="54"/>
      <c r="Z295" s="54"/>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row>
    <row r="296" spans="1:62" ht="12.75" customHeight="1">
      <c r="A296" s="52"/>
      <c r="B296" s="52"/>
      <c r="C296" s="52"/>
      <c r="D296" s="52"/>
      <c r="E296" s="52"/>
      <c r="F296" s="52"/>
      <c r="G296" s="52"/>
      <c r="H296" s="54"/>
      <c r="I296" s="54"/>
      <c r="J296" s="54"/>
      <c r="K296" s="54"/>
      <c r="L296" s="54"/>
      <c r="M296" s="54"/>
      <c r="N296" s="54"/>
      <c r="O296" s="54"/>
      <c r="P296" s="54"/>
      <c r="Q296" s="54"/>
      <c r="R296" s="54"/>
      <c r="S296" s="54"/>
      <c r="T296" s="54"/>
      <c r="U296" s="54"/>
      <c r="V296" s="54"/>
      <c r="W296" s="54"/>
      <c r="X296" s="54"/>
      <c r="Y296" s="54"/>
      <c r="Z296" s="54"/>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row>
    <row r="297" spans="1:62" ht="12.75" customHeight="1">
      <c r="A297" s="52"/>
      <c r="B297" s="52"/>
      <c r="C297" s="52"/>
      <c r="D297" s="52"/>
      <c r="E297" s="52"/>
      <c r="F297" s="52"/>
      <c r="G297" s="52"/>
      <c r="H297" s="54"/>
      <c r="I297" s="54"/>
      <c r="J297" s="54"/>
      <c r="K297" s="54"/>
      <c r="L297" s="54"/>
      <c r="M297" s="54"/>
      <c r="N297" s="54"/>
      <c r="O297" s="54"/>
      <c r="P297" s="54"/>
      <c r="Q297" s="54"/>
      <c r="R297" s="54"/>
      <c r="S297" s="54"/>
      <c r="T297" s="54"/>
      <c r="U297" s="54"/>
      <c r="V297" s="54"/>
      <c r="W297" s="54"/>
      <c r="X297" s="54"/>
      <c r="Y297" s="54"/>
      <c r="Z297" s="54"/>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row>
    <row r="298" spans="1:62" ht="12.75" customHeight="1">
      <c r="A298" s="52"/>
      <c r="B298" s="52"/>
      <c r="C298" s="52"/>
      <c r="D298" s="52"/>
      <c r="E298" s="52"/>
      <c r="F298" s="52"/>
      <c r="G298" s="52"/>
      <c r="H298" s="54"/>
      <c r="I298" s="54"/>
      <c r="J298" s="54"/>
      <c r="K298" s="54"/>
      <c r="L298" s="54"/>
      <c r="M298" s="54"/>
      <c r="N298" s="54"/>
      <c r="O298" s="54"/>
      <c r="P298" s="54"/>
      <c r="Q298" s="54"/>
      <c r="R298" s="54"/>
      <c r="S298" s="54"/>
      <c r="T298" s="54"/>
      <c r="U298" s="54"/>
      <c r="V298" s="54"/>
      <c r="W298" s="54"/>
      <c r="X298" s="54"/>
      <c r="Y298" s="54"/>
      <c r="Z298" s="54"/>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row>
    <row r="299" spans="1:62" ht="12.75" customHeight="1">
      <c r="A299" s="52"/>
      <c r="B299" s="52"/>
      <c r="C299" s="52"/>
      <c r="D299" s="52"/>
      <c r="E299" s="52"/>
      <c r="F299" s="52"/>
      <c r="G299" s="52"/>
      <c r="H299" s="54"/>
      <c r="I299" s="54"/>
      <c r="J299" s="54"/>
      <c r="K299" s="54"/>
      <c r="L299" s="54"/>
      <c r="M299" s="54"/>
      <c r="N299" s="54"/>
      <c r="O299" s="54"/>
      <c r="P299" s="54"/>
      <c r="Q299" s="54"/>
      <c r="R299" s="54"/>
      <c r="S299" s="54"/>
      <c r="T299" s="54"/>
      <c r="U299" s="54"/>
      <c r="V299" s="54"/>
      <c r="W299" s="54"/>
      <c r="X299" s="54"/>
      <c r="Y299" s="54"/>
      <c r="Z299" s="54"/>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row>
    <row r="300" spans="1:62" ht="12.75" customHeight="1">
      <c r="A300" s="52"/>
      <c r="B300" s="52"/>
      <c r="C300" s="52"/>
      <c r="D300" s="52"/>
      <c r="E300" s="52"/>
      <c r="F300" s="52"/>
      <c r="G300" s="52"/>
      <c r="H300" s="54"/>
      <c r="I300" s="54"/>
      <c r="J300" s="54"/>
      <c r="K300" s="54"/>
      <c r="L300" s="54"/>
      <c r="M300" s="54"/>
      <c r="N300" s="54"/>
      <c r="O300" s="54"/>
      <c r="P300" s="54"/>
      <c r="Q300" s="54"/>
      <c r="R300" s="54"/>
      <c r="S300" s="54"/>
      <c r="T300" s="54"/>
      <c r="U300" s="54"/>
      <c r="V300" s="54"/>
      <c r="W300" s="54"/>
      <c r="X300" s="54"/>
      <c r="Y300" s="54"/>
      <c r="Z300" s="54"/>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row>
    <row r="301" spans="1:62" ht="12.75" customHeight="1">
      <c r="A301" s="52"/>
      <c r="B301" s="52"/>
      <c r="C301" s="52"/>
      <c r="D301" s="52"/>
      <c r="E301" s="52"/>
      <c r="F301" s="52"/>
      <c r="G301" s="52"/>
      <c r="H301" s="54"/>
      <c r="I301" s="54"/>
      <c r="J301" s="54"/>
      <c r="K301" s="54"/>
      <c r="L301" s="54"/>
      <c r="M301" s="54"/>
      <c r="N301" s="54"/>
      <c r="O301" s="54"/>
      <c r="P301" s="54"/>
      <c r="Q301" s="54"/>
      <c r="R301" s="54"/>
      <c r="S301" s="54"/>
      <c r="T301" s="54"/>
      <c r="U301" s="54"/>
      <c r="V301" s="54"/>
      <c r="W301" s="54"/>
      <c r="X301" s="54"/>
      <c r="Y301" s="54"/>
      <c r="Z301" s="54"/>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row>
    <row r="302" spans="1:62" ht="12.75" customHeight="1">
      <c r="A302" s="52"/>
      <c r="B302" s="52"/>
      <c r="C302" s="52"/>
      <c r="D302" s="52"/>
      <c r="E302" s="52"/>
      <c r="F302" s="52"/>
      <c r="G302" s="52"/>
      <c r="H302" s="54"/>
      <c r="I302" s="54"/>
      <c r="J302" s="54"/>
      <c r="K302" s="54"/>
      <c r="L302" s="54"/>
      <c r="M302" s="54"/>
      <c r="N302" s="54"/>
      <c r="O302" s="54"/>
      <c r="P302" s="54"/>
      <c r="Q302" s="54"/>
      <c r="R302" s="54"/>
      <c r="S302" s="54"/>
      <c r="T302" s="54"/>
      <c r="U302" s="54"/>
      <c r="V302" s="54"/>
      <c r="W302" s="54"/>
      <c r="X302" s="54"/>
      <c r="Y302" s="54"/>
      <c r="Z302" s="54"/>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row>
    <row r="303" spans="1:62" ht="12.75" customHeight="1">
      <c r="A303" s="52"/>
      <c r="B303" s="52"/>
      <c r="C303" s="52"/>
      <c r="D303" s="52"/>
      <c r="E303" s="52"/>
      <c r="F303" s="52"/>
      <c r="G303" s="52"/>
      <c r="H303" s="54"/>
      <c r="I303" s="54"/>
      <c r="J303" s="54"/>
      <c r="K303" s="54"/>
      <c r="L303" s="54"/>
      <c r="M303" s="54"/>
      <c r="N303" s="54"/>
      <c r="O303" s="54"/>
      <c r="P303" s="54"/>
      <c r="Q303" s="54"/>
      <c r="R303" s="54"/>
      <c r="S303" s="54"/>
      <c r="T303" s="54"/>
      <c r="U303" s="54"/>
      <c r="V303" s="54"/>
      <c r="W303" s="54"/>
      <c r="X303" s="54"/>
      <c r="Y303" s="54"/>
      <c r="Z303" s="54"/>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row>
    <row r="304" spans="1:62" ht="12.75" customHeight="1">
      <c r="A304" s="52"/>
      <c r="B304" s="52"/>
      <c r="C304" s="52"/>
      <c r="D304" s="52"/>
      <c r="E304" s="52"/>
      <c r="F304" s="52"/>
      <c r="G304" s="52"/>
      <c r="H304" s="54"/>
      <c r="I304" s="54"/>
      <c r="J304" s="54"/>
      <c r="K304" s="54"/>
      <c r="L304" s="54"/>
      <c r="M304" s="54"/>
      <c r="N304" s="54"/>
      <c r="O304" s="54"/>
      <c r="P304" s="54"/>
      <c r="Q304" s="54"/>
      <c r="R304" s="54"/>
      <c r="S304" s="54"/>
      <c r="T304" s="54"/>
      <c r="U304" s="54"/>
      <c r="V304" s="54"/>
      <c r="W304" s="54"/>
      <c r="X304" s="54"/>
      <c r="Y304" s="54"/>
      <c r="Z304" s="54"/>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row>
    <row r="305" spans="1:62" ht="12.75" customHeight="1">
      <c r="A305" s="52"/>
      <c r="B305" s="52"/>
      <c r="C305" s="52"/>
      <c r="D305" s="52"/>
      <c r="E305" s="52"/>
      <c r="F305" s="52"/>
      <c r="G305" s="52"/>
      <c r="H305" s="54"/>
      <c r="I305" s="54"/>
      <c r="J305" s="54"/>
      <c r="K305" s="54"/>
      <c r="L305" s="54"/>
      <c r="M305" s="54"/>
      <c r="N305" s="54"/>
      <c r="O305" s="54"/>
      <c r="P305" s="54"/>
      <c r="Q305" s="54"/>
      <c r="R305" s="54"/>
      <c r="S305" s="54"/>
      <c r="T305" s="54"/>
      <c r="U305" s="54"/>
      <c r="V305" s="54"/>
      <c r="W305" s="54"/>
      <c r="X305" s="54"/>
      <c r="Y305" s="54"/>
      <c r="Z305" s="54"/>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row>
    <row r="306" spans="1:62" ht="12.75" customHeight="1">
      <c r="A306" s="52"/>
      <c r="B306" s="52"/>
      <c r="C306" s="52"/>
      <c r="D306" s="52"/>
      <c r="E306" s="52"/>
      <c r="F306" s="52"/>
      <c r="G306" s="52"/>
      <c r="H306" s="54"/>
      <c r="I306" s="54"/>
      <c r="J306" s="54"/>
      <c r="K306" s="54"/>
      <c r="L306" s="54"/>
      <c r="M306" s="54"/>
      <c r="N306" s="54"/>
      <c r="O306" s="54"/>
      <c r="P306" s="54"/>
      <c r="Q306" s="54"/>
      <c r="R306" s="54"/>
      <c r="S306" s="54"/>
      <c r="T306" s="54"/>
      <c r="U306" s="54"/>
      <c r="V306" s="54"/>
      <c r="W306" s="54"/>
      <c r="X306" s="54"/>
      <c r="Y306" s="54"/>
      <c r="Z306" s="54"/>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row>
    <row r="307" spans="1:62" ht="12.75" customHeight="1">
      <c r="A307" s="52"/>
      <c r="B307" s="52"/>
      <c r="C307" s="52"/>
      <c r="D307" s="52"/>
      <c r="E307" s="52"/>
      <c r="F307" s="52"/>
      <c r="G307" s="52"/>
      <c r="H307" s="54"/>
      <c r="I307" s="54"/>
      <c r="J307" s="54"/>
      <c r="K307" s="54"/>
      <c r="L307" s="54"/>
      <c r="M307" s="54"/>
      <c r="N307" s="54"/>
      <c r="O307" s="54"/>
      <c r="P307" s="54"/>
      <c r="Q307" s="54"/>
      <c r="R307" s="54"/>
      <c r="S307" s="54"/>
      <c r="T307" s="54"/>
      <c r="U307" s="54"/>
      <c r="V307" s="54"/>
      <c r="W307" s="54"/>
      <c r="X307" s="54"/>
      <c r="Y307" s="54"/>
      <c r="Z307" s="54"/>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row>
    <row r="308" spans="1:62" ht="12.75" customHeight="1">
      <c r="A308" s="52"/>
      <c r="B308" s="52"/>
      <c r="C308" s="52"/>
      <c r="D308" s="52"/>
      <c r="E308" s="52"/>
      <c r="F308" s="52"/>
      <c r="G308" s="52"/>
      <c r="H308" s="54"/>
      <c r="I308" s="54"/>
      <c r="J308" s="54"/>
      <c r="K308" s="54"/>
      <c r="L308" s="54"/>
      <c r="M308" s="54"/>
      <c r="N308" s="54"/>
      <c r="O308" s="54"/>
      <c r="P308" s="54"/>
      <c r="Q308" s="54"/>
      <c r="R308" s="54"/>
      <c r="S308" s="54"/>
      <c r="T308" s="54"/>
      <c r="U308" s="54"/>
      <c r="V308" s="54"/>
      <c r="W308" s="54"/>
      <c r="X308" s="54"/>
      <c r="Y308" s="54"/>
      <c r="Z308" s="54"/>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row>
    <row r="309" spans="1:62" ht="12.75" customHeight="1">
      <c r="A309" s="52"/>
      <c r="B309" s="52"/>
      <c r="C309" s="52"/>
      <c r="D309" s="52"/>
      <c r="E309" s="52"/>
      <c r="F309" s="52"/>
      <c r="G309" s="52"/>
      <c r="H309" s="54"/>
      <c r="I309" s="54"/>
      <c r="J309" s="54"/>
      <c r="K309" s="54"/>
      <c r="L309" s="54"/>
      <c r="M309" s="54"/>
      <c r="N309" s="54"/>
      <c r="O309" s="54"/>
      <c r="P309" s="54"/>
      <c r="Q309" s="54"/>
      <c r="R309" s="54"/>
      <c r="S309" s="54"/>
      <c r="T309" s="54"/>
      <c r="U309" s="54"/>
      <c r="V309" s="54"/>
      <c r="W309" s="54"/>
      <c r="X309" s="54"/>
      <c r="Y309" s="54"/>
      <c r="Z309" s="54"/>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row>
    <row r="310" spans="1:62" ht="12.75" customHeight="1">
      <c r="A310" s="52"/>
      <c r="B310" s="52"/>
      <c r="C310" s="52"/>
      <c r="D310" s="52"/>
      <c r="E310" s="52"/>
      <c r="F310" s="52"/>
      <c r="G310" s="52"/>
      <c r="H310" s="54"/>
      <c r="I310" s="54"/>
      <c r="J310" s="54"/>
      <c r="K310" s="54"/>
      <c r="L310" s="54"/>
      <c r="M310" s="54"/>
      <c r="N310" s="54"/>
      <c r="O310" s="54"/>
      <c r="P310" s="54"/>
      <c r="Q310" s="54"/>
      <c r="R310" s="54"/>
      <c r="S310" s="54"/>
      <c r="T310" s="54"/>
      <c r="U310" s="54"/>
      <c r="V310" s="54"/>
      <c r="W310" s="54"/>
      <c r="X310" s="54"/>
      <c r="Y310" s="54"/>
      <c r="Z310" s="54"/>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row>
    <row r="311" spans="1:62" ht="12.75" customHeight="1">
      <c r="A311" s="52"/>
      <c r="B311" s="52"/>
      <c r="C311" s="52"/>
      <c r="D311" s="52"/>
      <c r="E311" s="52"/>
      <c r="F311" s="52"/>
      <c r="G311" s="52"/>
      <c r="H311" s="54"/>
      <c r="I311" s="54"/>
      <c r="J311" s="54"/>
      <c r="K311" s="54"/>
      <c r="L311" s="54"/>
      <c r="M311" s="54"/>
      <c r="N311" s="54"/>
      <c r="O311" s="54"/>
      <c r="P311" s="54"/>
      <c r="Q311" s="54"/>
      <c r="R311" s="54"/>
      <c r="S311" s="54"/>
      <c r="T311" s="54"/>
      <c r="U311" s="54"/>
      <c r="V311" s="54"/>
      <c r="W311" s="54"/>
      <c r="X311" s="54"/>
      <c r="Y311" s="54"/>
      <c r="Z311" s="54"/>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row>
    <row r="312" spans="1:62" ht="12.75" customHeight="1">
      <c r="A312" s="52"/>
      <c r="B312" s="52"/>
      <c r="C312" s="52"/>
      <c r="D312" s="52"/>
      <c r="E312" s="52"/>
      <c r="F312" s="52"/>
      <c r="G312" s="52"/>
      <c r="H312" s="54"/>
      <c r="I312" s="54"/>
      <c r="J312" s="54"/>
      <c r="K312" s="54"/>
      <c r="L312" s="54"/>
      <c r="M312" s="54"/>
      <c r="N312" s="54"/>
      <c r="O312" s="54"/>
      <c r="P312" s="54"/>
      <c r="Q312" s="54"/>
      <c r="R312" s="54"/>
      <c r="S312" s="54"/>
      <c r="T312" s="54"/>
      <c r="U312" s="54"/>
      <c r="V312" s="54"/>
      <c r="W312" s="54"/>
      <c r="X312" s="54"/>
      <c r="Y312" s="54"/>
      <c r="Z312" s="54"/>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row>
    <row r="313" spans="1:62" ht="12.75" customHeight="1">
      <c r="A313" s="52"/>
      <c r="B313" s="52"/>
      <c r="C313" s="52"/>
      <c r="D313" s="52"/>
      <c r="E313" s="52"/>
      <c r="F313" s="52"/>
      <c r="G313" s="52"/>
      <c r="H313" s="54"/>
      <c r="I313" s="54"/>
      <c r="J313" s="54"/>
      <c r="K313" s="54"/>
      <c r="L313" s="54"/>
      <c r="M313" s="54"/>
      <c r="N313" s="54"/>
      <c r="O313" s="54"/>
      <c r="P313" s="54"/>
      <c r="Q313" s="54"/>
      <c r="R313" s="54"/>
      <c r="S313" s="54"/>
      <c r="T313" s="54"/>
      <c r="U313" s="54"/>
      <c r="V313" s="54"/>
      <c r="W313" s="54"/>
      <c r="X313" s="54"/>
      <c r="Y313" s="54"/>
      <c r="Z313" s="54"/>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row>
    <row r="314" spans="1:62" ht="12.75" customHeight="1">
      <c r="A314" s="52"/>
      <c r="B314" s="52"/>
      <c r="C314" s="52"/>
      <c r="D314" s="52"/>
      <c r="E314" s="52"/>
      <c r="F314" s="52"/>
      <c r="G314" s="52"/>
      <c r="H314" s="54"/>
      <c r="I314" s="54"/>
      <c r="J314" s="54"/>
      <c r="K314" s="54"/>
      <c r="L314" s="54"/>
      <c r="M314" s="54"/>
      <c r="N314" s="54"/>
      <c r="O314" s="54"/>
      <c r="P314" s="54"/>
      <c r="Q314" s="54"/>
      <c r="R314" s="54"/>
      <c r="S314" s="54"/>
      <c r="T314" s="54"/>
      <c r="U314" s="54"/>
      <c r="V314" s="54"/>
      <c r="W314" s="54"/>
      <c r="X314" s="54"/>
      <c r="Y314" s="54"/>
      <c r="Z314" s="54"/>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row>
    <row r="315" spans="1:62" ht="12.75" customHeight="1">
      <c r="A315" s="52"/>
      <c r="B315" s="52"/>
      <c r="C315" s="52"/>
      <c r="D315" s="52"/>
      <c r="E315" s="52"/>
      <c r="F315" s="52"/>
      <c r="G315" s="52"/>
      <c r="H315" s="54"/>
      <c r="I315" s="54"/>
      <c r="J315" s="54"/>
      <c r="K315" s="54"/>
      <c r="L315" s="54"/>
      <c r="M315" s="54"/>
      <c r="N315" s="54"/>
      <c r="O315" s="54"/>
      <c r="P315" s="54"/>
      <c r="Q315" s="54"/>
      <c r="R315" s="54"/>
      <c r="S315" s="54"/>
      <c r="T315" s="54"/>
      <c r="U315" s="54"/>
      <c r="V315" s="54"/>
      <c r="W315" s="54"/>
      <c r="X315" s="54"/>
      <c r="Y315" s="54"/>
      <c r="Z315" s="54"/>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row>
    <row r="316" spans="1:62" ht="12.75" customHeight="1">
      <c r="A316" s="52"/>
      <c r="B316" s="52"/>
      <c r="C316" s="52"/>
      <c r="D316" s="52"/>
      <c r="E316" s="52"/>
      <c r="F316" s="52"/>
      <c r="G316" s="52"/>
      <c r="H316" s="54"/>
      <c r="I316" s="54"/>
      <c r="J316" s="54"/>
      <c r="K316" s="54"/>
      <c r="L316" s="54"/>
      <c r="M316" s="54"/>
      <c r="N316" s="54"/>
      <c r="O316" s="54"/>
      <c r="P316" s="54"/>
      <c r="Q316" s="54"/>
      <c r="R316" s="54"/>
      <c r="S316" s="54"/>
      <c r="T316" s="54"/>
      <c r="U316" s="54"/>
      <c r="V316" s="54"/>
      <c r="W316" s="54"/>
      <c r="X316" s="54"/>
      <c r="Y316" s="54"/>
      <c r="Z316" s="54"/>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row>
    <row r="317" spans="1:62" ht="12.75" customHeight="1">
      <c r="A317" s="52"/>
      <c r="B317" s="52"/>
      <c r="C317" s="52"/>
      <c r="D317" s="52"/>
      <c r="E317" s="52"/>
      <c r="F317" s="52"/>
      <c r="G317" s="52"/>
      <c r="H317" s="54"/>
      <c r="I317" s="54"/>
      <c r="J317" s="54"/>
      <c r="K317" s="54"/>
      <c r="L317" s="54"/>
      <c r="M317" s="54"/>
      <c r="N317" s="54"/>
      <c r="O317" s="54"/>
      <c r="P317" s="54"/>
      <c r="Q317" s="54"/>
      <c r="R317" s="54"/>
      <c r="S317" s="54"/>
      <c r="T317" s="54"/>
      <c r="U317" s="54"/>
      <c r="V317" s="54"/>
      <c r="W317" s="54"/>
      <c r="X317" s="54"/>
      <c r="Y317" s="54"/>
      <c r="Z317" s="54"/>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row>
    <row r="318" spans="1:62" ht="12.75" customHeight="1">
      <c r="A318" s="52"/>
      <c r="B318" s="52"/>
      <c r="C318" s="52"/>
      <c r="D318" s="52"/>
      <c r="E318" s="52"/>
      <c r="F318" s="52"/>
      <c r="G318" s="52"/>
      <c r="H318" s="54"/>
      <c r="I318" s="54"/>
      <c r="J318" s="54"/>
      <c r="K318" s="54"/>
      <c r="L318" s="54"/>
      <c r="M318" s="54"/>
      <c r="N318" s="54"/>
      <c r="O318" s="54"/>
      <c r="P318" s="54"/>
      <c r="Q318" s="54"/>
      <c r="R318" s="54"/>
      <c r="S318" s="54"/>
      <c r="T318" s="54"/>
      <c r="U318" s="54"/>
      <c r="V318" s="54"/>
      <c r="W318" s="54"/>
      <c r="X318" s="54"/>
      <c r="Y318" s="54"/>
      <c r="Z318" s="54"/>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row>
    <row r="319" spans="1:62" ht="12.75" customHeight="1">
      <c r="A319" s="52"/>
      <c r="B319" s="52"/>
      <c r="C319" s="52"/>
      <c r="D319" s="52"/>
      <c r="E319" s="52"/>
      <c r="F319" s="52"/>
      <c r="G319" s="52"/>
      <c r="H319" s="54"/>
      <c r="I319" s="54"/>
      <c r="J319" s="54"/>
      <c r="K319" s="54"/>
      <c r="L319" s="54"/>
      <c r="M319" s="54"/>
      <c r="N319" s="54"/>
      <c r="O319" s="54"/>
      <c r="P319" s="54"/>
      <c r="Q319" s="54"/>
      <c r="R319" s="54"/>
      <c r="S319" s="54"/>
      <c r="T319" s="54"/>
      <c r="U319" s="54"/>
      <c r="V319" s="54"/>
      <c r="W319" s="54"/>
      <c r="X319" s="54"/>
      <c r="Y319" s="54"/>
      <c r="Z319" s="54"/>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row>
    <row r="320" spans="1:62" ht="12.75" customHeight="1">
      <c r="A320" s="52"/>
      <c r="B320" s="52"/>
      <c r="C320" s="52"/>
      <c r="D320" s="52"/>
      <c r="E320" s="52"/>
      <c r="F320" s="52"/>
      <c r="G320" s="52"/>
      <c r="H320" s="54"/>
      <c r="I320" s="54"/>
      <c r="J320" s="54"/>
      <c r="K320" s="54"/>
      <c r="L320" s="54"/>
      <c r="M320" s="54"/>
      <c r="N320" s="54"/>
      <c r="O320" s="54"/>
      <c r="P320" s="54"/>
      <c r="Q320" s="54"/>
      <c r="R320" s="54"/>
      <c r="S320" s="54"/>
      <c r="T320" s="54"/>
      <c r="U320" s="54"/>
      <c r="V320" s="54"/>
      <c r="W320" s="54"/>
      <c r="X320" s="54"/>
      <c r="Y320" s="54"/>
      <c r="Z320" s="54"/>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row>
    <row r="321" spans="1:62" ht="12.75" customHeight="1">
      <c r="A321" s="52"/>
      <c r="B321" s="52"/>
      <c r="C321" s="52"/>
      <c r="D321" s="52"/>
      <c r="E321" s="52"/>
      <c r="F321" s="52"/>
      <c r="G321" s="52"/>
      <c r="H321" s="54"/>
      <c r="I321" s="54"/>
      <c r="J321" s="54"/>
      <c r="K321" s="54"/>
      <c r="L321" s="54"/>
      <c r="M321" s="54"/>
      <c r="N321" s="54"/>
      <c r="O321" s="54"/>
      <c r="P321" s="54"/>
      <c r="Q321" s="54"/>
      <c r="R321" s="54"/>
      <c r="S321" s="54"/>
      <c r="T321" s="54"/>
      <c r="U321" s="54"/>
      <c r="V321" s="54"/>
      <c r="W321" s="54"/>
      <c r="X321" s="54"/>
      <c r="Y321" s="54"/>
      <c r="Z321" s="54"/>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row>
    <row r="322" spans="1:62" ht="12.75" customHeight="1">
      <c r="A322" s="52"/>
      <c r="B322" s="52"/>
      <c r="C322" s="52"/>
      <c r="D322" s="52"/>
      <c r="E322" s="52"/>
      <c r="F322" s="52"/>
      <c r="G322" s="52"/>
      <c r="H322" s="54"/>
      <c r="I322" s="54"/>
      <c r="J322" s="54"/>
      <c r="K322" s="54"/>
      <c r="L322" s="54"/>
      <c r="M322" s="54"/>
      <c r="N322" s="54"/>
      <c r="O322" s="54"/>
      <c r="P322" s="54"/>
      <c r="Q322" s="54"/>
      <c r="R322" s="54"/>
      <c r="S322" s="54"/>
      <c r="T322" s="54"/>
      <c r="U322" s="54"/>
      <c r="V322" s="54"/>
      <c r="W322" s="54"/>
      <c r="X322" s="54"/>
      <c r="Y322" s="54"/>
      <c r="Z322" s="54"/>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row>
    <row r="323" spans="1:62" ht="12.75" customHeight="1">
      <c r="A323" s="52"/>
      <c r="B323" s="52"/>
      <c r="C323" s="52"/>
      <c r="D323" s="52"/>
      <c r="E323" s="52"/>
      <c r="F323" s="52"/>
      <c r="G323" s="52"/>
      <c r="H323" s="54"/>
      <c r="I323" s="54"/>
      <c r="J323" s="54"/>
      <c r="K323" s="54"/>
      <c r="L323" s="54"/>
      <c r="M323" s="54"/>
      <c r="N323" s="54"/>
      <c r="O323" s="54"/>
      <c r="P323" s="54"/>
      <c r="Q323" s="54"/>
      <c r="R323" s="54"/>
      <c r="S323" s="54"/>
      <c r="T323" s="54"/>
      <c r="U323" s="54"/>
      <c r="V323" s="54"/>
      <c r="W323" s="54"/>
      <c r="X323" s="54"/>
      <c r="Y323" s="54"/>
      <c r="Z323" s="54"/>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row>
    <row r="324" spans="1:62" ht="12.75" customHeight="1">
      <c r="A324" s="52"/>
      <c r="B324" s="52"/>
      <c r="C324" s="52"/>
      <c r="D324" s="52"/>
      <c r="E324" s="52"/>
      <c r="F324" s="52"/>
      <c r="G324" s="52"/>
      <c r="H324" s="54"/>
      <c r="I324" s="54"/>
      <c r="J324" s="54"/>
      <c r="K324" s="54"/>
      <c r="L324" s="54"/>
      <c r="M324" s="54"/>
      <c r="N324" s="54"/>
      <c r="O324" s="54"/>
      <c r="P324" s="54"/>
      <c r="Q324" s="54"/>
      <c r="R324" s="54"/>
      <c r="S324" s="54"/>
      <c r="T324" s="54"/>
      <c r="U324" s="54"/>
      <c r="V324" s="54"/>
      <c r="W324" s="54"/>
      <c r="X324" s="54"/>
      <c r="Y324" s="54"/>
      <c r="Z324" s="54"/>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row>
    <row r="325" spans="1:62" ht="12.75" customHeight="1">
      <c r="A325" s="52"/>
      <c r="B325" s="52"/>
      <c r="C325" s="52"/>
      <c r="D325" s="52"/>
      <c r="E325" s="52"/>
      <c r="F325" s="52"/>
      <c r="G325" s="52"/>
      <c r="H325" s="54"/>
      <c r="I325" s="54"/>
      <c r="J325" s="54"/>
      <c r="K325" s="54"/>
      <c r="L325" s="54"/>
      <c r="M325" s="54"/>
      <c r="N325" s="54"/>
      <c r="O325" s="54"/>
      <c r="P325" s="54"/>
      <c r="Q325" s="54"/>
      <c r="R325" s="54"/>
      <c r="S325" s="54"/>
      <c r="T325" s="54"/>
      <c r="U325" s="54"/>
      <c r="V325" s="54"/>
      <c r="W325" s="54"/>
      <c r="X325" s="54"/>
      <c r="Y325" s="54"/>
      <c r="Z325" s="54"/>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row>
    <row r="326" spans="1:62" ht="12.75" customHeight="1">
      <c r="A326" s="52"/>
      <c r="B326" s="52"/>
      <c r="C326" s="52"/>
      <c r="D326" s="52"/>
      <c r="E326" s="52"/>
      <c r="F326" s="52"/>
      <c r="G326" s="52"/>
      <c r="H326" s="54"/>
      <c r="I326" s="54"/>
      <c r="J326" s="54"/>
      <c r="K326" s="54"/>
      <c r="L326" s="54"/>
      <c r="M326" s="54"/>
      <c r="N326" s="54"/>
      <c r="O326" s="54"/>
      <c r="P326" s="54"/>
      <c r="Q326" s="54"/>
      <c r="R326" s="54"/>
      <c r="S326" s="54"/>
      <c r="T326" s="54"/>
      <c r="U326" s="54"/>
      <c r="V326" s="54"/>
      <c r="W326" s="54"/>
      <c r="X326" s="54"/>
      <c r="Y326" s="54"/>
      <c r="Z326" s="54"/>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row>
    <row r="327" spans="1:62" ht="12.75" customHeight="1">
      <c r="A327" s="52"/>
      <c r="B327" s="52"/>
      <c r="C327" s="52"/>
      <c r="D327" s="52"/>
      <c r="E327" s="52"/>
      <c r="F327" s="52"/>
      <c r="G327" s="52"/>
      <c r="H327" s="54"/>
      <c r="I327" s="54"/>
      <c r="J327" s="54"/>
      <c r="K327" s="54"/>
      <c r="L327" s="54"/>
      <c r="M327" s="54"/>
      <c r="N327" s="54"/>
      <c r="O327" s="54"/>
      <c r="P327" s="54"/>
      <c r="Q327" s="54"/>
      <c r="R327" s="54"/>
      <c r="S327" s="54"/>
      <c r="T327" s="54"/>
      <c r="U327" s="54"/>
      <c r="V327" s="54"/>
      <c r="W327" s="54"/>
      <c r="X327" s="54"/>
      <c r="Y327" s="54"/>
      <c r="Z327" s="54"/>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row>
    <row r="328" spans="1:62" ht="12.75" customHeight="1">
      <c r="A328" s="52"/>
      <c r="B328" s="52"/>
      <c r="C328" s="52"/>
      <c r="D328" s="52"/>
      <c r="E328" s="52"/>
      <c r="F328" s="52"/>
      <c r="G328" s="52"/>
      <c r="H328" s="54"/>
      <c r="I328" s="54"/>
      <c r="J328" s="54"/>
      <c r="K328" s="54"/>
      <c r="L328" s="54"/>
      <c r="M328" s="54"/>
      <c r="N328" s="54"/>
      <c r="O328" s="54"/>
      <c r="P328" s="54"/>
      <c r="Q328" s="54"/>
      <c r="R328" s="54"/>
      <c r="S328" s="54"/>
      <c r="T328" s="54"/>
      <c r="U328" s="54"/>
      <c r="V328" s="54"/>
      <c r="W328" s="54"/>
      <c r="X328" s="54"/>
      <c r="Y328" s="54"/>
      <c r="Z328" s="54"/>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row>
    <row r="329" spans="1:62" ht="12.75" customHeight="1">
      <c r="A329" s="52"/>
      <c r="B329" s="52"/>
      <c r="C329" s="52"/>
      <c r="D329" s="52"/>
      <c r="E329" s="52"/>
      <c r="F329" s="52"/>
      <c r="G329" s="52"/>
      <c r="H329" s="54"/>
      <c r="I329" s="54"/>
      <c r="J329" s="54"/>
      <c r="K329" s="54"/>
      <c r="L329" s="54"/>
      <c r="M329" s="54"/>
      <c r="N329" s="54"/>
      <c r="O329" s="54"/>
      <c r="P329" s="54"/>
      <c r="Q329" s="54"/>
      <c r="R329" s="54"/>
      <c r="S329" s="54"/>
      <c r="T329" s="54"/>
      <c r="U329" s="54"/>
      <c r="V329" s="54"/>
      <c r="W329" s="54"/>
      <c r="X329" s="54"/>
      <c r="Y329" s="54"/>
      <c r="Z329" s="54"/>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row>
    <row r="330" spans="1:62" ht="12.75" customHeight="1">
      <c r="A330" s="52"/>
      <c r="B330" s="52"/>
      <c r="C330" s="52"/>
      <c r="D330" s="52"/>
      <c r="E330" s="52"/>
      <c r="F330" s="52"/>
      <c r="G330" s="52"/>
      <c r="H330" s="54"/>
      <c r="I330" s="54"/>
      <c r="J330" s="54"/>
      <c r="K330" s="54"/>
      <c r="L330" s="54"/>
      <c r="M330" s="54"/>
      <c r="N330" s="54"/>
      <c r="O330" s="54"/>
      <c r="P330" s="54"/>
      <c r="Q330" s="54"/>
      <c r="R330" s="54"/>
      <c r="S330" s="54"/>
      <c r="T330" s="54"/>
      <c r="U330" s="54"/>
      <c r="V330" s="54"/>
      <c r="W330" s="54"/>
      <c r="X330" s="54"/>
      <c r="Y330" s="54"/>
      <c r="Z330" s="54"/>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row>
    <row r="331" spans="1:62" ht="12.75" customHeight="1">
      <c r="A331" s="52"/>
      <c r="B331" s="52"/>
      <c r="C331" s="52"/>
      <c r="D331" s="52"/>
      <c r="E331" s="52"/>
      <c r="F331" s="52"/>
      <c r="G331" s="52"/>
      <c r="H331" s="54"/>
      <c r="I331" s="54"/>
      <c r="J331" s="54"/>
      <c r="K331" s="54"/>
      <c r="L331" s="54"/>
      <c r="M331" s="54"/>
      <c r="N331" s="54"/>
      <c r="O331" s="54"/>
      <c r="P331" s="54"/>
      <c r="Q331" s="54"/>
      <c r="R331" s="54"/>
      <c r="S331" s="54"/>
      <c r="T331" s="54"/>
      <c r="U331" s="54"/>
      <c r="V331" s="54"/>
      <c r="W331" s="54"/>
      <c r="X331" s="54"/>
      <c r="Y331" s="54"/>
      <c r="Z331" s="54"/>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row>
    <row r="332" spans="1:62" ht="12.75" customHeight="1">
      <c r="A332" s="52"/>
      <c r="B332" s="52"/>
      <c r="C332" s="52"/>
      <c r="D332" s="52"/>
      <c r="E332" s="52"/>
      <c r="F332" s="52"/>
      <c r="G332" s="52"/>
      <c r="H332" s="54"/>
      <c r="I332" s="54"/>
      <c r="J332" s="54"/>
      <c r="K332" s="54"/>
      <c r="L332" s="54"/>
      <c r="M332" s="54"/>
      <c r="N332" s="54"/>
      <c r="O332" s="54"/>
      <c r="P332" s="54"/>
      <c r="Q332" s="54"/>
      <c r="R332" s="54"/>
      <c r="S332" s="54"/>
      <c r="T332" s="54"/>
      <c r="U332" s="54"/>
      <c r="V332" s="54"/>
      <c r="W332" s="54"/>
      <c r="X332" s="54"/>
      <c r="Y332" s="54"/>
      <c r="Z332" s="54"/>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row>
    <row r="333" spans="1:62" ht="12.75" customHeight="1">
      <c r="A333" s="52"/>
      <c r="B333" s="52"/>
      <c r="C333" s="52"/>
      <c r="D333" s="52"/>
      <c r="E333" s="52"/>
      <c r="F333" s="52"/>
      <c r="G333" s="52"/>
      <c r="H333" s="54"/>
      <c r="I333" s="54"/>
      <c r="J333" s="54"/>
      <c r="K333" s="54"/>
      <c r="L333" s="54"/>
      <c r="M333" s="54"/>
      <c r="N333" s="54"/>
      <c r="O333" s="54"/>
      <c r="P333" s="54"/>
      <c r="Q333" s="54"/>
      <c r="R333" s="54"/>
      <c r="S333" s="54"/>
      <c r="T333" s="54"/>
      <c r="U333" s="54"/>
      <c r="V333" s="54"/>
      <c r="W333" s="54"/>
      <c r="X333" s="54"/>
      <c r="Y333" s="54"/>
      <c r="Z333" s="54"/>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row>
    <row r="334" spans="1:62" ht="12.75" customHeight="1">
      <c r="A334" s="52"/>
      <c r="B334" s="52"/>
      <c r="C334" s="52"/>
      <c r="D334" s="52"/>
      <c r="E334" s="52"/>
      <c r="F334" s="52"/>
      <c r="G334" s="52"/>
      <c r="H334" s="54"/>
      <c r="I334" s="54"/>
      <c r="J334" s="54"/>
      <c r="K334" s="54"/>
      <c r="L334" s="54"/>
      <c r="M334" s="54"/>
      <c r="N334" s="54"/>
      <c r="O334" s="54"/>
      <c r="P334" s="54"/>
      <c r="Q334" s="54"/>
      <c r="R334" s="54"/>
      <c r="S334" s="54"/>
      <c r="T334" s="54"/>
      <c r="U334" s="54"/>
      <c r="V334" s="54"/>
      <c r="W334" s="54"/>
      <c r="X334" s="54"/>
      <c r="Y334" s="54"/>
      <c r="Z334" s="54"/>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row>
    <row r="335" spans="1:62" ht="12.75" customHeight="1">
      <c r="A335" s="52"/>
      <c r="B335" s="52"/>
      <c r="C335" s="52"/>
      <c r="D335" s="52"/>
      <c r="E335" s="52"/>
      <c r="F335" s="52"/>
      <c r="G335" s="52"/>
      <c r="H335" s="54"/>
      <c r="I335" s="54"/>
      <c r="J335" s="54"/>
      <c r="K335" s="54"/>
      <c r="L335" s="54"/>
      <c r="M335" s="54"/>
      <c r="N335" s="54"/>
      <c r="O335" s="54"/>
      <c r="P335" s="54"/>
      <c r="Q335" s="54"/>
      <c r="R335" s="54"/>
      <c r="S335" s="54"/>
      <c r="T335" s="54"/>
      <c r="U335" s="54"/>
      <c r="V335" s="54"/>
      <c r="W335" s="54"/>
      <c r="X335" s="54"/>
      <c r="Y335" s="54"/>
      <c r="Z335" s="54"/>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row>
    <row r="336" spans="1:62" ht="12.75" customHeight="1">
      <c r="A336" s="52"/>
      <c r="B336" s="52"/>
      <c r="C336" s="52"/>
      <c r="D336" s="52"/>
      <c r="E336" s="52"/>
      <c r="F336" s="52"/>
      <c r="G336" s="52"/>
      <c r="H336" s="54"/>
      <c r="I336" s="54"/>
      <c r="J336" s="54"/>
      <c r="K336" s="54"/>
      <c r="L336" s="54"/>
      <c r="M336" s="54"/>
      <c r="N336" s="54"/>
      <c r="O336" s="54"/>
      <c r="P336" s="54"/>
      <c r="Q336" s="54"/>
      <c r="R336" s="54"/>
      <c r="S336" s="54"/>
      <c r="T336" s="54"/>
      <c r="U336" s="54"/>
      <c r="V336" s="54"/>
      <c r="W336" s="54"/>
      <c r="X336" s="54"/>
      <c r="Y336" s="54"/>
      <c r="Z336" s="54"/>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row>
    <row r="337" spans="1:62" ht="12.75" customHeight="1">
      <c r="A337" s="52"/>
      <c r="B337" s="52"/>
      <c r="C337" s="52"/>
      <c r="D337" s="52"/>
      <c r="E337" s="52"/>
      <c r="F337" s="52"/>
      <c r="G337" s="52"/>
      <c r="H337" s="54"/>
      <c r="I337" s="54"/>
      <c r="J337" s="54"/>
      <c r="K337" s="54"/>
      <c r="L337" s="54"/>
      <c r="M337" s="54"/>
      <c r="N337" s="54"/>
      <c r="O337" s="54"/>
      <c r="P337" s="54"/>
      <c r="Q337" s="54"/>
      <c r="R337" s="54"/>
      <c r="S337" s="54"/>
      <c r="T337" s="54"/>
      <c r="U337" s="54"/>
      <c r="V337" s="54"/>
      <c r="W337" s="54"/>
      <c r="X337" s="54"/>
      <c r="Y337" s="54"/>
      <c r="Z337" s="54"/>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row>
    <row r="338" spans="1:62" ht="12.75" customHeight="1">
      <c r="A338" s="52"/>
      <c r="B338" s="52"/>
      <c r="C338" s="52"/>
      <c r="D338" s="52"/>
      <c r="E338" s="52"/>
      <c r="F338" s="52"/>
      <c r="G338" s="52"/>
      <c r="H338" s="54"/>
      <c r="I338" s="54"/>
      <c r="J338" s="54"/>
      <c r="K338" s="54"/>
      <c r="L338" s="54"/>
      <c r="M338" s="54"/>
      <c r="N338" s="54"/>
      <c r="O338" s="54"/>
      <c r="P338" s="54"/>
      <c r="Q338" s="54"/>
      <c r="R338" s="54"/>
      <c r="S338" s="54"/>
      <c r="T338" s="54"/>
      <c r="U338" s="54"/>
      <c r="V338" s="54"/>
      <c r="W338" s="54"/>
      <c r="X338" s="54"/>
      <c r="Y338" s="54"/>
      <c r="Z338" s="54"/>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row>
    <row r="339" spans="1:62" ht="12.75" customHeight="1">
      <c r="A339" s="52"/>
      <c r="B339" s="52"/>
      <c r="C339" s="52"/>
      <c r="D339" s="52"/>
      <c r="E339" s="52"/>
      <c r="F339" s="52"/>
      <c r="G339" s="52"/>
      <c r="H339" s="54"/>
      <c r="I339" s="54"/>
      <c r="J339" s="54"/>
      <c r="K339" s="54"/>
      <c r="L339" s="54"/>
      <c r="M339" s="54"/>
      <c r="N339" s="54"/>
      <c r="O339" s="54"/>
      <c r="P339" s="54"/>
      <c r="Q339" s="54"/>
      <c r="R339" s="54"/>
      <c r="S339" s="54"/>
      <c r="T339" s="54"/>
      <c r="U339" s="54"/>
      <c r="V339" s="54"/>
      <c r="W339" s="54"/>
      <c r="X339" s="54"/>
      <c r="Y339" s="54"/>
      <c r="Z339" s="54"/>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row>
    <row r="340" spans="1:62" ht="12.75" customHeight="1">
      <c r="A340" s="52"/>
      <c r="B340" s="52"/>
      <c r="C340" s="52"/>
      <c r="D340" s="52"/>
      <c r="E340" s="52"/>
      <c r="F340" s="52"/>
      <c r="G340" s="52"/>
      <c r="H340" s="54"/>
      <c r="I340" s="54"/>
      <c r="J340" s="54"/>
      <c r="K340" s="54"/>
      <c r="L340" s="54"/>
      <c r="M340" s="54"/>
      <c r="N340" s="54"/>
      <c r="O340" s="54"/>
      <c r="P340" s="54"/>
      <c r="Q340" s="54"/>
      <c r="R340" s="54"/>
      <c r="S340" s="54"/>
      <c r="T340" s="54"/>
      <c r="U340" s="54"/>
      <c r="V340" s="54"/>
      <c r="W340" s="54"/>
      <c r="X340" s="54"/>
      <c r="Y340" s="54"/>
      <c r="Z340" s="54"/>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row>
    <row r="341" spans="1:62" ht="12.75" customHeight="1">
      <c r="A341" s="52"/>
      <c r="B341" s="52"/>
      <c r="C341" s="52"/>
      <c r="D341" s="52"/>
      <c r="E341" s="52"/>
      <c r="F341" s="52"/>
      <c r="G341" s="52"/>
      <c r="H341" s="54"/>
      <c r="I341" s="54"/>
      <c r="J341" s="54"/>
      <c r="K341" s="54"/>
      <c r="L341" s="54"/>
      <c r="M341" s="54"/>
      <c r="N341" s="54"/>
      <c r="O341" s="54"/>
      <c r="P341" s="54"/>
      <c r="Q341" s="54"/>
      <c r="R341" s="54"/>
      <c r="S341" s="54"/>
      <c r="T341" s="54"/>
      <c r="U341" s="54"/>
      <c r="V341" s="54"/>
      <c r="W341" s="54"/>
      <c r="X341" s="54"/>
      <c r="Y341" s="54"/>
      <c r="Z341" s="54"/>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row>
    <row r="342" spans="1:62" ht="12.75" customHeight="1">
      <c r="A342" s="52"/>
      <c r="B342" s="52"/>
      <c r="C342" s="52"/>
      <c r="D342" s="52"/>
      <c r="E342" s="52"/>
      <c r="F342" s="52"/>
      <c r="G342" s="52"/>
      <c r="H342" s="54"/>
      <c r="I342" s="54"/>
      <c r="J342" s="54"/>
      <c r="K342" s="54"/>
      <c r="L342" s="54"/>
      <c r="M342" s="54"/>
      <c r="N342" s="54"/>
      <c r="O342" s="54"/>
      <c r="P342" s="54"/>
      <c r="Q342" s="54"/>
      <c r="R342" s="54"/>
      <c r="S342" s="54"/>
      <c r="T342" s="54"/>
      <c r="U342" s="54"/>
      <c r="V342" s="54"/>
      <c r="W342" s="54"/>
      <c r="X342" s="54"/>
      <c r="Y342" s="54"/>
      <c r="Z342" s="54"/>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row>
    <row r="343" spans="1:62" ht="12.75" customHeight="1">
      <c r="A343" s="52"/>
      <c r="B343" s="52"/>
      <c r="C343" s="52"/>
      <c r="D343" s="52"/>
      <c r="E343" s="52"/>
      <c r="F343" s="52"/>
      <c r="G343" s="52"/>
      <c r="H343" s="54"/>
      <c r="I343" s="54"/>
      <c r="J343" s="54"/>
      <c r="K343" s="54"/>
      <c r="L343" s="54"/>
      <c r="M343" s="54"/>
      <c r="N343" s="54"/>
      <c r="O343" s="54"/>
      <c r="P343" s="54"/>
      <c r="Q343" s="54"/>
      <c r="R343" s="54"/>
      <c r="S343" s="54"/>
      <c r="T343" s="54"/>
      <c r="U343" s="54"/>
      <c r="V343" s="54"/>
      <c r="W343" s="54"/>
      <c r="X343" s="54"/>
      <c r="Y343" s="54"/>
      <c r="Z343" s="54"/>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row>
    <row r="344" spans="1:62" ht="12.75" customHeight="1">
      <c r="A344" s="52"/>
      <c r="B344" s="52"/>
      <c r="C344" s="52"/>
      <c r="D344" s="52"/>
      <c r="E344" s="52"/>
      <c r="F344" s="52"/>
      <c r="G344" s="52"/>
      <c r="H344" s="54"/>
      <c r="I344" s="54"/>
      <c r="J344" s="54"/>
      <c r="K344" s="54"/>
      <c r="L344" s="54"/>
      <c r="M344" s="54"/>
      <c r="N344" s="54"/>
      <c r="O344" s="54"/>
      <c r="P344" s="54"/>
      <c r="Q344" s="54"/>
      <c r="R344" s="54"/>
      <c r="S344" s="54"/>
      <c r="T344" s="54"/>
      <c r="U344" s="54"/>
      <c r="V344" s="54"/>
      <c r="W344" s="54"/>
      <c r="X344" s="54"/>
      <c r="Y344" s="54"/>
      <c r="Z344" s="54"/>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row>
    <row r="345" spans="1:62" ht="12.75" customHeight="1">
      <c r="A345" s="52"/>
      <c r="B345" s="52"/>
      <c r="C345" s="52"/>
      <c r="D345" s="52"/>
      <c r="E345" s="52"/>
      <c r="F345" s="52"/>
      <c r="G345" s="52"/>
      <c r="H345" s="54"/>
      <c r="I345" s="54"/>
      <c r="J345" s="54"/>
      <c r="K345" s="54"/>
      <c r="L345" s="54"/>
      <c r="M345" s="54"/>
      <c r="N345" s="54"/>
      <c r="O345" s="54"/>
      <c r="P345" s="54"/>
      <c r="Q345" s="54"/>
      <c r="R345" s="54"/>
      <c r="S345" s="54"/>
      <c r="T345" s="54"/>
      <c r="U345" s="54"/>
      <c r="V345" s="54"/>
      <c r="W345" s="54"/>
      <c r="X345" s="54"/>
      <c r="Y345" s="54"/>
      <c r="Z345" s="54"/>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row>
    <row r="346" spans="1:62" ht="12.75" customHeight="1">
      <c r="A346" s="52"/>
      <c r="B346" s="52"/>
      <c r="C346" s="52"/>
      <c r="D346" s="52"/>
      <c r="E346" s="52"/>
      <c r="F346" s="52"/>
      <c r="G346" s="52"/>
      <c r="H346" s="54"/>
      <c r="I346" s="54"/>
      <c r="J346" s="54"/>
      <c r="K346" s="54"/>
      <c r="L346" s="54"/>
      <c r="M346" s="54"/>
      <c r="N346" s="54"/>
      <c r="O346" s="54"/>
      <c r="P346" s="54"/>
      <c r="Q346" s="54"/>
      <c r="R346" s="54"/>
      <c r="S346" s="54"/>
      <c r="T346" s="54"/>
      <c r="U346" s="54"/>
      <c r="V346" s="54"/>
      <c r="W346" s="54"/>
      <c r="X346" s="54"/>
      <c r="Y346" s="54"/>
      <c r="Z346" s="54"/>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row>
    <row r="347" spans="1:62" ht="12.75" customHeight="1">
      <c r="A347" s="52"/>
      <c r="B347" s="52"/>
      <c r="C347" s="52"/>
      <c r="D347" s="52"/>
      <c r="E347" s="52"/>
      <c r="F347" s="52"/>
      <c r="G347" s="52"/>
      <c r="H347" s="54"/>
      <c r="I347" s="54"/>
      <c r="J347" s="54"/>
      <c r="K347" s="54"/>
      <c r="L347" s="54"/>
      <c r="M347" s="54"/>
      <c r="N347" s="54"/>
      <c r="O347" s="54"/>
      <c r="P347" s="54"/>
      <c r="Q347" s="54"/>
      <c r="R347" s="54"/>
      <c r="S347" s="54"/>
      <c r="T347" s="54"/>
      <c r="U347" s="54"/>
      <c r="V347" s="54"/>
      <c r="W347" s="54"/>
      <c r="X347" s="54"/>
      <c r="Y347" s="54"/>
      <c r="Z347" s="54"/>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row>
    <row r="348" spans="1:62" ht="12.75" customHeight="1">
      <c r="A348" s="52"/>
      <c r="B348" s="52"/>
      <c r="C348" s="52"/>
      <c r="D348" s="52"/>
      <c r="E348" s="52"/>
      <c r="F348" s="52"/>
      <c r="G348" s="52"/>
      <c r="H348" s="54"/>
      <c r="I348" s="54"/>
      <c r="J348" s="54"/>
      <c r="K348" s="54"/>
      <c r="L348" s="54"/>
      <c r="M348" s="54"/>
      <c r="N348" s="54"/>
      <c r="O348" s="54"/>
      <c r="P348" s="54"/>
      <c r="Q348" s="54"/>
      <c r="R348" s="54"/>
      <c r="S348" s="54"/>
      <c r="T348" s="54"/>
      <c r="U348" s="54"/>
      <c r="V348" s="54"/>
      <c r="W348" s="54"/>
      <c r="X348" s="54"/>
      <c r="Y348" s="54"/>
      <c r="Z348" s="54"/>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row>
    <row r="349" spans="1:62" ht="12.75" customHeight="1">
      <c r="A349" s="52"/>
      <c r="B349" s="52"/>
      <c r="C349" s="52"/>
      <c r="D349" s="52"/>
      <c r="E349" s="52"/>
      <c r="F349" s="52"/>
      <c r="G349" s="52"/>
      <c r="H349" s="54"/>
      <c r="I349" s="54"/>
      <c r="J349" s="54"/>
      <c r="K349" s="54"/>
      <c r="L349" s="54"/>
      <c r="M349" s="54"/>
      <c r="N349" s="54"/>
      <c r="O349" s="54"/>
      <c r="P349" s="54"/>
      <c r="Q349" s="54"/>
      <c r="R349" s="54"/>
      <c r="S349" s="54"/>
      <c r="T349" s="54"/>
      <c r="U349" s="54"/>
      <c r="V349" s="54"/>
      <c r="W349" s="54"/>
      <c r="X349" s="54"/>
      <c r="Y349" s="54"/>
      <c r="Z349" s="54"/>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row>
    <row r="350" spans="1:62" ht="12.75" customHeight="1">
      <c r="A350" s="52"/>
      <c r="B350" s="52"/>
      <c r="C350" s="52"/>
      <c r="D350" s="52"/>
      <c r="E350" s="52"/>
      <c r="F350" s="52"/>
      <c r="G350" s="52"/>
      <c r="H350" s="54"/>
      <c r="I350" s="54"/>
      <c r="J350" s="54"/>
      <c r="K350" s="54"/>
      <c r="L350" s="54"/>
      <c r="M350" s="54"/>
      <c r="N350" s="54"/>
      <c r="O350" s="54"/>
      <c r="P350" s="54"/>
      <c r="Q350" s="54"/>
      <c r="R350" s="54"/>
      <c r="S350" s="54"/>
      <c r="T350" s="54"/>
      <c r="U350" s="54"/>
      <c r="V350" s="54"/>
      <c r="W350" s="54"/>
      <c r="X350" s="54"/>
      <c r="Y350" s="54"/>
      <c r="Z350" s="54"/>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row>
    <row r="351" spans="1:62" ht="12.75" customHeight="1">
      <c r="A351" s="52"/>
      <c r="B351" s="52"/>
      <c r="C351" s="52"/>
      <c r="D351" s="52"/>
      <c r="E351" s="52"/>
      <c r="F351" s="52"/>
      <c r="G351" s="52"/>
      <c r="H351" s="54"/>
      <c r="I351" s="54"/>
      <c r="J351" s="54"/>
      <c r="K351" s="54"/>
      <c r="L351" s="54"/>
      <c r="M351" s="54"/>
      <c r="N351" s="54"/>
      <c r="O351" s="54"/>
      <c r="P351" s="54"/>
      <c r="Q351" s="54"/>
      <c r="R351" s="54"/>
      <c r="S351" s="54"/>
      <c r="T351" s="54"/>
      <c r="U351" s="54"/>
      <c r="V351" s="54"/>
      <c r="W351" s="54"/>
      <c r="X351" s="54"/>
      <c r="Y351" s="54"/>
      <c r="Z351" s="54"/>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row>
    <row r="352" spans="1:62" ht="12.75" customHeight="1">
      <c r="A352" s="52"/>
      <c r="B352" s="52"/>
      <c r="C352" s="52"/>
      <c r="D352" s="52"/>
      <c r="E352" s="52"/>
      <c r="F352" s="52"/>
      <c r="G352" s="52"/>
      <c r="H352" s="54"/>
      <c r="I352" s="54"/>
      <c r="J352" s="54"/>
      <c r="K352" s="54"/>
      <c r="L352" s="54"/>
      <c r="M352" s="54"/>
      <c r="N352" s="54"/>
      <c r="O352" s="54"/>
      <c r="P352" s="54"/>
      <c r="Q352" s="54"/>
      <c r="R352" s="54"/>
      <c r="S352" s="54"/>
      <c r="T352" s="54"/>
      <c r="U352" s="54"/>
      <c r="V352" s="54"/>
      <c r="W352" s="54"/>
      <c r="X352" s="54"/>
      <c r="Y352" s="54"/>
      <c r="Z352" s="54"/>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row>
    <row r="353" spans="1:62" ht="12.75" customHeight="1">
      <c r="A353" s="52"/>
      <c r="B353" s="52"/>
      <c r="C353" s="52"/>
      <c r="D353" s="52"/>
      <c r="E353" s="52"/>
      <c r="F353" s="52"/>
      <c r="G353" s="52"/>
      <c r="H353" s="54"/>
      <c r="I353" s="54"/>
      <c r="J353" s="54"/>
      <c r="K353" s="54"/>
      <c r="L353" s="54"/>
      <c r="M353" s="54"/>
      <c r="N353" s="54"/>
      <c r="O353" s="54"/>
      <c r="P353" s="54"/>
      <c r="Q353" s="54"/>
      <c r="R353" s="54"/>
      <c r="S353" s="54"/>
      <c r="T353" s="54"/>
      <c r="U353" s="54"/>
      <c r="V353" s="54"/>
      <c r="W353" s="54"/>
      <c r="X353" s="54"/>
      <c r="Y353" s="54"/>
      <c r="Z353" s="54"/>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row>
    <row r="354" spans="1:62" ht="12.75" customHeight="1">
      <c r="A354" s="52"/>
      <c r="B354" s="52"/>
      <c r="C354" s="52"/>
      <c r="D354" s="52"/>
      <c r="E354" s="52"/>
      <c r="F354" s="52"/>
      <c r="G354" s="52"/>
      <c r="H354" s="54"/>
      <c r="I354" s="54"/>
      <c r="J354" s="54"/>
      <c r="K354" s="54"/>
      <c r="L354" s="54"/>
      <c r="M354" s="54"/>
      <c r="N354" s="54"/>
      <c r="O354" s="54"/>
      <c r="P354" s="54"/>
      <c r="Q354" s="54"/>
      <c r="R354" s="54"/>
      <c r="S354" s="54"/>
      <c r="T354" s="54"/>
      <c r="U354" s="54"/>
      <c r="V354" s="54"/>
      <c r="W354" s="54"/>
      <c r="X354" s="54"/>
      <c r="Y354" s="54"/>
      <c r="Z354" s="54"/>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row>
    <row r="355" spans="1:62" ht="12.75" customHeight="1">
      <c r="A355" s="52"/>
      <c r="B355" s="52"/>
      <c r="C355" s="52"/>
      <c r="D355" s="52"/>
      <c r="E355" s="52"/>
      <c r="F355" s="52"/>
      <c r="G355" s="52"/>
      <c r="H355" s="54"/>
      <c r="I355" s="54"/>
      <c r="J355" s="54"/>
      <c r="K355" s="54"/>
      <c r="L355" s="54"/>
      <c r="M355" s="54"/>
      <c r="N355" s="54"/>
      <c r="O355" s="54"/>
      <c r="P355" s="54"/>
      <c r="Q355" s="54"/>
      <c r="R355" s="54"/>
      <c r="S355" s="54"/>
      <c r="T355" s="54"/>
      <c r="U355" s="54"/>
      <c r="V355" s="54"/>
      <c r="W355" s="54"/>
      <c r="X355" s="54"/>
      <c r="Y355" s="54"/>
      <c r="Z355" s="54"/>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row>
    <row r="356" spans="1:62" ht="12.75" customHeight="1">
      <c r="A356" s="52"/>
      <c r="B356" s="52"/>
      <c r="C356" s="52"/>
      <c r="D356" s="52"/>
      <c r="E356" s="52"/>
      <c r="F356" s="52"/>
      <c r="G356" s="52"/>
      <c r="H356" s="54"/>
      <c r="I356" s="54"/>
      <c r="J356" s="54"/>
      <c r="K356" s="54"/>
      <c r="L356" s="54"/>
      <c r="M356" s="54"/>
      <c r="N356" s="54"/>
      <c r="O356" s="54"/>
      <c r="P356" s="54"/>
      <c r="Q356" s="54"/>
      <c r="R356" s="54"/>
      <c r="S356" s="54"/>
      <c r="T356" s="54"/>
      <c r="U356" s="54"/>
      <c r="V356" s="54"/>
      <c r="W356" s="54"/>
      <c r="X356" s="54"/>
      <c r="Y356" s="54"/>
      <c r="Z356" s="54"/>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row>
    <row r="357" spans="1:62" ht="12.75" customHeight="1">
      <c r="A357" s="52"/>
      <c r="B357" s="52"/>
      <c r="C357" s="52"/>
      <c r="D357" s="52"/>
      <c r="E357" s="52"/>
      <c r="F357" s="52"/>
      <c r="G357" s="52"/>
      <c r="H357" s="54"/>
      <c r="I357" s="54"/>
      <c r="J357" s="54"/>
      <c r="K357" s="54"/>
      <c r="L357" s="54"/>
      <c r="M357" s="54"/>
      <c r="N357" s="54"/>
      <c r="O357" s="54"/>
      <c r="P357" s="54"/>
      <c r="Q357" s="54"/>
      <c r="R357" s="54"/>
      <c r="S357" s="54"/>
      <c r="T357" s="54"/>
      <c r="U357" s="54"/>
      <c r="V357" s="54"/>
      <c r="W357" s="54"/>
      <c r="X357" s="54"/>
      <c r="Y357" s="54"/>
      <c r="Z357" s="54"/>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row>
    <row r="358" spans="1:62" ht="12.75" customHeight="1">
      <c r="A358" s="52"/>
      <c r="B358" s="52"/>
      <c r="C358" s="52"/>
      <c r="D358" s="52"/>
      <c r="E358" s="52"/>
      <c r="F358" s="52"/>
      <c r="G358" s="52"/>
      <c r="H358" s="54"/>
      <c r="I358" s="54"/>
      <c r="J358" s="54"/>
      <c r="K358" s="54"/>
      <c r="L358" s="54"/>
      <c r="M358" s="54"/>
      <c r="N358" s="54"/>
      <c r="O358" s="54"/>
      <c r="P358" s="54"/>
      <c r="Q358" s="54"/>
      <c r="R358" s="54"/>
      <c r="S358" s="54"/>
      <c r="T358" s="54"/>
      <c r="U358" s="54"/>
      <c r="V358" s="54"/>
      <c r="W358" s="54"/>
      <c r="X358" s="54"/>
      <c r="Y358" s="54"/>
      <c r="Z358" s="54"/>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row>
    <row r="359" spans="1:62" ht="12.75" customHeight="1">
      <c r="A359" s="52"/>
      <c r="B359" s="52"/>
      <c r="C359" s="52"/>
      <c r="D359" s="52"/>
      <c r="E359" s="52"/>
      <c r="F359" s="52"/>
      <c r="G359" s="52"/>
      <c r="H359" s="54"/>
      <c r="I359" s="54"/>
      <c r="J359" s="54"/>
      <c r="K359" s="54"/>
      <c r="L359" s="54"/>
      <c r="M359" s="54"/>
      <c r="N359" s="54"/>
      <c r="O359" s="54"/>
      <c r="P359" s="54"/>
      <c r="Q359" s="54"/>
      <c r="R359" s="54"/>
      <c r="S359" s="54"/>
      <c r="T359" s="54"/>
      <c r="U359" s="54"/>
      <c r="V359" s="54"/>
      <c r="W359" s="54"/>
      <c r="X359" s="54"/>
      <c r="Y359" s="54"/>
      <c r="Z359" s="54"/>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row>
    <row r="360" spans="1:62" ht="12.75" customHeight="1">
      <c r="A360" s="52"/>
      <c r="B360" s="52"/>
      <c r="C360" s="52"/>
      <c r="D360" s="52"/>
      <c r="E360" s="52"/>
      <c r="F360" s="52"/>
      <c r="G360" s="52"/>
      <c r="H360" s="54"/>
      <c r="I360" s="54"/>
      <c r="J360" s="54"/>
      <c r="K360" s="54"/>
      <c r="L360" s="54"/>
      <c r="M360" s="54"/>
      <c r="N360" s="54"/>
      <c r="O360" s="54"/>
      <c r="P360" s="54"/>
      <c r="Q360" s="54"/>
      <c r="R360" s="54"/>
      <c r="S360" s="54"/>
      <c r="T360" s="54"/>
      <c r="U360" s="54"/>
      <c r="V360" s="54"/>
      <c r="W360" s="54"/>
      <c r="X360" s="54"/>
      <c r="Y360" s="54"/>
      <c r="Z360" s="54"/>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row>
    <row r="361" spans="1:62" ht="12.75" customHeight="1">
      <c r="A361" s="52"/>
      <c r="B361" s="52"/>
      <c r="C361" s="52"/>
      <c r="D361" s="52"/>
      <c r="E361" s="52"/>
      <c r="F361" s="52"/>
      <c r="G361" s="52"/>
      <c r="H361" s="54"/>
      <c r="I361" s="54"/>
      <c r="J361" s="54"/>
      <c r="K361" s="54"/>
      <c r="L361" s="54"/>
      <c r="M361" s="54"/>
      <c r="N361" s="54"/>
      <c r="O361" s="54"/>
      <c r="P361" s="54"/>
      <c r="Q361" s="54"/>
      <c r="R361" s="54"/>
      <c r="S361" s="54"/>
      <c r="T361" s="54"/>
      <c r="U361" s="54"/>
      <c r="V361" s="54"/>
      <c r="W361" s="54"/>
      <c r="X361" s="54"/>
      <c r="Y361" s="54"/>
      <c r="Z361" s="54"/>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row>
    <row r="362" spans="1:62" ht="12.75" customHeight="1">
      <c r="A362" s="52"/>
      <c r="B362" s="52"/>
      <c r="C362" s="52"/>
      <c r="D362" s="52"/>
      <c r="E362" s="52"/>
      <c r="F362" s="52"/>
      <c r="G362" s="52"/>
      <c r="H362" s="54"/>
      <c r="I362" s="54"/>
      <c r="J362" s="54"/>
      <c r="K362" s="54"/>
      <c r="L362" s="54"/>
      <c r="M362" s="54"/>
      <c r="N362" s="54"/>
      <c r="O362" s="54"/>
      <c r="P362" s="54"/>
      <c r="Q362" s="54"/>
      <c r="R362" s="54"/>
      <c r="S362" s="54"/>
      <c r="T362" s="54"/>
      <c r="U362" s="54"/>
      <c r="V362" s="54"/>
      <c r="W362" s="54"/>
      <c r="X362" s="54"/>
      <c r="Y362" s="54"/>
      <c r="Z362" s="54"/>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row>
    <row r="363" spans="1:62" ht="12.75" customHeight="1">
      <c r="A363" s="52"/>
      <c r="B363" s="52"/>
      <c r="C363" s="52"/>
      <c r="D363" s="52"/>
      <c r="E363" s="52"/>
      <c r="F363" s="52"/>
      <c r="G363" s="52"/>
      <c r="H363" s="54"/>
      <c r="I363" s="54"/>
      <c r="J363" s="54"/>
      <c r="K363" s="54"/>
      <c r="L363" s="54"/>
      <c r="M363" s="54"/>
      <c r="N363" s="54"/>
      <c r="O363" s="54"/>
      <c r="P363" s="54"/>
      <c r="Q363" s="54"/>
      <c r="R363" s="54"/>
      <c r="S363" s="54"/>
      <c r="T363" s="54"/>
      <c r="U363" s="54"/>
      <c r="V363" s="54"/>
      <c r="W363" s="54"/>
      <c r="X363" s="54"/>
      <c r="Y363" s="54"/>
      <c r="Z363" s="54"/>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row>
    <row r="364" spans="1:62" ht="12.75" customHeight="1">
      <c r="A364" s="52"/>
      <c r="B364" s="52"/>
      <c r="C364" s="52"/>
      <c r="D364" s="52"/>
      <c r="E364" s="52"/>
      <c r="F364" s="52"/>
      <c r="G364" s="52"/>
      <c r="H364" s="54"/>
      <c r="I364" s="54"/>
      <c r="J364" s="54"/>
      <c r="K364" s="54"/>
      <c r="L364" s="54"/>
      <c r="M364" s="54"/>
      <c r="N364" s="54"/>
      <c r="O364" s="54"/>
      <c r="P364" s="54"/>
      <c r="Q364" s="54"/>
      <c r="R364" s="54"/>
      <c r="S364" s="54"/>
      <c r="T364" s="54"/>
      <c r="U364" s="54"/>
      <c r="V364" s="54"/>
      <c r="W364" s="54"/>
      <c r="X364" s="54"/>
      <c r="Y364" s="54"/>
      <c r="Z364" s="54"/>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row>
    <row r="365" spans="1:62" ht="12.75" customHeight="1">
      <c r="A365" s="52"/>
      <c r="B365" s="52"/>
      <c r="C365" s="52"/>
      <c r="D365" s="52"/>
      <c r="E365" s="52"/>
      <c r="F365" s="52"/>
      <c r="G365" s="52"/>
      <c r="H365" s="54"/>
      <c r="I365" s="54"/>
      <c r="J365" s="54"/>
      <c r="K365" s="54"/>
      <c r="L365" s="54"/>
      <c r="M365" s="54"/>
      <c r="N365" s="54"/>
      <c r="O365" s="54"/>
      <c r="P365" s="54"/>
      <c r="Q365" s="54"/>
      <c r="R365" s="54"/>
      <c r="S365" s="54"/>
      <c r="T365" s="54"/>
      <c r="U365" s="54"/>
      <c r="V365" s="54"/>
      <c r="W365" s="54"/>
      <c r="X365" s="54"/>
      <c r="Y365" s="54"/>
      <c r="Z365" s="54"/>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row>
    <row r="366" spans="1:62" ht="12.75" customHeight="1">
      <c r="A366" s="52"/>
      <c r="B366" s="52"/>
      <c r="C366" s="52"/>
      <c r="D366" s="52"/>
      <c r="E366" s="52"/>
      <c r="F366" s="52"/>
      <c r="G366" s="52"/>
      <c r="H366" s="54"/>
      <c r="I366" s="54"/>
      <c r="J366" s="54"/>
      <c r="K366" s="54"/>
      <c r="L366" s="54"/>
      <c r="M366" s="54"/>
      <c r="N366" s="54"/>
      <c r="O366" s="54"/>
      <c r="P366" s="54"/>
      <c r="Q366" s="54"/>
      <c r="R366" s="54"/>
      <c r="S366" s="54"/>
      <c r="T366" s="54"/>
      <c r="U366" s="54"/>
      <c r="V366" s="54"/>
      <c r="W366" s="54"/>
      <c r="X366" s="54"/>
      <c r="Y366" s="54"/>
      <c r="Z366" s="54"/>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row>
    <row r="367" spans="1:62" ht="12.75" customHeight="1">
      <c r="A367" s="52"/>
      <c r="B367" s="52"/>
      <c r="C367" s="52"/>
      <c r="D367" s="52"/>
      <c r="E367" s="52"/>
      <c r="F367" s="52"/>
      <c r="G367" s="52"/>
      <c r="H367" s="54"/>
      <c r="I367" s="54"/>
      <c r="J367" s="54"/>
      <c r="K367" s="54"/>
      <c r="L367" s="54"/>
      <c r="M367" s="54"/>
      <c r="N367" s="54"/>
      <c r="O367" s="54"/>
      <c r="P367" s="54"/>
      <c r="Q367" s="54"/>
      <c r="R367" s="54"/>
      <c r="S367" s="54"/>
      <c r="T367" s="54"/>
      <c r="U367" s="54"/>
      <c r="V367" s="54"/>
      <c r="W367" s="54"/>
      <c r="X367" s="54"/>
      <c r="Y367" s="54"/>
      <c r="Z367" s="54"/>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row>
    <row r="368" spans="1:62" ht="12.75" customHeight="1">
      <c r="A368" s="52"/>
      <c r="B368" s="52"/>
      <c r="C368" s="52"/>
      <c r="D368" s="52"/>
      <c r="E368" s="52"/>
      <c r="F368" s="52"/>
      <c r="G368" s="52"/>
      <c r="H368" s="54"/>
      <c r="I368" s="54"/>
      <c r="J368" s="54"/>
      <c r="K368" s="54"/>
      <c r="L368" s="54"/>
      <c r="M368" s="54"/>
      <c r="N368" s="54"/>
      <c r="O368" s="54"/>
      <c r="P368" s="54"/>
      <c r="Q368" s="54"/>
      <c r="R368" s="54"/>
      <c r="S368" s="54"/>
      <c r="T368" s="54"/>
      <c r="U368" s="54"/>
      <c r="V368" s="54"/>
      <c r="W368" s="54"/>
      <c r="X368" s="54"/>
      <c r="Y368" s="54"/>
      <c r="Z368" s="54"/>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row>
    <row r="369" spans="1:62" ht="12.75" customHeight="1">
      <c r="A369" s="52"/>
      <c r="B369" s="52"/>
      <c r="C369" s="52"/>
      <c r="D369" s="52"/>
      <c r="E369" s="52"/>
      <c r="F369" s="52"/>
      <c r="G369" s="52"/>
      <c r="H369" s="54"/>
      <c r="I369" s="54"/>
      <c r="J369" s="54"/>
      <c r="K369" s="54"/>
      <c r="L369" s="54"/>
      <c r="M369" s="54"/>
      <c r="N369" s="54"/>
      <c r="O369" s="54"/>
      <c r="P369" s="54"/>
      <c r="Q369" s="54"/>
      <c r="R369" s="54"/>
      <c r="S369" s="54"/>
      <c r="T369" s="54"/>
      <c r="U369" s="54"/>
      <c r="V369" s="54"/>
      <c r="W369" s="54"/>
      <c r="X369" s="54"/>
      <c r="Y369" s="54"/>
      <c r="Z369" s="54"/>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row>
    <row r="370" spans="1:62" ht="12.75" customHeight="1">
      <c r="A370" s="52"/>
      <c r="B370" s="52"/>
      <c r="C370" s="52"/>
      <c r="D370" s="52"/>
      <c r="E370" s="52"/>
      <c r="F370" s="52"/>
      <c r="G370" s="52"/>
      <c r="H370" s="54"/>
      <c r="I370" s="54"/>
      <c r="J370" s="54"/>
      <c r="K370" s="54"/>
      <c r="L370" s="54"/>
      <c r="M370" s="54"/>
      <c r="N370" s="54"/>
      <c r="O370" s="54"/>
      <c r="P370" s="54"/>
      <c r="Q370" s="54"/>
      <c r="R370" s="54"/>
      <c r="S370" s="54"/>
      <c r="T370" s="54"/>
      <c r="U370" s="54"/>
      <c r="V370" s="54"/>
      <c r="W370" s="54"/>
      <c r="X370" s="54"/>
      <c r="Y370" s="54"/>
      <c r="Z370" s="54"/>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row>
    <row r="371" spans="1:62" ht="12.75" customHeight="1">
      <c r="A371" s="52"/>
      <c r="B371" s="52"/>
      <c r="C371" s="52"/>
      <c r="D371" s="52"/>
      <c r="E371" s="52"/>
      <c r="F371" s="52"/>
      <c r="G371" s="52"/>
      <c r="H371" s="54"/>
      <c r="I371" s="54"/>
      <c r="J371" s="54"/>
      <c r="K371" s="54"/>
      <c r="L371" s="54"/>
      <c r="M371" s="54"/>
      <c r="N371" s="54"/>
      <c r="O371" s="54"/>
      <c r="P371" s="54"/>
      <c r="Q371" s="54"/>
      <c r="R371" s="54"/>
      <c r="S371" s="54"/>
      <c r="T371" s="54"/>
      <c r="U371" s="54"/>
      <c r="V371" s="54"/>
      <c r="W371" s="54"/>
      <c r="X371" s="54"/>
      <c r="Y371" s="54"/>
      <c r="Z371" s="54"/>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row>
    <row r="372" spans="1:62" ht="12.75" customHeight="1">
      <c r="A372" s="52"/>
      <c r="B372" s="52"/>
      <c r="C372" s="52"/>
      <c r="D372" s="52"/>
      <c r="E372" s="52"/>
      <c r="F372" s="52"/>
      <c r="G372" s="52"/>
      <c r="H372" s="54"/>
      <c r="I372" s="54"/>
      <c r="J372" s="54"/>
      <c r="K372" s="54"/>
      <c r="L372" s="54"/>
      <c r="M372" s="54"/>
      <c r="N372" s="54"/>
      <c r="O372" s="54"/>
      <c r="P372" s="54"/>
      <c r="Q372" s="54"/>
      <c r="R372" s="54"/>
      <c r="S372" s="54"/>
      <c r="T372" s="54"/>
      <c r="U372" s="54"/>
      <c r="V372" s="54"/>
      <c r="W372" s="54"/>
      <c r="X372" s="54"/>
      <c r="Y372" s="54"/>
      <c r="Z372" s="54"/>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row>
    <row r="373" spans="1:62" ht="12.75" customHeight="1">
      <c r="A373" s="52"/>
      <c r="B373" s="52"/>
      <c r="C373" s="52"/>
      <c r="D373" s="52"/>
      <c r="E373" s="52"/>
      <c r="F373" s="52"/>
      <c r="G373" s="52"/>
      <c r="H373" s="54"/>
      <c r="I373" s="54"/>
      <c r="J373" s="54"/>
      <c r="K373" s="54"/>
      <c r="L373" s="54"/>
      <c r="M373" s="54"/>
      <c r="N373" s="54"/>
      <c r="O373" s="54"/>
      <c r="P373" s="54"/>
      <c r="Q373" s="54"/>
      <c r="R373" s="54"/>
      <c r="S373" s="54"/>
      <c r="T373" s="54"/>
      <c r="U373" s="54"/>
      <c r="V373" s="54"/>
      <c r="W373" s="54"/>
      <c r="X373" s="54"/>
      <c r="Y373" s="54"/>
      <c r="Z373" s="54"/>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row>
    <row r="374" spans="1:62" ht="12.75" customHeight="1">
      <c r="A374" s="52"/>
      <c r="B374" s="52"/>
      <c r="C374" s="52"/>
      <c r="D374" s="52"/>
      <c r="E374" s="52"/>
      <c r="F374" s="52"/>
      <c r="G374" s="52"/>
      <c r="H374" s="54"/>
      <c r="I374" s="54"/>
      <c r="J374" s="54"/>
      <c r="K374" s="54"/>
      <c r="L374" s="54"/>
      <c r="M374" s="54"/>
      <c r="N374" s="54"/>
      <c r="O374" s="54"/>
      <c r="P374" s="54"/>
      <c r="Q374" s="54"/>
      <c r="R374" s="54"/>
      <c r="S374" s="54"/>
      <c r="T374" s="54"/>
      <c r="U374" s="54"/>
      <c r="V374" s="54"/>
      <c r="W374" s="54"/>
      <c r="X374" s="54"/>
      <c r="Y374" s="54"/>
      <c r="Z374" s="54"/>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row>
    <row r="375" spans="1:62" ht="12.75" customHeight="1">
      <c r="A375" s="52"/>
      <c r="B375" s="52"/>
      <c r="C375" s="52"/>
      <c r="D375" s="52"/>
      <c r="E375" s="52"/>
      <c r="F375" s="52"/>
      <c r="G375" s="52"/>
      <c r="H375" s="54"/>
      <c r="I375" s="54"/>
      <c r="J375" s="54"/>
      <c r="K375" s="54"/>
      <c r="L375" s="54"/>
      <c r="M375" s="54"/>
      <c r="N375" s="54"/>
      <c r="O375" s="54"/>
      <c r="P375" s="54"/>
      <c r="Q375" s="54"/>
      <c r="R375" s="54"/>
      <c r="S375" s="54"/>
      <c r="T375" s="54"/>
      <c r="U375" s="54"/>
      <c r="V375" s="54"/>
      <c r="W375" s="54"/>
      <c r="X375" s="54"/>
      <c r="Y375" s="54"/>
      <c r="Z375" s="54"/>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row>
    <row r="376" spans="1:62" ht="12.75" customHeight="1">
      <c r="A376" s="52"/>
      <c r="B376" s="52"/>
      <c r="C376" s="52"/>
      <c r="D376" s="52"/>
      <c r="E376" s="52"/>
      <c r="F376" s="52"/>
      <c r="G376" s="52"/>
      <c r="H376" s="54"/>
      <c r="I376" s="54"/>
      <c r="J376" s="54"/>
      <c r="K376" s="54"/>
      <c r="L376" s="54"/>
      <c r="M376" s="54"/>
      <c r="N376" s="54"/>
      <c r="O376" s="54"/>
      <c r="P376" s="54"/>
      <c r="Q376" s="54"/>
      <c r="R376" s="54"/>
      <c r="S376" s="54"/>
      <c r="T376" s="54"/>
      <c r="U376" s="54"/>
      <c r="V376" s="54"/>
      <c r="W376" s="54"/>
      <c r="X376" s="54"/>
      <c r="Y376" s="54"/>
      <c r="Z376" s="54"/>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row>
    <row r="377" spans="1:62" ht="12.75" customHeight="1">
      <c r="A377" s="52"/>
      <c r="B377" s="52"/>
      <c r="C377" s="52"/>
      <c r="D377" s="52"/>
      <c r="E377" s="52"/>
      <c r="F377" s="52"/>
      <c r="G377" s="52"/>
      <c r="H377" s="54"/>
      <c r="I377" s="54"/>
      <c r="J377" s="54"/>
      <c r="K377" s="54"/>
      <c r="L377" s="54"/>
      <c r="M377" s="54"/>
      <c r="N377" s="54"/>
      <c r="O377" s="54"/>
      <c r="P377" s="54"/>
      <c r="Q377" s="54"/>
      <c r="R377" s="54"/>
      <c r="S377" s="54"/>
      <c r="T377" s="54"/>
      <c r="U377" s="54"/>
      <c r="V377" s="54"/>
      <c r="W377" s="54"/>
      <c r="X377" s="54"/>
      <c r="Y377" s="54"/>
      <c r="Z377" s="54"/>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row>
    <row r="378" spans="1:62" ht="12.75" customHeight="1">
      <c r="A378" s="52"/>
      <c r="B378" s="52"/>
      <c r="C378" s="52"/>
      <c r="D378" s="52"/>
      <c r="E378" s="52"/>
      <c r="F378" s="52"/>
      <c r="G378" s="52"/>
      <c r="H378" s="54"/>
      <c r="I378" s="54"/>
      <c r="J378" s="54"/>
      <c r="K378" s="54"/>
      <c r="L378" s="54"/>
      <c r="M378" s="54"/>
      <c r="N378" s="54"/>
      <c r="O378" s="54"/>
      <c r="P378" s="54"/>
      <c r="Q378" s="54"/>
      <c r="R378" s="54"/>
      <c r="S378" s="54"/>
      <c r="T378" s="54"/>
      <c r="U378" s="54"/>
      <c r="V378" s="54"/>
      <c r="W378" s="54"/>
      <c r="X378" s="54"/>
      <c r="Y378" s="54"/>
      <c r="Z378" s="54"/>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row>
    <row r="379" spans="1:62" ht="12.75" customHeight="1">
      <c r="A379" s="52"/>
      <c r="B379" s="52"/>
      <c r="C379" s="52"/>
      <c r="D379" s="52"/>
      <c r="E379" s="52"/>
      <c r="F379" s="52"/>
      <c r="G379" s="52"/>
      <c r="H379" s="54"/>
      <c r="I379" s="54"/>
      <c r="J379" s="54"/>
      <c r="K379" s="54"/>
      <c r="L379" s="54"/>
      <c r="M379" s="54"/>
      <c r="N379" s="54"/>
      <c r="O379" s="54"/>
      <c r="P379" s="54"/>
      <c r="Q379" s="54"/>
      <c r="R379" s="54"/>
      <c r="S379" s="54"/>
      <c r="T379" s="54"/>
      <c r="U379" s="54"/>
      <c r="V379" s="54"/>
      <c r="W379" s="54"/>
      <c r="X379" s="54"/>
      <c r="Y379" s="54"/>
      <c r="Z379" s="54"/>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row>
    <row r="380" spans="1:62" ht="12.75" customHeight="1">
      <c r="A380" s="52"/>
      <c r="B380" s="52"/>
      <c r="C380" s="52"/>
      <c r="D380" s="52"/>
      <c r="E380" s="52"/>
      <c r="F380" s="52"/>
      <c r="G380" s="52"/>
      <c r="H380" s="54"/>
      <c r="I380" s="54"/>
      <c r="J380" s="54"/>
      <c r="K380" s="54"/>
      <c r="L380" s="54"/>
      <c r="M380" s="54"/>
      <c r="N380" s="54"/>
      <c r="O380" s="54"/>
      <c r="P380" s="54"/>
      <c r="Q380" s="54"/>
      <c r="R380" s="54"/>
      <c r="S380" s="54"/>
      <c r="T380" s="54"/>
      <c r="U380" s="54"/>
      <c r="V380" s="54"/>
      <c r="W380" s="54"/>
      <c r="X380" s="54"/>
      <c r="Y380" s="54"/>
      <c r="Z380" s="54"/>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row>
    <row r="381" spans="1:62" ht="12.75" customHeight="1">
      <c r="A381" s="52"/>
      <c r="B381" s="52"/>
      <c r="C381" s="52"/>
      <c r="D381" s="52"/>
      <c r="E381" s="52"/>
      <c r="F381" s="52"/>
      <c r="G381" s="52"/>
      <c r="H381" s="54"/>
      <c r="I381" s="54"/>
      <c r="J381" s="54"/>
      <c r="K381" s="54"/>
      <c r="L381" s="54"/>
      <c r="M381" s="54"/>
      <c r="N381" s="54"/>
      <c r="O381" s="54"/>
      <c r="P381" s="54"/>
      <c r="Q381" s="54"/>
      <c r="R381" s="54"/>
      <c r="S381" s="54"/>
      <c r="T381" s="54"/>
      <c r="U381" s="54"/>
      <c r="V381" s="54"/>
      <c r="W381" s="54"/>
      <c r="X381" s="54"/>
      <c r="Y381" s="54"/>
      <c r="Z381" s="54"/>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row>
    <row r="382" spans="1:62" ht="12.75" customHeight="1">
      <c r="A382" s="52"/>
      <c r="B382" s="52"/>
      <c r="C382" s="52"/>
      <c r="D382" s="52"/>
      <c r="E382" s="52"/>
      <c r="F382" s="52"/>
      <c r="G382" s="52"/>
      <c r="H382" s="54"/>
      <c r="I382" s="54"/>
      <c r="J382" s="54"/>
      <c r="K382" s="54"/>
      <c r="L382" s="54"/>
      <c r="M382" s="54"/>
      <c r="N382" s="54"/>
      <c r="O382" s="54"/>
      <c r="P382" s="54"/>
      <c r="Q382" s="54"/>
      <c r="R382" s="54"/>
      <c r="S382" s="54"/>
      <c r="T382" s="54"/>
      <c r="U382" s="54"/>
      <c r="V382" s="54"/>
      <c r="W382" s="54"/>
      <c r="X382" s="54"/>
      <c r="Y382" s="54"/>
      <c r="Z382" s="54"/>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row>
    <row r="383" spans="1:62" ht="12.75" customHeight="1">
      <c r="A383" s="52"/>
      <c r="B383" s="52"/>
      <c r="C383" s="52"/>
      <c r="D383" s="52"/>
      <c r="E383" s="52"/>
      <c r="F383" s="52"/>
      <c r="G383" s="52"/>
      <c r="H383" s="54"/>
      <c r="I383" s="54"/>
      <c r="J383" s="54"/>
      <c r="K383" s="54"/>
      <c r="L383" s="54"/>
      <c r="M383" s="54"/>
      <c r="N383" s="54"/>
      <c r="O383" s="54"/>
      <c r="P383" s="54"/>
      <c r="Q383" s="54"/>
      <c r="R383" s="54"/>
      <c r="S383" s="54"/>
      <c r="T383" s="54"/>
      <c r="U383" s="54"/>
      <c r="V383" s="54"/>
      <c r="W383" s="54"/>
      <c r="X383" s="54"/>
      <c r="Y383" s="54"/>
      <c r="Z383" s="54"/>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row>
    <row r="384" spans="1:62" ht="12.75" customHeight="1">
      <c r="A384" s="52"/>
      <c r="B384" s="52"/>
      <c r="C384" s="52"/>
      <c r="D384" s="52"/>
      <c r="E384" s="52"/>
      <c r="F384" s="52"/>
      <c r="G384" s="52"/>
      <c r="H384" s="54"/>
      <c r="I384" s="54"/>
      <c r="J384" s="54"/>
      <c r="K384" s="54"/>
      <c r="L384" s="54"/>
      <c r="M384" s="54"/>
      <c r="N384" s="54"/>
      <c r="O384" s="54"/>
      <c r="P384" s="54"/>
      <c r="Q384" s="54"/>
      <c r="R384" s="54"/>
      <c r="S384" s="54"/>
      <c r="T384" s="54"/>
      <c r="U384" s="54"/>
      <c r="V384" s="54"/>
      <c r="W384" s="54"/>
      <c r="X384" s="54"/>
      <c r="Y384" s="54"/>
      <c r="Z384" s="54"/>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row>
    <row r="385" spans="1:62" ht="12.75" customHeight="1">
      <c r="A385" s="52"/>
      <c r="B385" s="52"/>
      <c r="C385" s="52"/>
      <c r="D385" s="52"/>
      <c r="E385" s="52"/>
      <c r="F385" s="52"/>
      <c r="G385" s="52"/>
      <c r="H385" s="54"/>
      <c r="I385" s="54"/>
      <c r="J385" s="54"/>
      <c r="K385" s="54"/>
      <c r="L385" s="54"/>
      <c r="M385" s="54"/>
      <c r="N385" s="54"/>
      <c r="O385" s="54"/>
      <c r="P385" s="54"/>
      <c r="Q385" s="54"/>
      <c r="R385" s="54"/>
      <c r="S385" s="54"/>
      <c r="T385" s="54"/>
      <c r="U385" s="54"/>
      <c r="V385" s="54"/>
      <c r="W385" s="54"/>
      <c r="X385" s="54"/>
      <c r="Y385" s="54"/>
      <c r="Z385" s="54"/>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row>
    <row r="386" spans="1:62" ht="12.75" customHeight="1">
      <c r="A386" s="52"/>
      <c r="B386" s="52"/>
      <c r="C386" s="52"/>
      <c r="D386" s="52"/>
      <c r="E386" s="52"/>
      <c r="F386" s="52"/>
      <c r="G386" s="52"/>
      <c r="H386" s="54"/>
      <c r="I386" s="54"/>
      <c r="J386" s="54"/>
      <c r="K386" s="54"/>
      <c r="L386" s="54"/>
      <c r="M386" s="54"/>
      <c r="N386" s="54"/>
      <c r="O386" s="54"/>
      <c r="P386" s="54"/>
      <c r="Q386" s="54"/>
      <c r="R386" s="54"/>
      <c r="S386" s="54"/>
      <c r="T386" s="54"/>
      <c r="U386" s="54"/>
      <c r="V386" s="54"/>
      <c r="W386" s="54"/>
      <c r="X386" s="54"/>
      <c r="Y386" s="54"/>
      <c r="Z386" s="54"/>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row>
    <row r="387" spans="1:62" ht="12.75" customHeight="1">
      <c r="A387" s="52"/>
      <c r="B387" s="52"/>
      <c r="C387" s="52"/>
      <c r="D387" s="52"/>
      <c r="E387" s="52"/>
      <c r="F387" s="52"/>
      <c r="G387" s="52"/>
      <c r="H387" s="54"/>
      <c r="I387" s="54"/>
      <c r="J387" s="54"/>
      <c r="K387" s="54"/>
      <c r="L387" s="54"/>
      <c r="M387" s="54"/>
      <c r="N387" s="54"/>
      <c r="O387" s="54"/>
      <c r="P387" s="54"/>
      <c r="Q387" s="54"/>
      <c r="R387" s="54"/>
      <c r="S387" s="54"/>
      <c r="T387" s="54"/>
      <c r="U387" s="54"/>
      <c r="V387" s="54"/>
      <c r="W387" s="54"/>
      <c r="X387" s="54"/>
      <c r="Y387" s="54"/>
      <c r="Z387" s="54"/>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row>
    <row r="388" spans="1:62" ht="12.75" customHeight="1">
      <c r="A388" s="52"/>
      <c r="B388" s="52"/>
      <c r="C388" s="52"/>
      <c r="D388" s="52"/>
      <c r="E388" s="52"/>
      <c r="F388" s="52"/>
      <c r="G388" s="52"/>
      <c r="H388" s="54"/>
      <c r="I388" s="54"/>
      <c r="J388" s="54"/>
      <c r="K388" s="54"/>
      <c r="L388" s="54"/>
      <c r="M388" s="54"/>
      <c r="N388" s="54"/>
      <c r="O388" s="54"/>
      <c r="P388" s="54"/>
      <c r="Q388" s="54"/>
      <c r="R388" s="54"/>
      <c r="S388" s="54"/>
      <c r="T388" s="54"/>
      <c r="U388" s="54"/>
      <c r="V388" s="54"/>
      <c r="W388" s="54"/>
      <c r="X388" s="54"/>
      <c r="Y388" s="54"/>
      <c r="Z388" s="54"/>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row>
    <row r="389" spans="1:62" ht="12.75" customHeight="1">
      <c r="A389" s="52"/>
      <c r="B389" s="52"/>
      <c r="C389" s="52"/>
      <c r="D389" s="52"/>
      <c r="E389" s="52"/>
      <c r="F389" s="52"/>
      <c r="G389" s="52"/>
      <c r="H389" s="54"/>
      <c r="I389" s="54"/>
      <c r="J389" s="54"/>
      <c r="K389" s="54"/>
      <c r="L389" s="54"/>
      <c r="M389" s="54"/>
      <c r="N389" s="54"/>
      <c r="O389" s="54"/>
      <c r="P389" s="54"/>
      <c r="Q389" s="54"/>
      <c r="R389" s="54"/>
      <c r="S389" s="54"/>
      <c r="T389" s="54"/>
      <c r="U389" s="54"/>
      <c r="V389" s="54"/>
      <c r="W389" s="54"/>
      <c r="X389" s="54"/>
      <c r="Y389" s="54"/>
      <c r="Z389" s="54"/>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row>
    <row r="390" spans="1:62" ht="12.75" customHeight="1">
      <c r="A390" s="52"/>
      <c r="B390" s="52"/>
      <c r="C390" s="52"/>
      <c r="D390" s="52"/>
      <c r="E390" s="52"/>
      <c r="F390" s="52"/>
      <c r="G390" s="52"/>
      <c r="H390" s="54"/>
      <c r="I390" s="54"/>
      <c r="J390" s="54"/>
      <c r="K390" s="54"/>
      <c r="L390" s="54"/>
      <c r="M390" s="54"/>
      <c r="N390" s="54"/>
      <c r="O390" s="54"/>
      <c r="P390" s="54"/>
      <c r="Q390" s="54"/>
      <c r="R390" s="54"/>
      <c r="S390" s="54"/>
      <c r="T390" s="54"/>
      <c r="U390" s="54"/>
      <c r="V390" s="54"/>
      <c r="W390" s="54"/>
      <c r="X390" s="54"/>
      <c r="Y390" s="54"/>
      <c r="Z390" s="54"/>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row>
    <row r="391" spans="1:62" ht="12.75" customHeight="1">
      <c r="A391" s="52"/>
      <c r="B391" s="52"/>
      <c r="C391" s="52"/>
      <c r="D391" s="52"/>
      <c r="E391" s="52"/>
      <c r="F391" s="52"/>
      <c r="G391" s="52"/>
      <c r="H391" s="54"/>
      <c r="I391" s="54"/>
      <c r="J391" s="54"/>
      <c r="K391" s="54"/>
      <c r="L391" s="54"/>
      <c r="M391" s="54"/>
      <c r="N391" s="54"/>
      <c r="O391" s="54"/>
      <c r="P391" s="54"/>
      <c r="Q391" s="54"/>
      <c r="R391" s="54"/>
      <c r="S391" s="54"/>
      <c r="T391" s="54"/>
      <c r="U391" s="54"/>
      <c r="V391" s="54"/>
      <c r="W391" s="54"/>
      <c r="X391" s="54"/>
      <c r="Y391" s="54"/>
      <c r="Z391" s="54"/>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row>
    <row r="392" spans="1:62" ht="12.75" customHeight="1">
      <c r="A392" s="52"/>
      <c r="B392" s="52"/>
      <c r="C392" s="52"/>
      <c r="D392" s="52"/>
      <c r="E392" s="52"/>
      <c r="F392" s="52"/>
      <c r="G392" s="52"/>
      <c r="H392" s="54"/>
      <c r="I392" s="54"/>
      <c r="J392" s="54"/>
      <c r="K392" s="54"/>
      <c r="L392" s="54"/>
      <c r="M392" s="54"/>
      <c r="N392" s="54"/>
      <c r="O392" s="54"/>
      <c r="P392" s="54"/>
      <c r="Q392" s="54"/>
      <c r="R392" s="54"/>
      <c r="S392" s="54"/>
      <c r="T392" s="54"/>
      <c r="U392" s="54"/>
      <c r="V392" s="54"/>
      <c r="W392" s="54"/>
      <c r="X392" s="54"/>
      <c r="Y392" s="54"/>
      <c r="Z392" s="54"/>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row>
    <row r="393" spans="1:62" ht="12.75" customHeight="1">
      <c r="A393" s="52"/>
      <c r="B393" s="52"/>
      <c r="C393" s="52"/>
      <c r="D393" s="52"/>
      <c r="E393" s="52"/>
      <c r="F393" s="52"/>
      <c r="G393" s="52"/>
      <c r="H393" s="54"/>
      <c r="I393" s="54"/>
      <c r="J393" s="54"/>
      <c r="K393" s="54"/>
      <c r="L393" s="54"/>
      <c r="M393" s="54"/>
      <c r="N393" s="54"/>
      <c r="O393" s="54"/>
      <c r="P393" s="54"/>
      <c r="Q393" s="54"/>
      <c r="R393" s="54"/>
      <c r="S393" s="54"/>
      <c r="T393" s="54"/>
      <c r="U393" s="54"/>
      <c r="V393" s="54"/>
      <c r="W393" s="54"/>
      <c r="X393" s="54"/>
      <c r="Y393" s="54"/>
      <c r="Z393" s="54"/>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row>
    <row r="394" spans="1:62" ht="12.75" customHeight="1">
      <c r="A394" s="52"/>
      <c r="B394" s="52"/>
      <c r="C394" s="52"/>
      <c r="D394" s="52"/>
      <c r="E394" s="52"/>
      <c r="F394" s="52"/>
      <c r="G394" s="52"/>
      <c r="H394" s="54"/>
      <c r="I394" s="54"/>
      <c r="J394" s="54"/>
      <c r="K394" s="54"/>
      <c r="L394" s="54"/>
      <c r="M394" s="54"/>
      <c r="N394" s="54"/>
      <c r="O394" s="54"/>
      <c r="P394" s="54"/>
      <c r="Q394" s="54"/>
      <c r="R394" s="54"/>
      <c r="S394" s="54"/>
      <c r="T394" s="54"/>
      <c r="U394" s="54"/>
      <c r="V394" s="54"/>
      <c r="W394" s="54"/>
      <c r="X394" s="54"/>
      <c r="Y394" s="54"/>
      <c r="Z394" s="54"/>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row>
    <row r="395" spans="1:62" ht="12.75" customHeight="1">
      <c r="A395" s="52"/>
      <c r="B395" s="52"/>
      <c r="C395" s="52"/>
      <c r="D395" s="52"/>
      <c r="E395" s="52"/>
      <c r="F395" s="52"/>
      <c r="G395" s="52"/>
      <c r="H395" s="54"/>
      <c r="I395" s="54"/>
      <c r="J395" s="54"/>
      <c r="K395" s="54"/>
      <c r="L395" s="54"/>
      <c r="M395" s="54"/>
      <c r="N395" s="54"/>
      <c r="O395" s="54"/>
      <c r="P395" s="54"/>
      <c r="Q395" s="54"/>
      <c r="R395" s="54"/>
      <c r="S395" s="54"/>
      <c r="T395" s="54"/>
      <c r="U395" s="54"/>
      <c r="V395" s="54"/>
      <c r="W395" s="54"/>
      <c r="X395" s="54"/>
      <c r="Y395" s="54"/>
      <c r="Z395" s="54"/>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row>
    <row r="396" spans="1:62" ht="12.75" customHeight="1">
      <c r="A396" s="52"/>
      <c r="B396" s="52"/>
      <c r="C396" s="52"/>
      <c r="D396" s="52"/>
      <c r="E396" s="52"/>
      <c r="F396" s="52"/>
      <c r="G396" s="52"/>
      <c r="H396" s="54"/>
      <c r="I396" s="54"/>
      <c r="J396" s="54"/>
      <c r="K396" s="54"/>
      <c r="L396" s="54"/>
      <c r="M396" s="54"/>
      <c r="N396" s="54"/>
      <c r="O396" s="54"/>
      <c r="P396" s="54"/>
      <c r="Q396" s="54"/>
      <c r="R396" s="54"/>
      <c r="S396" s="54"/>
      <c r="T396" s="54"/>
      <c r="U396" s="54"/>
      <c r="V396" s="54"/>
      <c r="W396" s="54"/>
      <c r="X396" s="54"/>
      <c r="Y396" s="54"/>
      <c r="Z396" s="54"/>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row>
    <row r="397" spans="1:62" ht="12.75" customHeight="1">
      <c r="A397" s="52"/>
      <c r="B397" s="52"/>
      <c r="C397" s="52"/>
      <c r="D397" s="52"/>
      <c r="E397" s="52"/>
      <c r="F397" s="52"/>
      <c r="G397" s="52"/>
      <c r="H397" s="54"/>
      <c r="I397" s="54"/>
      <c r="J397" s="54"/>
      <c r="K397" s="54"/>
      <c r="L397" s="54"/>
      <c r="M397" s="54"/>
      <c r="N397" s="54"/>
      <c r="O397" s="54"/>
      <c r="P397" s="54"/>
      <c r="Q397" s="54"/>
      <c r="R397" s="54"/>
      <c r="S397" s="54"/>
      <c r="T397" s="54"/>
      <c r="U397" s="54"/>
      <c r="V397" s="54"/>
      <c r="W397" s="54"/>
      <c r="X397" s="54"/>
      <c r="Y397" s="54"/>
      <c r="Z397" s="54"/>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row>
    <row r="398" spans="1:62" ht="12.75" customHeight="1">
      <c r="A398" s="52"/>
      <c r="B398" s="52"/>
      <c r="C398" s="52"/>
      <c r="D398" s="52"/>
      <c r="E398" s="52"/>
      <c r="F398" s="52"/>
      <c r="G398" s="52"/>
      <c r="H398" s="54"/>
      <c r="I398" s="54"/>
      <c r="J398" s="54"/>
      <c r="K398" s="54"/>
      <c r="L398" s="54"/>
      <c r="M398" s="54"/>
      <c r="N398" s="54"/>
      <c r="O398" s="54"/>
      <c r="P398" s="54"/>
      <c r="Q398" s="54"/>
      <c r="R398" s="54"/>
      <c r="S398" s="54"/>
      <c r="T398" s="54"/>
      <c r="U398" s="54"/>
      <c r="V398" s="54"/>
      <c r="W398" s="54"/>
      <c r="X398" s="54"/>
      <c r="Y398" s="54"/>
      <c r="Z398" s="54"/>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row>
    <row r="399" spans="1:62" ht="12.75" customHeight="1">
      <c r="A399" s="52"/>
      <c r="B399" s="52"/>
      <c r="C399" s="52"/>
      <c r="D399" s="52"/>
      <c r="E399" s="52"/>
      <c r="F399" s="52"/>
      <c r="G399" s="52"/>
      <c r="H399" s="54"/>
      <c r="I399" s="54"/>
      <c r="J399" s="54"/>
      <c r="K399" s="54"/>
      <c r="L399" s="54"/>
      <c r="M399" s="54"/>
      <c r="N399" s="54"/>
      <c r="O399" s="54"/>
      <c r="P399" s="54"/>
      <c r="Q399" s="54"/>
      <c r="R399" s="54"/>
      <c r="S399" s="54"/>
      <c r="T399" s="54"/>
      <c r="U399" s="54"/>
      <c r="V399" s="54"/>
      <c r="W399" s="54"/>
      <c r="X399" s="54"/>
      <c r="Y399" s="54"/>
      <c r="Z399" s="54"/>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row>
    <row r="400" spans="1:62" ht="12.75" customHeight="1">
      <c r="A400" s="52"/>
      <c r="B400" s="52"/>
      <c r="C400" s="52"/>
      <c r="D400" s="52"/>
      <c r="E400" s="52"/>
      <c r="F400" s="52"/>
      <c r="G400" s="52"/>
      <c r="H400" s="54"/>
      <c r="I400" s="54"/>
      <c r="J400" s="54"/>
      <c r="K400" s="54"/>
      <c r="L400" s="54"/>
      <c r="M400" s="54"/>
      <c r="N400" s="54"/>
      <c r="O400" s="54"/>
      <c r="P400" s="54"/>
      <c r="Q400" s="54"/>
      <c r="R400" s="54"/>
      <c r="S400" s="54"/>
      <c r="T400" s="54"/>
      <c r="U400" s="54"/>
      <c r="V400" s="54"/>
      <c r="W400" s="54"/>
      <c r="X400" s="54"/>
      <c r="Y400" s="54"/>
      <c r="Z400" s="54"/>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row>
    <row r="401" spans="1:62" ht="12.75" customHeight="1">
      <c r="A401" s="52"/>
      <c r="B401" s="52"/>
      <c r="C401" s="52"/>
      <c r="D401" s="52"/>
      <c r="E401" s="52"/>
      <c r="F401" s="52"/>
      <c r="G401" s="52"/>
      <c r="H401" s="54"/>
      <c r="I401" s="54"/>
      <c r="J401" s="54"/>
      <c r="K401" s="54"/>
      <c r="L401" s="54"/>
      <c r="M401" s="54"/>
      <c r="N401" s="54"/>
      <c r="O401" s="54"/>
      <c r="P401" s="54"/>
      <c r="Q401" s="54"/>
      <c r="R401" s="54"/>
      <c r="S401" s="54"/>
      <c r="T401" s="54"/>
      <c r="U401" s="54"/>
      <c r="V401" s="54"/>
      <c r="W401" s="54"/>
      <c r="X401" s="54"/>
      <c r="Y401" s="54"/>
      <c r="Z401" s="54"/>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row>
    <row r="402" spans="1:62" ht="12.75" customHeight="1">
      <c r="A402" s="52"/>
      <c r="B402" s="52"/>
      <c r="C402" s="52"/>
      <c r="D402" s="52"/>
      <c r="E402" s="52"/>
      <c r="F402" s="52"/>
      <c r="G402" s="52"/>
      <c r="H402" s="54"/>
      <c r="I402" s="54"/>
      <c r="J402" s="54"/>
      <c r="K402" s="54"/>
      <c r="L402" s="54"/>
      <c r="M402" s="54"/>
      <c r="N402" s="54"/>
      <c r="O402" s="54"/>
      <c r="P402" s="54"/>
      <c r="Q402" s="54"/>
      <c r="R402" s="54"/>
      <c r="S402" s="54"/>
      <c r="T402" s="54"/>
      <c r="U402" s="54"/>
      <c r="V402" s="54"/>
      <c r="W402" s="54"/>
      <c r="X402" s="54"/>
      <c r="Y402" s="54"/>
      <c r="Z402" s="54"/>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row>
    <row r="403" spans="1:62" ht="12.75" customHeight="1">
      <c r="A403" s="52"/>
      <c r="B403" s="52"/>
      <c r="C403" s="52"/>
      <c r="D403" s="52"/>
      <c r="E403" s="52"/>
      <c r="F403" s="52"/>
      <c r="G403" s="52"/>
      <c r="H403" s="54"/>
      <c r="I403" s="54"/>
      <c r="J403" s="54"/>
      <c r="K403" s="54"/>
      <c r="L403" s="54"/>
      <c r="M403" s="54"/>
      <c r="N403" s="54"/>
      <c r="O403" s="54"/>
      <c r="P403" s="54"/>
      <c r="Q403" s="54"/>
      <c r="R403" s="54"/>
      <c r="S403" s="54"/>
      <c r="T403" s="54"/>
      <c r="U403" s="54"/>
      <c r="V403" s="54"/>
      <c r="W403" s="54"/>
      <c r="X403" s="54"/>
      <c r="Y403" s="54"/>
      <c r="Z403" s="54"/>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row>
    <row r="404" spans="1:62" ht="12.75" customHeight="1">
      <c r="A404" s="52"/>
      <c r="B404" s="52"/>
      <c r="C404" s="52"/>
      <c r="D404" s="52"/>
      <c r="E404" s="52"/>
      <c r="F404" s="52"/>
      <c r="G404" s="52"/>
      <c r="H404" s="54"/>
      <c r="I404" s="54"/>
      <c r="J404" s="54"/>
      <c r="K404" s="54"/>
      <c r="L404" s="54"/>
      <c r="M404" s="54"/>
      <c r="N404" s="54"/>
      <c r="O404" s="54"/>
      <c r="P404" s="54"/>
      <c r="Q404" s="54"/>
      <c r="R404" s="54"/>
      <c r="S404" s="54"/>
      <c r="T404" s="54"/>
      <c r="U404" s="54"/>
      <c r="V404" s="54"/>
      <c r="W404" s="54"/>
      <c r="X404" s="54"/>
      <c r="Y404" s="54"/>
      <c r="Z404" s="54"/>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row>
    <row r="405" spans="1:62" ht="12.75" customHeight="1">
      <c r="A405" s="52"/>
      <c r="B405" s="52"/>
      <c r="C405" s="52"/>
      <c r="D405" s="52"/>
      <c r="E405" s="52"/>
      <c r="F405" s="52"/>
      <c r="G405" s="52"/>
      <c r="H405" s="54"/>
      <c r="I405" s="54"/>
      <c r="J405" s="54"/>
      <c r="K405" s="54"/>
      <c r="L405" s="54"/>
      <c r="M405" s="54"/>
      <c r="N405" s="54"/>
      <c r="O405" s="54"/>
      <c r="P405" s="54"/>
      <c r="Q405" s="54"/>
      <c r="R405" s="54"/>
      <c r="S405" s="54"/>
      <c r="T405" s="54"/>
      <c r="U405" s="54"/>
      <c r="V405" s="54"/>
      <c r="W405" s="54"/>
      <c r="X405" s="54"/>
      <c r="Y405" s="54"/>
      <c r="Z405" s="54"/>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row>
    <row r="406" spans="1:62" ht="12.75" customHeight="1">
      <c r="A406" s="52"/>
      <c r="B406" s="52"/>
      <c r="C406" s="52"/>
      <c r="D406" s="52"/>
      <c r="E406" s="52"/>
      <c r="F406" s="52"/>
      <c r="G406" s="52"/>
      <c r="H406" s="54"/>
      <c r="I406" s="54"/>
      <c r="J406" s="54"/>
      <c r="K406" s="54"/>
      <c r="L406" s="54"/>
      <c r="M406" s="54"/>
      <c r="N406" s="54"/>
      <c r="O406" s="54"/>
      <c r="P406" s="54"/>
      <c r="Q406" s="54"/>
      <c r="R406" s="54"/>
      <c r="S406" s="54"/>
      <c r="T406" s="54"/>
      <c r="U406" s="54"/>
      <c r="V406" s="54"/>
      <c r="W406" s="54"/>
      <c r="X406" s="54"/>
      <c r="Y406" s="54"/>
      <c r="Z406" s="54"/>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row>
    <row r="407" spans="1:62" ht="12.75" customHeight="1">
      <c r="A407" s="52"/>
      <c r="B407" s="52"/>
      <c r="C407" s="52"/>
      <c r="D407" s="52"/>
      <c r="E407" s="52"/>
      <c r="F407" s="52"/>
      <c r="G407" s="52"/>
      <c r="H407" s="54"/>
      <c r="I407" s="54"/>
      <c r="J407" s="54"/>
      <c r="K407" s="54"/>
      <c r="L407" s="54"/>
      <c r="M407" s="54"/>
      <c r="N407" s="54"/>
      <c r="O407" s="54"/>
      <c r="P407" s="54"/>
      <c r="Q407" s="54"/>
      <c r="R407" s="54"/>
      <c r="S407" s="54"/>
      <c r="T407" s="54"/>
      <c r="U407" s="54"/>
      <c r="V407" s="54"/>
      <c r="W407" s="54"/>
      <c r="X407" s="54"/>
      <c r="Y407" s="54"/>
      <c r="Z407" s="54"/>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row>
    <row r="408" spans="1:62" ht="12.75" customHeight="1">
      <c r="A408" s="52"/>
      <c r="B408" s="52"/>
      <c r="C408" s="52"/>
      <c r="D408" s="52"/>
      <c r="E408" s="52"/>
      <c r="F408" s="52"/>
      <c r="G408" s="52"/>
      <c r="H408" s="54"/>
      <c r="I408" s="54"/>
      <c r="J408" s="54"/>
      <c r="K408" s="54"/>
      <c r="L408" s="54"/>
      <c r="M408" s="54"/>
      <c r="N408" s="54"/>
      <c r="O408" s="54"/>
      <c r="P408" s="54"/>
      <c r="Q408" s="54"/>
      <c r="R408" s="54"/>
      <c r="S408" s="54"/>
      <c r="T408" s="54"/>
      <c r="U408" s="54"/>
      <c r="V408" s="54"/>
      <c r="W408" s="54"/>
      <c r="X408" s="54"/>
      <c r="Y408" s="54"/>
      <c r="Z408" s="54"/>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row>
    <row r="409" spans="1:62" ht="12.75" customHeight="1">
      <c r="A409" s="52"/>
      <c r="B409" s="52"/>
      <c r="C409" s="52"/>
      <c r="D409" s="52"/>
      <c r="E409" s="52"/>
      <c r="F409" s="52"/>
      <c r="G409" s="52"/>
      <c r="H409" s="54"/>
      <c r="I409" s="54"/>
      <c r="J409" s="54"/>
      <c r="K409" s="54"/>
      <c r="L409" s="54"/>
      <c r="M409" s="54"/>
      <c r="N409" s="54"/>
      <c r="O409" s="54"/>
      <c r="P409" s="54"/>
      <c r="Q409" s="54"/>
      <c r="R409" s="54"/>
      <c r="S409" s="54"/>
      <c r="T409" s="54"/>
      <c r="U409" s="54"/>
      <c r="V409" s="54"/>
      <c r="W409" s="54"/>
      <c r="X409" s="54"/>
      <c r="Y409" s="54"/>
      <c r="Z409" s="54"/>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row>
    <row r="410" spans="1:62" ht="12.75" customHeight="1">
      <c r="A410" s="52"/>
      <c r="B410" s="52"/>
      <c r="C410" s="52"/>
      <c r="D410" s="52"/>
      <c r="E410" s="52"/>
      <c r="F410" s="52"/>
      <c r="G410" s="52"/>
      <c r="H410" s="54"/>
      <c r="I410" s="54"/>
      <c r="J410" s="54"/>
      <c r="K410" s="54"/>
      <c r="L410" s="54"/>
      <c r="M410" s="54"/>
      <c r="N410" s="54"/>
      <c r="O410" s="54"/>
      <c r="P410" s="54"/>
      <c r="Q410" s="54"/>
      <c r="R410" s="54"/>
      <c r="S410" s="54"/>
      <c r="T410" s="54"/>
      <c r="U410" s="54"/>
      <c r="V410" s="54"/>
      <c r="W410" s="54"/>
      <c r="X410" s="54"/>
      <c r="Y410" s="54"/>
      <c r="Z410" s="54"/>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row>
    <row r="411" spans="1:62" ht="12.75" customHeight="1">
      <c r="A411" s="52"/>
      <c r="B411" s="52"/>
      <c r="C411" s="52"/>
      <c r="D411" s="52"/>
      <c r="E411" s="52"/>
      <c r="F411" s="52"/>
      <c r="G411" s="52"/>
      <c r="H411" s="54"/>
      <c r="I411" s="54"/>
      <c r="J411" s="54"/>
      <c r="K411" s="54"/>
      <c r="L411" s="54"/>
      <c r="M411" s="54"/>
      <c r="N411" s="54"/>
      <c r="O411" s="54"/>
      <c r="P411" s="54"/>
      <c r="Q411" s="54"/>
      <c r="R411" s="54"/>
      <c r="S411" s="54"/>
      <c r="T411" s="54"/>
      <c r="U411" s="54"/>
      <c r="V411" s="54"/>
      <c r="W411" s="54"/>
      <c r="X411" s="54"/>
      <c r="Y411" s="54"/>
      <c r="Z411" s="54"/>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row>
    <row r="412" spans="1:62" ht="12.75" customHeight="1">
      <c r="A412" s="52"/>
      <c r="B412" s="52"/>
      <c r="C412" s="52"/>
      <c r="D412" s="52"/>
      <c r="E412" s="52"/>
      <c r="F412" s="52"/>
      <c r="G412" s="52"/>
      <c r="H412" s="54"/>
      <c r="I412" s="54"/>
      <c r="J412" s="54"/>
      <c r="K412" s="54"/>
      <c r="L412" s="54"/>
      <c r="M412" s="54"/>
      <c r="N412" s="54"/>
      <c r="O412" s="54"/>
      <c r="P412" s="54"/>
      <c r="Q412" s="54"/>
      <c r="R412" s="54"/>
      <c r="S412" s="54"/>
      <c r="T412" s="54"/>
      <c r="U412" s="54"/>
      <c r="V412" s="54"/>
      <c r="W412" s="54"/>
      <c r="X412" s="54"/>
      <c r="Y412" s="54"/>
      <c r="Z412" s="54"/>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row>
    <row r="413" spans="1:62" ht="12.75" customHeight="1">
      <c r="A413" s="52"/>
      <c r="B413" s="52"/>
      <c r="C413" s="52"/>
      <c r="D413" s="52"/>
      <c r="E413" s="52"/>
      <c r="F413" s="52"/>
      <c r="G413" s="52"/>
      <c r="H413" s="54"/>
      <c r="I413" s="54"/>
      <c r="J413" s="54"/>
      <c r="K413" s="54"/>
      <c r="L413" s="54"/>
      <c r="M413" s="54"/>
      <c r="N413" s="54"/>
      <c r="O413" s="54"/>
      <c r="P413" s="54"/>
      <c r="Q413" s="54"/>
      <c r="R413" s="54"/>
      <c r="S413" s="54"/>
      <c r="T413" s="54"/>
      <c r="U413" s="54"/>
      <c r="V413" s="54"/>
      <c r="W413" s="54"/>
      <c r="X413" s="54"/>
      <c r="Y413" s="54"/>
      <c r="Z413" s="54"/>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row>
    <row r="414" spans="1:62" ht="12.75" customHeight="1">
      <c r="A414" s="52"/>
      <c r="B414" s="52"/>
      <c r="C414" s="52"/>
      <c r="D414" s="52"/>
      <c r="E414" s="52"/>
      <c r="F414" s="52"/>
      <c r="G414" s="52"/>
      <c r="H414" s="54"/>
      <c r="I414" s="54"/>
      <c r="J414" s="54"/>
      <c r="K414" s="54"/>
      <c r="L414" s="54"/>
      <c r="M414" s="54"/>
      <c r="N414" s="54"/>
      <c r="O414" s="54"/>
      <c r="P414" s="54"/>
      <c r="Q414" s="54"/>
      <c r="R414" s="54"/>
      <c r="S414" s="54"/>
      <c r="T414" s="54"/>
      <c r="U414" s="54"/>
      <c r="V414" s="54"/>
      <c r="W414" s="54"/>
      <c r="X414" s="54"/>
      <c r="Y414" s="54"/>
      <c r="Z414" s="54"/>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row>
    <row r="415" spans="1:62" ht="12.75" customHeight="1">
      <c r="A415" s="52"/>
      <c r="B415" s="52"/>
      <c r="C415" s="52"/>
      <c r="D415" s="52"/>
      <c r="E415" s="52"/>
      <c r="F415" s="52"/>
      <c r="G415" s="52"/>
      <c r="H415" s="54"/>
      <c r="I415" s="54"/>
      <c r="J415" s="54"/>
      <c r="K415" s="54"/>
      <c r="L415" s="54"/>
      <c r="M415" s="54"/>
      <c r="N415" s="54"/>
      <c r="O415" s="54"/>
      <c r="P415" s="54"/>
      <c r="Q415" s="54"/>
      <c r="R415" s="54"/>
      <c r="S415" s="54"/>
      <c r="T415" s="54"/>
      <c r="U415" s="54"/>
      <c r="V415" s="54"/>
      <c r="W415" s="54"/>
      <c r="X415" s="54"/>
      <c r="Y415" s="54"/>
      <c r="Z415" s="54"/>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row>
    <row r="416" spans="1:62" ht="12.75" customHeight="1">
      <c r="A416" s="52"/>
      <c r="B416" s="52"/>
      <c r="C416" s="52"/>
      <c r="D416" s="52"/>
      <c r="E416" s="52"/>
      <c r="F416" s="52"/>
      <c r="G416" s="52"/>
      <c r="H416" s="54"/>
      <c r="I416" s="54"/>
      <c r="J416" s="54"/>
      <c r="K416" s="54"/>
      <c r="L416" s="54"/>
      <c r="M416" s="54"/>
      <c r="N416" s="54"/>
      <c r="O416" s="54"/>
      <c r="P416" s="54"/>
      <c r="Q416" s="54"/>
      <c r="R416" s="54"/>
      <c r="S416" s="54"/>
      <c r="T416" s="54"/>
      <c r="U416" s="54"/>
      <c r="V416" s="54"/>
      <c r="W416" s="54"/>
      <c r="X416" s="54"/>
      <c r="Y416" s="54"/>
      <c r="Z416" s="54"/>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row>
    <row r="417" spans="1:62" ht="12.75" customHeight="1">
      <c r="A417" s="52"/>
      <c r="B417" s="52"/>
      <c r="C417" s="52"/>
      <c r="D417" s="52"/>
      <c r="E417" s="52"/>
      <c r="F417" s="52"/>
      <c r="G417" s="52"/>
      <c r="H417" s="54"/>
      <c r="I417" s="54"/>
      <c r="J417" s="54"/>
      <c r="K417" s="54"/>
      <c r="L417" s="54"/>
      <c r="M417" s="54"/>
      <c r="N417" s="54"/>
      <c r="O417" s="54"/>
      <c r="P417" s="54"/>
      <c r="Q417" s="54"/>
      <c r="R417" s="54"/>
      <c r="S417" s="54"/>
      <c r="T417" s="54"/>
      <c r="U417" s="54"/>
      <c r="V417" s="54"/>
      <c r="W417" s="54"/>
      <c r="X417" s="54"/>
      <c r="Y417" s="54"/>
      <c r="Z417" s="54"/>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row>
    <row r="418" spans="1:62" ht="12.75" customHeight="1">
      <c r="A418" s="52"/>
      <c r="B418" s="52"/>
      <c r="C418" s="52"/>
      <c r="D418" s="52"/>
      <c r="E418" s="52"/>
      <c r="F418" s="52"/>
      <c r="G418" s="52"/>
      <c r="H418" s="54"/>
      <c r="I418" s="54"/>
      <c r="J418" s="54"/>
      <c r="K418" s="54"/>
      <c r="L418" s="54"/>
      <c r="M418" s="54"/>
      <c r="N418" s="54"/>
      <c r="O418" s="54"/>
      <c r="P418" s="54"/>
      <c r="Q418" s="54"/>
      <c r="R418" s="54"/>
      <c r="S418" s="54"/>
      <c r="T418" s="54"/>
      <c r="U418" s="54"/>
      <c r="V418" s="54"/>
      <c r="W418" s="54"/>
      <c r="X418" s="54"/>
      <c r="Y418" s="54"/>
      <c r="Z418" s="54"/>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row>
    <row r="419" spans="1:62" ht="12.75" customHeight="1">
      <c r="A419" s="52"/>
      <c r="B419" s="52"/>
      <c r="C419" s="52"/>
      <c r="D419" s="52"/>
      <c r="E419" s="52"/>
      <c r="F419" s="52"/>
      <c r="G419" s="52"/>
      <c r="H419" s="54"/>
      <c r="I419" s="54"/>
      <c r="J419" s="54"/>
      <c r="K419" s="54"/>
      <c r="L419" s="54"/>
      <c r="M419" s="54"/>
      <c r="N419" s="54"/>
      <c r="O419" s="54"/>
      <c r="P419" s="54"/>
      <c r="Q419" s="54"/>
      <c r="R419" s="54"/>
      <c r="S419" s="54"/>
      <c r="T419" s="54"/>
      <c r="U419" s="54"/>
      <c r="V419" s="54"/>
      <c r="W419" s="54"/>
      <c r="X419" s="54"/>
      <c r="Y419" s="54"/>
      <c r="Z419" s="54"/>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row>
    <row r="420" spans="1:62" ht="12.75" customHeight="1">
      <c r="A420" s="52"/>
      <c r="B420" s="52"/>
      <c r="C420" s="52"/>
      <c r="D420" s="52"/>
      <c r="E420" s="52"/>
      <c r="F420" s="52"/>
      <c r="G420" s="52"/>
      <c r="H420" s="54"/>
      <c r="I420" s="54"/>
      <c r="J420" s="54"/>
      <c r="K420" s="54"/>
      <c r="L420" s="54"/>
      <c r="M420" s="54"/>
      <c r="N420" s="54"/>
      <c r="O420" s="54"/>
      <c r="P420" s="54"/>
      <c r="Q420" s="54"/>
      <c r="R420" s="54"/>
      <c r="S420" s="54"/>
      <c r="T420" s="54"/>
      <c r="U420" s="54"/>
      <c r="V420" s="54"/>
      <c r="W420" s="54"/>
      <c r="X420" s="54"/>
      <c r="Y420" s="54"/>
      <c r="Z420" s="54"/>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row>
    <row r="421" spans="1:62" ht="12.75" customHeight="1">
      <c r="A421" s="52"/>
      <c r="B421" s="52"/>
      <c r="C421" s="52"/>
      <c r="D421" s="52"/>
      <c r="E421" s="52"/>
      <c r="F421" s="52"/>
      <c r="G421" s="52"/>
      <c r="H421" s="54"/>
      <c r="I421" s="54"/>
      <c r="J421" s="54"/>
      <c r="K421" s="54"/>
      <c r="L421" s="54"/>
      <c r="M421" s="54"/>
      <c r="N421" s="54"/>
      <c r="O421" s="54"/>
      <c r="P421" s="54"/>
      <c r="Q421" s="54"/>
      <c r="R421" s="54"/>
      <c r="S421" s="54"/>
      <c r="T421" s="54"/>
      <c r="U421" s="54"/>
      <c r="V421" s="54"/>
      <c r="W421" s="54"/>
      <c r="X421" s="54"/>
      <c r="Y421" s="54"/>
      <c r="Z421" s="54"/>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row>
    <row r="422" spans="1:62" ht="12.75" customHeight="1">
      <c r="A422" s="52"/>
      <c r="B422" s="52"/>
      <c r="C422" s="52"/>
      <c r="D422" s="52"/>
      <c r="E422" s="52"/>
      <c r="F422" s="52"/>
      <c r="G422" s="52"/>
      <c r="H422" s="54"/>
      <c r="I422" s="54"/>
      <c r="J422" s="54"/>
      <c r="K422" s="54"/>
      <c r="L422" s="54"/>
      <c r="M422" s="54"/>
      <c r="N422" s="54"/>
      <c r="O422" s="54"/>
      <c r="P422" s="54"/>
      <c r="Q422" s="54"/>
      <c r="R422" s="54"/>
      <c r="S422" s="54"/>
      <c r="T422" s="54"/>
      <c r="U422" s="54"/>
      <c r="V422" s="54"/>
      <c r="W422" s="54"/>
      <c r="X422" s="54"/>
      <c r="Y422" s="54"/>
      <c r="Z422" s="54"/>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row>
    <row r="423" spans="1:62" ht="12.75" customHeight="1">
      <c r="A423" s="52"/>
      <c r="B423" s="52"/>
      <c r="C423" s="52"/>
      <c r="D423" s="52"/>
      <c r="E423" s="52"/>
      <c r="F423" s="52"/>
      <c r="G423" s="52"/>
      <c r="H423" s="54"/>
      <c r="I423" s="54"/>
      <c r="J423" s="54"/>
      <c r="K423" s="54"/>
      <c r="L423" s="54"/>
      <c r="M423" s="54"/>
      <c r="N423" s="54"/>
      <c r="O423" s="54"/>
      <c r="P423" s="54"/>
      <c r="Q423" s="54"/>
      <c r="R423" s="54"/>
      <c r="S423" s="54"/>
      <c r="T423" s="54"/>
      <c r="U423" s="54"/>
      <c r="V423" s="54"/>
      <c r="W423" s="54"/>
      <c r="X423" s="54"/>
      <c r="Y423" s="54"/>
      <c r="Z423" s="54"/>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row>
    <row r="424" spans="1:62" ht="12.75" customHeight="1">
      <c r="A424" s="52"/>
      <c r="B424" s="52"/>
      <c r="C424" s="52"/>
      <c r="D424" s="52"/>
      <c r="E424" s="52"/>
      <c r="F424" s="52"/>
      <c r="G424" s="52"/>
      <c r="H424" s="54"/>
      <c r="I424" s="54"/>
      <c r="J424" s="54"/>
      <c r="K424" s="54"/>
      <c r="L424" s="54"/>
      <c r="M424" s="54"/>
      <c r="N424" s="54"/>
      <c r="O424" s="54"/>
      <c r="P424" s="54"/>
      <c r="Q424" s="54"/>
      <c r="R424" s="54"/>
      <c r="S424" s="54"/>
      <c r="T424" s="54"/>
      <c r="U424" s="54"/>
      <c r="V424" s="54"/>
      <c r="W424" s="54"/>
      <c r="X424" s="54"/>
      <c r="Y424" s="54"/>
      <c r="Z424" s="54"/>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row>
    <row r="425" spans="1:62" ht="12.75" customHeight="1">
      <c r="A425" s="52"/>
      <c r="B425" s="52"/>
      <c r="C425" s="52"/>
      <c r="D425" s="52"/>
      <c r="E425" s="52"/>
      <c r="F425" s="52"/>
      <c r="G425" s="52"/>
      <c r="H425" s="54"/>
      <c r="I425" s="54"/>
      <c r="J425" s="54"/>
      <c r="K425" s="54"/>
      <c r="L425" s="54"/>
      <c r="M425" s="54"/>
      <c r="N425" s="54"/>
      <c r="O425" s="54"/>
      <c r="P425" s="54"/>
      <c r="Q425" s="54"/>
      <c r="R425" s="54"/>
      <c r="S425" s="54"/>
      <c r="T425" s="54"/>
      <c r="U425" s="54"/>
      <c r="V425" s="54"/>
      <c r="W425" s="54"/>
      <c r="X425" s="54"/>
      <c r="Y425" s="54"/>
      <c r="Z425" s="54"/>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row>
    <row r="426" spans="1:62" ht="12.75" customHeight="1">
      <c r="A426" s="52"/>
      <c r="B426" s="52"/>
      <c r="C426" s="52"/>
      <c r="D426" s="52"/>
      <c r="E426" s="52"/>
      <c r="F426" s="52"/>
      <c r="G426" s="52"/>
      <c r="H426" s="54"/>
      <c r="I426" s="54"/>
      <c r="J426" s="54"/>
      <c r="K426" s="54"/>
      <c r="L426" s="54"/>
      <c r="M426" s="54"/>
      <c r="N426" s="54"/>
      <c r="O426" s="54"/>
      <c r="P426" s="54"/>
      <c r="Q426" s="54"/>
      <c r="R426" s="54"/>
      <c r="S426" s="54"/>
      <c r="T426" s="54"/>
      <c r="U426" s="54"/>
      <c r="V426" s="54"/>
      <c r="W426" s="54"/>
      <c r="X426" s="54"/>
      <c r="Y426" s="54"/>
      <c r="Z426" s="54"/>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row>
    <row r="427" spans="1:62" ht="12.75" customHeight="1">
      <c r="A427" s="52"/>
      <c r="B427" s="52"/>
      <c r="C427" s="52"/>
      <c r="D427" s="52"/>
      <c r="E427" s="52"/>
      <c r="F427" s="52"/>
      <c r="G427" s="52"/>
      <c r="H427" s="54"/>
      <c r="I427" s="54"/>
      <c r="J427" s="54"/>
      <c r="K427" s="54"/>
      <c r="L427" s="54"/>
      <c r="M427" s="54"/>
      <c r="N427" s="54"/>
      <c r="O427" s="54"/>
      <c r="P427" s="54"/>
      <c r="Q427" s="54"/>
      <c r="R427" s="54"/>
      <c r="S427" s="54"/>
      <c r="T427" s="54"/>
      <c r="U427" s="54"/>
      <c r="V427" s="54"/>
      <c r="W427" s="54"/>
      <c r="X427" s="54"/>
      <c r="Y427" s="54"/>
      <c r="Z427" s="54"/>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row>
    <row r="428" spans="1:62" ht="12.75" customHeight="1">
      <c r="A428" s="52"/>
      <c r="B428" s="52"/>
      <c r="C428" s="52"/>
      <c r="D428" s="52"/>
      <c r="E428" s="52"/>
      <c r="F428" s="52"/>
      <c r="G428" s="52"/>
      <c r="H428" s="54"/>
      <c r="I428" s="54"/>
      <c r="J428" s="54"/>
      <c r="K428" s="54"/>
      <c r="L428" s="54"/>
      <c r="M428" s="54"/>
      <c r="N428" s="54"/>
      <c r="O428" s="54"/>
      <c r="P428" s="54"/>
      <c r="Q428" s="54"/>
      <c r="R428" s="54"/>
      <c r="S428" s="54"/>
      <c r="T428" s="54"/>
      <c r="U428" s="54"/>
      <c r="V428" s="54"/>
      <c r="W428" s="54"/>
      <c r="X428" s="54"/>
      <c r="Y428" s="54"/>
      <c r="Z428" s="54"/>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row>
    <row r="429" spans="1:62" ht="12.75" customHeight="1">
      <c r="A429" s="52"/>
      <c r="B429" s="52"/>
      <c r="C429" s="52"/>
      <c r="D429" s="52"/>
      <c r="E429" s="52"/>
      <c r="F429" s="52"/>
      <c r="G429" s="52"/>
      <c r="H429" s="54"/>
      <c r="I429" s="54"/>
      <c r="J429" s="54"/>
      <c r="K429" s="54"/>
      <c r="L429" s="54"/>
      <c r="M429" s="54"/>
      <c r="N429" s="54"/>
      <c r="O429" s="54"/>
      <c r="P429" s="54"/>
      <c r="Q429" s="54"/>
      <c r="R429" s="54"/>
      <c r="S429" s="54"/>
      <c r="T429" s="54"/>
      <c r="U429" s="54"/>
      <c r="V429" s="54"/>
      <c r="W429" s="54"/>
      <c r="X429" s="54"/>
      <c r="Y429" s="54"/>
      <c r="Z429" s="54"/>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row>
    <row r="430" spans="1:62" ht="12.75" customHeight="1">
      <c r="A430" s="52"/>
      <c r="B430" s="52"/>
      <c r="C430" s="52"/>
      <c r="D430" s="52"/>
      <c r="E430" s="52"/>
      <c r="F430" s="52"/>
      <c r="G430" s="52"/>
      <c r="H430" s="54"/>
      <c r="I430" s="54"/>
      <c r="J430" s="54"/>
      <c r="K430" s="54"/>
      <c r="L430" s="54"/>
      <c r="M430" s="54"/>
      <c r="N430" s="54"/>
      <c r="O430" s="54"/>
      <c r="P430" s="54"/>
      <c r="Q430" s="54"/>
      <c r="R430" s="54"/>
      <c r="S430" s="54"/>
      <c r="T430" s="54"/>
      <c r="U430" s="54"/>
      <c r="V430" s="54"/>
      <c r="W430" s="54"/>
      <c r="X430" s="54"/>
      <c r="Y430" s="54"/>
      <c r="Z430" s="54"/>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row>
    <row r="431" spans="1:62" ht="12.75" customHeight="1">
      <c r="A431" s="52"/>
      <c r="B431" s="52"/>
      <c r="C431" s="52"/>
      <c r="D431" s="52"/>
      <c r="E431" s="52"/>
      <c r="F431" s="52"/>
      <c r="G431" s="52"/>
      <c r="H431" s="54"/>
      <c r="I431" s="54"/>
      <c r="J431" s="54"/>
      <c r="K431" s="54"/>
      <c r="L431" s="54"/>
      <c r="M431" s="54"/>
      <c r="N431" s="54"/>
      <c r="O431" s="54"/>
      <c r="P431" s="54"/>
      <c r="Q431" s="54"/>
      <c r="R431" s="54"/>
      <c r="S431" s="54"/>
      <c r="T431" s="54"/>
      <c r="U431" s="54"/>
      <c r="V431" s="54"/>
      <c r="W431" s="54"/>
      <c r="X431" s="54"/>
      <c r="Y431" s="54"/>
      <c r="Z431" s="54"/>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row>
    <row r="432" spans="1:62" ht="12.75" customHeight="1">
      <c r="A432" s="52"/>
      <c r="B432" s="52"/>
      <c r="C432" s="52"/>
      <c r="D432" s="52"/>
      <c r="E432" s="52"/>
      <c r="F432" s="52"/>
      <c r="G432" s="52"/>
      <c r="H432" s="54"/>
      <c r="I432" s="54"/>
      <c r="J432" s="54"/>
      <c r="K432" s="54"/>
      <c r="L432" s="54"/>
      <c r="M432" s="54"/>
      <c r="N432" s="54"/>
      <c r="O432" s="54"/>
      <c r="P432" s="54"/>
      <c r="Q432" s="54"/>
      <c r="R432" s="54"/>
      <c r="S432" s="54"/>
      <c r="T432" s="54"/>
      <c r="U432" s="54"/>
      <c r="V432" s="54"/>
      <c r="W432" s="54"/>
      <c r="X432" s="54"/>
      <c r="Y432" s="54"/>
      <c r="Z432" s="54"/>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row>
    <row r="433" spans="1:62" ht="12.75" customHeight="1">
      <c r="A433" s="52"/>
      <c r="B433" s="52"/>
      <c r="C433" s="52"/>
      <c r="D433" s="52"/>
      <c r="E433" s="52"/>
      <c r="F433" s="52"/>
      <c r="G433" s="52"/>
      <c r="H433" s="54"/>
      <c r="I433" s="54"/>
      <c r="J433" s="54"/>
      <c r="K433" s="54"/>
      <c r="L433" s="54"/>
      <c r="M433" s="54"/>
      <c r="N433" s="54"/>
      <c r="O433" s="54"/>
      <c r="P433" s="54"/>
      <c r="Q433" s="54"/>
      <c r="R433" s="54"/>
      <c r="S433" s="54"/>
      <c r="T433" s="54"/>
      <c r="U433" s="54"/>
      <c r="V433" s="54"/>
      <c r="W433" s="54"/>
      <c r="X433" s="54"/>
      <c r="Y433" s="54"/>
      <c r="Z433" s="54"/>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row>
  </sheetData>
  <conditionalFormatting sqref="A3:AK37 A39:AK50 A53:AK73 A76:AK103 A106:AK126 A129:AK147 A149:AK153 A156:AK168 A171:AK190 A193:AK202 A205:AK213 A215:AK235">
    <cfRule type="expression" dxfId="12" priority="1" stopIfTrue="1">
      <formula>MOD(ROW(),2)=0</formula>
    </cfRule>
  </conditionalFormatting>
  <conditionalFormatting sqref="F2 I2:AB2">
    <cfRule type="expression" dxfId="11" priority="2" stopIfTrue="1">
      <formula>IF(F2&gt;$B$2,TRUE)</formula>
    </cfRule>
  </conditionalFormatting>
  <conditionalFormatting sqref="F170 I170:AB170">
    <cfRule type="expression" dxfId="10" priority="3" stopIfTrue="1">
      <formula>IF(F170&gt;$B$170,TRUE)</formula>
    </cfRule>
  </conditionalFormatting>
  <conditionalFormatting sqref="F192 I192:AB192">
    <cfRule type="expression" dxfId="9" priority="4" stopIfTrue="1">
      <formula>IF(F192&gt;$B$192,TRUE)</formula>
    </cfRule>
  </conditionalFormatting>
  <conditionalFormatting sqref="F204 I204:AB204">
    <cfRule type="expression" dxfId="8" priority="5" stopIfTrue="1">
      <formula>IF(F204&gt;$B$204,TRUE)</formula>
    </cfRule>
  </conditionalFormatting>
  <conditionalFormatting sqref="F38:AB38">
    <cfRule type="expression" dxfId="7" priority="6" stopIfTrue="1">
      <formula>IF(F38&gt;$B$38,TRUE)</formula>
    </cfRule>
  </conditionalFormatting>
  <conditionalFormatting sqref="F52:AB52">
    <cfRule type="expression" dxfId="6" priority="7" stopIfTrue="1">
      <formula>IF(F52&gt;$B$52,TRUE)</formula>
    </cfRule>
  </conditionalFormatting>
  <conditionalFormatting sqref="F75:AB75">
    <cfRule type="expression" dxfId="5" priority="8" stopIfTrue="1">
      <formula>IF(F75&gt;$B$75,TRUE)</formula>
    </cfRule>
  </conditionalFormatting>
  <conditionalFormatting sqref="F105:AB105">
    <cfRule type="expression" dxfId="4" priority="9" stopIfTrue="1">
      <formula>IF(F105&gt;$B$105,TRUE)</formula>
    </cfRule>
  </conditionalFormatting>
  <conditionalFormatting sqref="F128:AB128">
    <cfRule type="expression" dxfId="3" priority="10" stopIfTrue="1">
      <formula>IF(F128&gt;$B$128,TRUE)</formula>
    </cfRule>
  </conditionalFormatting>
  <conditionalFormatting sqref="F155:AB155">
    <cfRule type="expression" dxfId="2" priority="11" stopIfTrue="1">
      <formula>IF(F155&gt;$B$155,TRUE)</formula>
    </cfRule>
  </conditionalFormatting>
  <conditionalFormatting sqref="F214:AB214">
    <cfRule type="expression" dxfId="1" priority="12" stopIfTrue="1">
      <formula>IF(F214&gt;$B$214,TRUE)</formula>
    </cfRule>
  </conditionalFormatting>
  <dataValidations count="1">
    <dataValidation type="list" allowBlank="1" showErrorMessage="1" sqref="A172" xr:uid="{00000000-0002-0000-0200-000000000000}">
      <formula1>"Animals,Undead,Fae,Daemons"</formula1>
    </dataValidation>
  </dataValidations>
  <pageMargins left="0.39374999999999999" right="0.39374999999999999" top="0.39374999999999999" bottom="0.39374999999999999" header="0" footer="0"/>
  <pageSetup paperSize="9" orientation="landscape" cellComments="atEnd"/>
  <pictur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9966"/>
  </sheetPr>
  <dimension ref="A1:AA1000"/>
  <sheetViews>
    <sheetView workbookViewId="0"/>
  </sheetViews>
  <sheetFormatPr defaultColWidth="14.42578125" defaultRowHeight="15" customHeight="1"/>
  <cols>
    <col min="1" max="1" width="16" customWidth="1"/>
    <col min="2" max="2" width="26.7109375" customWidth="1"/>
    <col min="3" max="3" width="7.7109375" customWidth="1"/>
    <col min="4" max="4" width="1.7109375" customWidth="1"/>
    <col min="5" max="5" width="22" customWidth="1"/>
    <col min="6" max="6" width="5.5703125" customWidth="1"/>
    <col min="7" max="7" width="7.7109375" customWidth="1"/>
    <col min="8" max="8" width="1.7109375" customWidth="1"/>
    <col min="9" max="9" width="17" customWidth="1"/>
    <col min="10" max="10" width="6.5703125" customWidth="1"/>
    <col min="11" max="11" width="17" customWidth="1"/>
    <col min="12" max="12" width="6.5703125" customWidth="1"/>
    <col min="13" max="13" width="1.7109375" customWidth="1"/>
    <col min="14" max="14" width="5.42578125" customWidth="1"/>
    <col min="15" max="15" width="12.7109375" customWidth="1"/>
    <col min="16" max="16" width="28" customWidth="1"/>
    <col min="17" max="27" width="9.140625" customWidth="1"/>
  </cols>
  <sheetData>
    <row r="1" spans="1:27" ht="81" customHeight="1">
      <c r="A1" s="5"/>
      <c r="B1" s="5"/>
      <c r="C1" s="5"/>
      <c r="D1" s="5"/>
      <c r="E1" s="5"/>
      <c r="F1" s="5"/>
      <c r="G1" s="5"/>
      <c r="H1" s="5"/>
      <c r="I1" s="5"/>
      <c r="J1" s="5"/>
      <c r="K1" s="5"/>
      <c r="L1" s="5"/>
      <c r="M1" s="5"/>
      <c r="N1" s="5"/>
      <c r="O1" s="5"/>
      <c r="P1" s="5"/>
      <c r="Q1" s="5"/>
      <c r="R1" s="5"/>
      <c r="S1" s="5"/>
      <c r="T1" s="5"/>
      <c r="U1" s="5"/>
      <c r="V1" s="5"/>
      <c r="W1" s="5"/>
      <c r="X1" s="5"/>
      <c r="Y1" s="5"/>
      <c r="Z1" s="5"/>
      <c r="AA1" s="5"/>
    </row>
    <row r="2" spans="1:27" ht="12.75" customHeight="1">
      <c r="A2" s="178" t="s">
        <v>465</v>
      </c>
      <c r="B2" s="179"/>
      <c r="C2" s="180"/>
      <c r="D2" s="181"/>
      <c r="E2" s="178" t="s">
        <v>466</v>
      </c>
      <c r="F2" s="179"/>
      <c r="G2" s="180"/>
      <c r="H2" s="181"/>
      <c r="I2" s="182" t="s">
        <v>467</v>
      </c>
      <c r="J2" s="183"/>
      <c r="K2" s="183"/>
      <c r="L2" s="184"/>
      <c r="M2" s="28"/>
      <c r="N2" s="178" t="s">
        <v>468</v>
      </c>
      <c r="O2" s="185"/>
      <c r="P2" s="180"/>
      <c r="Q2" s="28"/>
      <c r="R2" s="28"/>
      <c r="S2" s="28"/>
      <c r="T2" s="28"/>
      <c r="U2" s="28"/>
      <c r="V2" s="28"/>
      <c r="W2" s="28"/>
      <c r="X2" s="28"/>
      <c r="Y2" s="28"/>
      <c r="Z2" s="28"/>
      <c r="AA2" s="28"/>
    </row>
    <row r="3" spans="1:27" ht="12.75" customHeight="1">
      <c r="A3" s="46" t="s">
        <v>469</v>
      </c>
      <c r="B3" s="72" t="s">
        <v>470</v>
      </c>
      <c r="C3" s="71" t="s">
        <v>471</v>
      </c>
      <c r="D3" s="28"/>
      <c r="E3" s="46" t="s">
        <v>472</v>
      </c>
      <c r="F3" s="72" t="s">
        <v>24</v>
      </c>
      <c r="G3" s="71" t="s">
        <v>473</v>
      </c>
      <c r="H3" s="28"/>
      <c r="I3" s="186" t="s">
        <v>17</v>
      </c>
      <c r="J3" s="187" t="s">
        <v>474</v>
      </c>
      <c r="K3" s="188" t="s">
        <v>17</v>
      </c>
      <c r="L3" s="189" t="s">
        <v>474</v>
      </c>
      <c r="M3" s="28"/>
      <c r="N3" s="46" t="s">
        <v>12</v>
      </c>
      <c r="O3" s="72" t="s">
        <v>475</v>
      </c>
      <c r="P3" s="71" t="s">
        <v>476</v>
      </c>
      <c r="Q3" s="28"/>
      <c r="R3" s="28"/>
      <c r="S3" s="28"/>
      <c r="T3" s="28"/>
      <c r="U3" s="28"/>
      <c r="V3" s="28"/>
      <c r="W3" s="28"/>
      <c r="X3" s="28"/>
      <c r="Y3" s="28"/>
      <c r="Z3" s="28"/>
      <c r="AA3" s="28"/>
    </row>
    <row r="4" spans="1:27" ht="12.75" customHeight="1">
      <c r="A4" s="82" t="s">
        <v>477</v>
      </c>
      <c r="B4" s="83" t="s">
        <v>478</v>
      </c>
      <c r="C4" s="112">
        <f>'Ny NPC'!$Q30</f>
        <v>-12.5</v>
      </c>
      <c r="D4" s="28"/>
      <c r="E4" s="73" t="s">
        <v>479</v>
      </c>
      <c r="F4" s="163">
        <f>'Ny NPC'!$V43</f>
        <v>25</v>
      </c>
      <c r="G4" s="76"/>
      <c r="H4" s="28"/>
      <c r="I4" s="73" t="s">
        <v>32</v>
      </c>
      <c r="J4" s="190">
        <f>'Ny NPC'!$Q6</f>
        <v>-12</v>
      </c>
      <c r="K4" s="117" t="s">
        <v>389</v>
      </c>
      <c r="L4" s="191">
        <f>Secondary!AK150</f>
        <v>-18</v>
      </c>
      <c r="M4" s="28"/>
      <c r="N4" s="73"/>
      <c r="O4" s="52"/>
      <c r="P4" s="76"/>
      <c r="Q4" s="28"/>
      <c r="R4" s="28"/>
      <c r="S4" s="28"/>
      <c r="T4" s="28"/>
      <c r="U4" s="28"/>
      <c r="V4" s="28"/>
      <c r="W4" s="28"/>
      <c r="X4" s="28"/>
      <c r="Y4" s="28"/>
      <c r="Z4" s="28"/>
      <c r="AA4" s="28"/>
    </row>
    <row r="5" spans="1:27" ht="12.75" customHeight="1">
      <c r="A5" s="82" t="s">
        <v>480</v>
      </c>
      <c r="B5" s="83" t="s">
        <v>481</v>
      </c>
      <c r="C5" s="112">
        <f>'Ny NPC'!$Q31</f>
        <v>-15</v>
      </c>
      <c r="D5" s="28"/>
      <c r="E5" s="73" t="s">
        <v>482</v>
      </c>
      <c r="F5" s="52">
        <f>'Ny NPC'!$O42</f>
        <v>5</v>
      </c>
      <c r="G5" s="76"/>
      <c r="H5" s="28"/>
      <c r="I5" s="73" t="s">
        <v>36</v>
      </c>
      <c r="J5" s="190">
        <f>'Ny NPC'!$Q7</f>
        <v>-25</v>
      </c>
      <c r="K5" s="117" t="s">
        <v>369</v>
      </c>
      <c r="L5" s="191">
        <f>Secondary!AK130</f>
        <v>-18</v>
      </c>
      <c r="M5" s="28"/>
      <c r="N5" s="73"/>
      <c r="O5" s="52"/>
      <c r="P5" s="76"/>
      <c r="Q5" s="28"/>
      <c r="R5" s="28"/>
      <c r="S5" s="28"/>
      <c r="T5" s="28"/>
      <c r="U5" s="28"/>
      <c r="V5" s="28"/>
      <c r="W5" s="28"/>
      <c r="X5" s="28"/>
      <c r="Y5" s="28"/>
      <c r="Z5" s="28"/>
      <c r="AA5" s="28"/>
    </row>
    <row r="6" spans="1:27" ht="12.75" customHeight="1">
      <c r="A6" s="82" t="s">
        <v>483</v>
      </c>
      <c r="B6" s="83" t="s">
        <v>484</v>
      </c>
      <c r="C6" s="112">
        <f>'Ny NPC'!$Q32</f>
        <v>25</v>
      </c>
      <c r="D6" s="28"/>
      <c r="E6" s="73" t="s">
        <v>175</v>
      </c>
      <c r="F6" s="163">
        <f>'Ny NPC'!$B72</f>
        <v>0</v>
      </c>
      <c r="G6" s="76"/>
      <c r="H6" s="28"/>
      <c r="I6" s="52" t="s">
        <v>52</v>
      </c>
      <c r="J6" s="190">
        <f>'Ny NPC'!Q11</f>
        <v>15</v>
      </c>
      <c r="K6" s="117" t="s">
        <v>485</v>
      </c>
      <c r="L6" s="191">
        <f>Secondary!AK215</f>
        <v>-18</v>
      </c>
      <c r="M6" s="28"/>
      <c r="N6" s="73"/>
      <c r="O6" s="52"/>
      <c r="P6" s="76"/>
      <c r="Q6" s="28"/>
      <c r="R6" s="28"/>
      <c r="S6" s="28"/>
      <c r="T6" s="28"/>
      <c r="U6" s="28"/>
      <c r="V6" s="28"/>
      <c r="W6" s="28"/>
      <c r="X6" s="28"/>
      <c r="Y6" s="28"/>
      <c r="Z6" s="28"/>
      <c r="AA6" s="28"/>
    </row>
    <row r="7" spans="1:27" ht="12.75" customHeight="1">
      <c r="A7" s="82" t="s">
        <v>338</v>
      </c>
      <c r="B7" s="83"/>
      <c r="C7" s="112">
        <f>Secondary!$AK98</f>
        <v>-17</v>
      </c>
      <c r="D7" s="28"/>
      <c r="E7" s="73" t="s">
        <v>412</v>
      </c>
      <c r="F7" s="163">
        <f>Secondary!AK178/3</f>
        <v>0</v>
      </c>
      <c r="G7" s="112">
        <f>F7+'Ny NPC'!E62</f>
        <v>2</v>
      </c>
      <c r="H7" s="28"/>
      <c r="I7" s="73" t="s">
        <v>61</v>
      </c>
      <c r="J7" s="190">
        <f>'Ny NPC'!Q17</f>
        <v>11</v>
      </c>
      <c r="K7" s="117" t="s">
        <v>257</v>
      </c>
      <c r="L7" s="191">
        <f>Secondary!AK14</f>
        <v>3</v>
      </c>
      <c r="M7" s="28"/>
      <c r="N7" s="73"/>
      <c r="O7" s="52"/>
      <c r="P7" s="76"/>
      <c r="Q7" s="28"/>
      <c r="R7" s="28"/>
      <c r="S7" s="28"/>
      <c r="T7" s="28"/>
      <c r="U7" s="28"/>
      <c r="V7" s="28"/>
      <c r="W7" s="28"/>
      <c r="X7" s="28"/>
      <c r="Y7" s="28"/>
      <c r="Z7" s="28"/>
      <c r="AA7" s="28"/>
    </row>
    <row r="8" spans="1:27" ht="12.75" customHeight="1">
      <c r="A8" s="82" t="s">
        <v>332</v>
      </c>
      <c r="B8" s="83"/>
      <c r="C8" s="112">
        <f>Secondary!$AK92</f>
        <v>-10</v>
      </c>
      <c r="D8" s="28"/>
      <c r="E8" s="73"/>
      <c r="F8" s="52"/>
      <c r="G8" s="76"/>
      <c r="H8" s="28"/>
      <c r="I8" s="73" t="s">
        <v>41</v>
      </c>
      <c r="J8" s="190">
        <f>'Ny NPC'!Q6</f>
        <v>-12</v>
      </c>
      <c r="K8" s="117" t="s">
        <v>258</v>
      </c>
      <c r="L8" s="191">
        <f>Secondary!AK15</f>
        <v>-17</v>
      </c>
      <c r="M8" s="28"/>
      <c r="N8" s="73"/>
      <c r="O8" s="52"/>
      <c r="P8" s="76"/>
      <c r="Q8" s="28"/>
      <c r="R8" s="28"/>
      <c r="S8" s="28"/>
      <c r="T8" s="28"/>
      <c r="U8" s="28"/>
      <c r="V8" s="28"/>
      <c r="W8" s="28"/>
      <c r="X8" s="28"/>
      <c r="Y8" s="28"/>
      <c r="Z8" s="28"/>
      <c r="AA8" s="28"/>
    </row>
    <row r="9" spans="1:27" ht="12.75" customHeight="1">
      <c r="A9" s="73" t="s">
        <v>361</v>
      </c>
      <c r="B9" s="83"/>
      <c r="C9" s="112">
        <f>Secondary!AK122</f>
        <v>-20</v>
      </c>
      <c r="D9" s="28"/>
      <c r="E9" s="73"/>
      <c r="F9" s="52"/>
      <c r="G9" s="76"/>
      <c r="H9" s="28"/>
      <c r="I9" s="73" t="s">
        <v>81</v>
      </c>
      <c r="J9" s="190">
        <f>'Ny NPC'!Q25</f>
        <v>-20</v>
      </c>
      <c r="K9" s="117" t="s">
        <v>287</v>
      </c>
      <c r="L9" s="191">
        <f>Secondary!AK47</f>
        <v>-20</v>
      </c>
      <c r="M9" s="28"/>
      <c r="N9" s="73"/>
      <c r="O9" s="52"/>
      <c r="P9" s="76"/>
      <c r="Q9" s="28"/>
      <c r="R9" s="28"/>
      <c r="S9" s="28"/>
      <c r="T9" s="28"/>
      <c r="U9" s="28"/>
      <c r="V9" s="28"/>
      <c r="W9" s="28"/>
      <c r="X9" s="28"/>
      <c r="Y9" s="28"/>
      <c r="Z9" s="28"/>
      <c r="AA9" s="28"/>
    </row>
    <row r="10" spans="1:27" ht="12.75" customHeight="1">
      <c r="A10" s="73" t="s">
        <v>430</v>
      </c>
      <c r="B10" s="52"/>
      <c r="C10" s="112">
        <f>Secondary!AK198</f>
        <v>-20</v>
      </c>
      <c r="D10" s="28"/>
      <c r="E10" s="73"/>
      <c r="F10" s="52"/>
      <c r="G10" s="76"/>
      <c r="H10" s="28"/>
      <c r="I10" s="73" t="s">
        <v>83</v>
      </c>
      <c r="J10" s="190">
        <f>'Ny NPC'!Q26</f>
        <v>-17</v>
      </c>
      <c r="K10" s="117" t="s">
        <v>259</v>
      </c>
      <c r="L10" s="191">
        <f>Secondary!AK16</f>
        <v>-17</v>
      </c>
      <c r="M10" s="28"/>
      <c r="N10" s="73"/>
      <c r="O10" s="52"/>
      <c r="P10" s="76"/>
      <c r="Q10" s="28"/>
      <c r="R10" s="28"/>
      <c r="S10" s="28"/>
      <c r="T10" s="28"/>
      <c r="U10" s="28"/>
      <c r="V10" s="28"/>
      <c r="W10" s="28"/>
      <c r="X10" s="28"/>
      <c r="Y10" s="28"/>
      <c r="Z10" s="28"/>
      <c r="AA10" s="28"/>
    </row>
    <row r="11" spans="1:27" ht="12.75" customHeight="1">
      <c r="A11" s="73" t="s">
        <v>427</v>
      </c>
      <c r="B11" s="52"/>
      <c r="C11" s="112">
        <f>Secondary!AK195</f>
        <v>-20</v>
      </c>
      <c r="D11" s="28"/>
      <c r="E11" s="73"/>
      <c r="F11" s="52"/>
      <c r="G11" s="76"/>
      <c r="H11" s="28"/>
      <c r="I11" s="73" t="s">
        <v>89</v>
      </c>
      <c r="J11" s="190">
        <f>'Ny NPC'!Q28</f>
        <v>25</v>
      </c>
      <c r="K11" s="117" t="s">
        <v>260</v>
      </c>
      <c r="L11" s="191">
        <f>Secondary!AK17</f>
        <v>-17</v>
      </c>
      <c r="M11" s="28"/>
      <c r="N11" s="73"/>
      <c r="O11" s="52"/>
      <c r="P11" s="76"/>
      <c r="Q11" s="28"/>
      <c r="R11" s="28"/>
      <c r="S11" s="28"/>
      <c r="T11" s="28"/>
      <c r="U11" s="28"/>
      <c r="V11" s="28"/>
      <c r="W11" s="28"/>
      <c r="X11" s="28"/>
      <c r="Y11" s="28"/>
      <c r="Z11" s="28"/>
      <c r="AA11" s="28"/>
    </row>
    <row r="12" spans="1:27" ht="12.75" customHeight="1">
      <c r="A12" s="73"/>
      <c r="B12" s="52"/>
      <c r="D12" s="28"/>
      <c r="E12" s="73"/>
      <c r="F12" s="52"/>
      <c r="G12" s="76"/>
      <c r="H12" s="28"/>
      <c r="I12" s="73" t="s">
        <v>86</v>
      </c>
      <c r="J12" s="190">
        <f>'Ny NPC'!Q27</f>
        <v>-17</v>
      </c>
      <c r="K12" s="117" t="s">
        <v>486</v>
      </c>
      <c r="L12" s="191">
        <f>Secondary!AK47</f>
        <v>-20</v>
      </c>
      <c r="M12" s="28"/>
      <c r="N12" s="73"/>
      <c r="O12" s="52"/>
      <c r="P12" s="76"/>
      <c r="Q12" s="28"/>
      <c r="R12" s="28"/>
      <c r="S12" s="28"/>
      <c r="T12" s="28"/>
      <c r="U12" s="28"/>
      <c r="V12" s="28"/>
      <c r="W12" s="28"/>
      <c r="X12" s="28"/>
      <c r="Y12" s="28"/>
      <c r="Z12" s="28"/>
      <c r="AA12" s="28"/>
    </row>
    <row r="13" spans="1:27" ht="12.75" customHeight="1">
      <c r="A13" s="82"/>
      <c r="B13" s="83"/>
      <c r="C13" s="192"/>
      <c r="D13" s="28"/>
      <c r="E13" s="82"/>
      <c r="F13" s="83"/>
      <c r="G13" s="192"/>
      <c r="H13" s="28"/>
      <c r="I13" s="73" t="s">
        <v>91</v>
      </c>
      <c r="J13" s="190">
        <f>'Ny NPC'!Q29</f>
        <v>15</v>
      </c>
      <c r="K13" s="117" t="s">
        <v>451</v>
      </c>
      <c r="L13" s="191">
        <f>Secondary!AK220</f>
        <v>-18</v>
      </c>
      <c r="M13" s="28"/>
      <c r="N13" s="73"/>
      <c r="O13" s="52"/>
      <c r="P13" s="76"/>
      <c r="Q13" s="28"/>
      <c r="R13" s="28"/>
      <c r="S13" s="28"/>
      <c r="T13" s="28"/>
      <c r="U13" s="28"/>
      <c r="V13" s="28"/>
      <c r="W13" s="28"/>
      <c r="X13" s="28"/>
      <c r="Y13" s="28"/>
      <c r="Z13" s="28"/>
      <c r="AA13" s="28"/>
    </row>
    <row r="14" spans="1:27" ht="12.75" customHeight="1">
      <c r="A14" s="82"/>
      <c r="B14" s="83"/>
      <c r="C14" s="192"/>
      <c r="D14" s="28"/>
      <c r="E14" s="82"/>
      <c r="F14" s="83"/>
      <c r="G14" s="192"/>
      <c r="H14" s="28"/>
      <c r="I14" s="73"/>
      <c r="J14" s="119"/>
      <c r="K14" s="117" t="s">
        <v>438</v>
      </c>
      <c r="L14" s="191">
        <f>Secondary!AK207</f>
        <v>-19</v>
      </c>
      <c r="M14" s="28"/>
      <c r="N14" s="73"/>
      <c r="O14" s="52"/>
      <c r="P14" s="76"/>
      <c r="Q14" s="28"/>
      <c r="R14" s="28"/>
      <c r="S14" s="28"/>
      <c r="T14" s="28"/>
      <c r="U14" s="28"/>
      <c r="V14" s="28"/>
      <c r="W14" s="28"/>
      <c r="X14" s="28"/>
      <c r="Y14" s="28"/>
      <c r="Z14" s="28"/>
      <c r="AA14" s="28"/>
    </row>
    <row r="15" spans="1:27" ht="12.75" customHeight="1">
      <c r="A15" s="82"/>
      <c r="B15" s="193" t="s">
        <v>487</v>
      </c>
      <c r="C15" s="192"/>
      <c r="D15" s="28"/>
      <c r="E15" s="82"/>
      <c r="F15" s="83"/>
      <c r="G15" s="192"/>
      <c r="H15" s="28"/>
      <c r="I15" s="73"/>
      <c r="J15" s="119"/>
      <c r="K15" s="117" t="s">
        <v>390</v>
      </c>
      <c r="L15" s="191">
        <f>Secondary!AK151</f>
        <v>-18</v>
      </c>
      <c r="M15" s="28"/>
      <c r="N15" s="73"/>
      <c r="O15" s="52"/>
      <c r="P15" s="76"/>
      <c r="Q15" s="28"/>
      <c r="R15" s="28"/>
      <c r="S15" s="28"/>
      <c r="T15" s="28"/>
      <c r="U15" s="28"/>
      <c r="V15" s="28"/>
      <c r="W15" s="28"/>
      <c r="X15" s="28"/>
      <c r="Y15" s="28"/>
      <c r="Z15" s="28"/>
      <c r="AA15" s="28"/>
    </row>
    <row r="16" spans="1:27" ht="12.75" customHeight="1">
      <c r="A16" s="82"/>
      <c r="B16" s="193" t="s">
        <v>488</v>
      </c>
      <c r="C16" s="192"/>
      <c r="D16" s="28"/>
      <c r="E16" s="82"/>
      <c r="F16" s="83"/>
      <c r="G16" s="192"/>
      <c r="H16" s="28"/>
      <c r="I16" s="73"/>
      <c r="J16" s="119"/>
      <c r="K16" s="117" t="s">
        <v>263</v>
      </c>
      <c r="L16" s="191">
        <f>Secondary!AK20</f>
        <v>-17</v>
      </c>
      <c r="M16" s="28"/>
      <c r="N16" s="73"/>
      <c r="O16" s="52"/>
      <c r="P16" s="76"/>
      <c r="Q16" s="28"/>
      <c r="R16" s="28"/>
      <c r="S16" s="28"/>
      <c r="T16" s="28"/>
      <c r="U16" s="28"/>
      <c r="V16" s="28"/>
      <c r="W16" s="28"/>
      <c r="X16" s="28"/>
      <c r="Y16" s="28"/>
      <c r="Z16" s="28"/>
      <c r="AA16" s="28"/>
    </row>
    <row r="17" spans="1:27" ht="12.75" customHeight="1">
      <c r="A17" s="82"/>
      <c r="B17" s="83"/>
      <c r="C17" s="192"/>
      <c r="D17" s="28"/>
      <c r="E17" s="82"/>
      <c r="F17" s="83"/>
      <c r="G17" s="192"/>
      <c r="H17" s="28"/>
      <c r="I17" s="73"/>
      <c r="J17" s="119"/>
      <c r="K17" s="117" t="s">
        <v>489</v>
      </c>
      <c r="L17" s="191">
        <f>Secondary!AK21</f>
        <v>-15</v>
      </c>
      <c r="M17" s="28"/>
      <c r="N17" s="73"/>
      <c r="O17" s="52"/>
      <c r="P17" s="76"/>
      <c r="Q17" s="28"/>
      <c r="R17" s="28"/>
      <c r="S17" s="28"/>
      <c r="T17" s="28"/>
      <c r="U17" s="28"/>
      <c r="V17" s="28"/>
      <c r="W17" s="28"/>
      <c r="X17" s="28"/>
      <c r="Y17" s="28"/>
      <c r="Z17" s="28"/>
      <c r="AA17" s="28"/>
    </row>
    <row r="18" spans="1:27" ht="12.75" customHeight="1">
      <c r="A18" s="82"/>
      <c r="B18" s="83"/>
      <c r="C18" s="192"/>
      <c r="D18" s="28"/>
      <c r="E18" s="82"/>
      <c r="F18" s="83"/>
      <c r="G18" s="192"/>
      <c r="H18" s="28"/>
      <c r="I18" s="73"/>
      <c r="J18" s="119"/>
      <c r="K18" s="117" t="s">
        <v>440</v>
      </c>
      <c r="L18" s="191">
        <f>Secondary!AK209</f>
        <v>-19</v>
      </c>
      <c r="M18" s="28"/>
      <c r="N18" s="73"/>
      <c r="O18" s="52"/>
      <c r="P18" s="76"/>
      <c r="Q18" s="28"/>
      <c r="R18" s="28"/>
      <c r="S18" s="28"/>
      <c r="T18" s="28"/>
      <c r="U18" s="28"/>
      <c r="V18" s="28"/>
      <c r="W18" s="28"/>
      <c r="X18" s="28"/>
      <c r="Y18" s="28"/>
      <c r="Z18" s="28"/>
      <c r="AA18" s="28"/>
    </row>
    <row r="19" spans="1:27" ht="12.75" customHeight="1">
      <c r="A19" s="178" t="s">
        <v>490</v>
      </c>
      <c r="B19" s="179"/>
      <c r="C19" s="180"/>
      <c r="D19" s="28"/>
      <c r="E19" s="82"/>
      <c r="F19" s="83"/>
      <c r="G19" s="192"/>
      <c r="H19" s="28"/>
      <c r="I19" s="73"/>
      <c r="J19" s="119"/>
      <c r="K19" s="117" t="s">
        <v>382</v>
      </c>
      <c r="L19" s="191">
        <f>Secondary!AK143</f>
        <v>-18</v>
      </c>
      <c r="M19" s="28"/>
      <c r="N19" s="73"/>
      <c r="O19" s="52"/>
      <c r="P19" s="76"/>
      <c r="Q19" s="28"/>
      <c r="R19" s="28"/>
      <c r="S19" s="28"/>
      <c r="T19" s="28"/>
      <c r="U19" s="28"/>
      <c r="V19" s="28"/>
      <c r="W19" s="28"/>
      <c r="X19" s="28"/>
      <c r="Y19" s="28"/>
      <c r="Z19" s="28"/>
      <c r="AA19" s="28"/>
    </row>
    <row r="20" spans="1:27" ht="12.75" customHeight="1">
      <c r="A20" s="46" t="s">
        <v>491</v>
      </c>
      <c r="B20" s="72"/>
      <c r="C20" s="71" t="s">
        <v>474</v>
      </c>
      <c r="D20" s="28"/>
      <c r="E20" s="82"/>
      <c r="F20" s="83"/>
      <c r="G20" s="192"/>
      <c r="H20" s="28"/>
      <c r="I20" s="73"/>
      <c r="J20" s="119"/>
      <c r="K20" s="117" t="s">
        <v>391</v>
      </c>
      <c r="L20" s="191">
        <f>Secondary!AK152</f>
        <v>-18</v>
      </c>
      <c r="M20" s="28"/>
      <c r="N20" s="73"/>
      <c r="O20" s="52"/>
      <c r="P20" s="76"/>
      <c r="Q20" s="28"/>
      <c r="R20" s="28"/>
      <c r="S20" s="28"/>
      <c r="T20" s="28"/>
      <c r="U20" s="28"/>
      <c r="V20" s="28"/>
      <c r="W20" s="28"/>
      <c r="X20" s="28"/>
      <c r="Y20" s="28"/>
      <c r="Z20" s="28"/>
      <c r="AA20" s="28"/>
    </row>
    <row r="21" spans="1:27" ht="12.75" customHeight="1">
      <c r="A21" s="82" t="s">
        <v>492</v>
      </c>
      <c r="B21" s="83"/>
      <c r="C21" s="194">
        <f>'Ny NPC'!$Q36</f>
        <v>-10</v>
      </c>
      <c r="D21" s="28"/>
      <c r="E21" s="193"/>
      <c r="F21" s="83"/>
      <c r="G21" s="192"/>
      <c r="H21" s="28"/>
      <c r="I21" s="73"/>
      <c r="J21" s="119"/>
      <c r="K21" s="117" t="s">
        <v>274</v>
      </c>
      <c r="L21" s="191">
        <f>Secondary!AK34</f>
        <v>-17</v>
      </c>
      <c r="M21" s="28"/>
      <c r="N21" s="73"/>
      <c r="O21" s="52"/>
      <c r="P21" s="76"/>
      <c r="Q21" s="28"/>
      <c r="R21" s="28"/>
      <c r="S21" s="28"/>
      <c r="T21" s="28"/>
      <c r="U21" s="28"/>
      <c r="V21" s="28"/>
      <c r="W21" s="28"/>
      <c r="X21" s="28"/>
      <c r="Y21" s="28"/>
      <c r="Z21" s="28"/>
      <c r="AA21" s="28"/>
    </row>
    <row r="22" spans="1:27" ht="12.75" customHeight="1">
      <c r="A22" s="82" t="s">
        <v>493</v>
      </c>
      <c r="B22" s="83"/>
      <c r="C22" s="194">
        <f>'Ny NPC'!B53</f>
        <v>0</v>
      </c>
      <c r="D22" s="28"/>
      <c r="E22" s="193"/>
      <c r="F22" s="83"/>
      <c r="G22" s="192"/>
      <c r="H22" s="28"/>
      <c r="I22" s="73"/>
      <c r="J22" s="119"/>
      <c r="K22" s="117" t="s">
        <v>443</v>
      </c>
      <c r="L22" s="191">
        <f>Secondary!AK212</f>
        <v>-9</v>
      </c>
      <c r="M22" s="28"/>
      <c r="N22" s="73"/>
      <c r="O22" s="52"/>
      <c r="P22" s="76"/>
      <c r="Q22" s="28"/>
      <c r="R22" s="28"/>
      <c r="S22" s="28"/>
      <c r="T22" s="28"/>
      <c r="U22" s="28"/>
      <c r="V22" s="28"/>
      <c r="W22" s="28"/>
      <c r="X22" s="28"/>
      <c r="Y22" s="28"/>
      <c r="Z22" s="28"/>
      <c r="AA22" s="28"/>
    </row>
    <row r="23" spans="1:27" ht="12.75" customHeight="1">
      <c r="A23" s="82" t="s">
        <v>494</v>
      </c>
      <c r="B23" s="83"/>
      <c r="C23" s="192">
        <f>'Ny NPC'!$B51</f>
        <v>0</v>
      </c>
      <c r="D23" s="28"/>
      <c r="E23" s="195"/>
      <c r="F23" s="83"/>
      <c r="G23" s="192"/>
      <c r="H23" s="28"/>
      <c r="I23" s="73"/>
      <c r="J23" s="119"/>
      <c r="K23" s="117" t="s">
        <v>313</v>
      </c>
      <c r="L23" s="191">
        <f>Secondary!AK73</f>
        <v>-23</v>
      </c>
      <c r="M23" s="28"/>
      <c r="N23" s="73"/>
      <c r="O23" s="52"/>
      <c r="P23" s="76"/>
      <c r="Q23" s="28"/>
      <c r="R23" s="28"/>
      <c r="S23" s="28"/>
      <c r="T23" s="28"/>
      <c r="U23" s="28"/>
      <c r="V23" s="28"/>
      <c r="W23" s="28"/>
      <c r="X23" s="28"/>
      <c r="Y23" s="28"/>
      <c r="Z23" s="28"/>
      <c r="AA23" s="28"/>
    </row>
    <row r="24" spans="1:27" ht="12.75" customHeight="1">
      <c r="A24" s="82" t="s">
        <v>334</v>
      </c>
      <c r="B24" s="83"/>
      <c r="C24" s="194">
        <f>Secondary!$AK94</f>
        <v>-20</v>
      </c>
      <c r="D24" s="28"/>
      <c r="E24" s="82"/>
      <c r="F24" s="83"/>
      <c r="G24" s="192"/>
      <c r="H24" s="28"/>
      <c r="I24" s="73"/>
      <c r="J24" s="119"/>
      <c r="K24" s="117" t="s">
        <v>392</v>
      </c>
      <c r="L24" s="191">
        <f>Secondary!AK153</f>
        <v>-18</v>
      </c>
      <c r="M24" s="28"/>
      <c r="N24" s="73"/>
      <c r="O24" s="52"/>
      <c r="P24" s="76"/>
      <c r="Q24" s="28"/>
      <c r="R24" s="28"/>
      <c r="S24" s="28"/>
      <c r="T24" s="28"/>
      <c r="U24" s="28"/>
      <c r="V24" s="28"/>
      <c r="W24" s="28"/>
      <c r="X24" s="28"/>
      <c r="Y24" s="28"/>
      <c r="Z24" s="28"/>
      <c r="AA24" s="28"/>
    </row>
    <row r="25" spans="1:27" ht="12.75" customHeight="1">
      <c r="A25" s="73" t="s">
        <v>495</v>
      </c>
      <c r="B25" s="163">
        <f>(C22-C23)/2+C23</f>
        <v>0</v>
      </c>
      <c r="C25" s="112">
        <f>(C22-C23)/2+'Ny NPC'!B50+C23</f>
        <v>0</v>
      </c>
      <c r="D25" s="28"/>
      <c r="E25" s="82"/>
      <c r="F25" s="83"/>
      <c r="G25" s="192"/>
      <c r="H25" s="28"/>
      <c r="I25" s="73"/>
      <c r="J25" s="119"/>
      <c r="K25" s="117" t="s">
        <v>386</v>
      </c>
      <c r="L25" s="191">
        <f>Secondary!AK147</f>
        <v>-18</v>
      </c>
      <c r="M25" s="28"/>
      <c r="N25" s="73"/>
      <c r="O25" s="52"/>
      <c r="P25" s="76"/>
      <c r="Q25" s="28"/>
      <c r="R25" s="28"/>
      <c r="S25" s="28"/>
      <c r="T25" s="28"/>
      <c r="U25" s="28"/>
      <c r="V25" s="28"/>
      <c r="W25" s="28"/>
      <c r="X25" s="28"/>
      <c r="Y25" s="28"/>
      <c r="Z25" s="28"/>
      <c r="AA25" s="28"/>
    </row>
    <row r="26" spans="1:27" ht="12.75" customHeight="1">
      <c r="A26" s="73" t="s">
        <v>496</v>
      </c>
      <c r="B26" s="163">
        <f>(C22-C23)/3+C23</f>
        <v>0</v>
      </c>
      <c r="C26" s="112">
        <f>(C22-C23)/3+'Ny NPC'!B50+C23</f>
        <v>0</v>
      </c>
      <c r="D26" s="28"/>
      <c r="E26" s="82"/>
      <c r="F26" s="83"/>
      <c r="G26" s="192"/>
      <c r="H26" s="28"/>
      <c r="I26" s="73"/>
      <c r="J26" s="119"/>
      <c r="K26" s="52"/>
      <c r="L26" s="76"/>
      <c r="M26" s="28"/>
      <c r="N26" s="73"/>
      <c r="O26" s="52"/>
      <c r="P26" s="76"/>
      <c r="Q26" s="28"/>
      <c r="R26" s="28"/>
      <c r="S26" s="28"/>
      <c r="T26" s="28"/>
      <c r="U26" s="28"/>
      <c r="V26" s="28"/>
      <c r="W26" s="28"/>
      <c r="X26" s="28"/>
      <c r="Y26" s="28"/>
      <c r="Z26" s="28"/>
      <c r="AA26" s="28"/>
    </row>
    <row r="27" spans="1:27" ht="12.75" customHeight="1">
      <c r="A27" s="73" t="s">
        <v>497</v>
      </c>
      <c r="B27" s="52"/>
      <c r="C27" s="112">
        <f>C22+C4/2*D30</f>
        <v>0</v>
      </c>
      <c r="D27" s="28"/>
      <c r="E27" s="82"/>
      <c r="F27" s="83"/>
      <c r="G27" s="192"/>
      <c r="H27" s="28"/>
      <c r="I27" s="73"/>
      <c r="J27" s="119"/>
      <c r="K27" s="52"/>
      <c r="L27" s="76"/>
      <c r="M27" s="28"/>
      <c r="N27" s="73"/>
      <c r="O27" s="52"/>
      <c r="P27" s="76"/>
      <c r="Q27" s="28"/>
      <c r="R27" s="28"/>
      <c r="S27" s="28"/>
      <c r="T27" s="28"/>
      <c r="U27" s="28"/>
      <c r="V27" s="28"/>
      <c r="W27" s="28"/>
      <c r="X27" s="28"/>
      <c r="Y27" s="28"/>
      <c r="Z27" s="28"/>
      <c r="AA27" s="28"/>
    </row>
    <row r="28" spans="1:27" ht="12.75" customHeight="1">
      <c r="A28" s="73" t="s">
        <v>498</v>
      </c>
      <c r="B28" s="52"/>
      <c r="C28" s="112">
        <f>C23+(C22-C23)/2</f>
        <v>0</v>
      </c>
      <c r="D28" s="28"/>
      <c r="E28" s="82"/>
      <c r="F28" s="83"/>
      <c r="G28" s="192"/>
      <c r="H28" s="28"/>
      <c r="I28" s="73"/>
      <c r="J28" s="119"/>
      <c r="K28" s="52"/>
      <c r="L28" s="76"/>
      <c r="M28" s="28"/>
      <c r="N28" s="73"/>
      <c r="O28" s="52"/>
      <c r="P28" s="76"/>
      <c r="Q28" s="28"/>
      <c r="R28" s="28"/>
      <c r="S28" s="28"/>
      <c r="T28" s="28"/>
      <c r="U28" s="28"/>
      <c r="V28" s="28"/>
      <c r="W28" s="28"/>
      <c r="X28" s="28"/>
      <c r="Y28" s="28"/>
      <c r="Z28" s="28"/>
      <c r="AA28" s="28"/>
    </row>
    <row r="29" spans="1:27" ht="12.75" customHeight="1">
      <c r="A29" s="73" t="s">
        <v>499</v>
      </c>
      <c r="B29" s="193" t="s">
        <v>487</v>
      </c>
      <c r="C29" s="112">
        <f>C27/2</f>
        <v>0</v>
      </c>
      <c r="D29" s="28"/>
      <c r="E29" s="82"/>
      <c r="F29" s="83"/>
      <c r="G29" s="192"/>
      <c r="H29" s="28"/>
      <c r="I29" s="73"/>
      <c r="J29" s="119"/>
      <c r="K29" s="52"/>
      <c r="L29" s="76"/>
      <c r="M29" s="28"/>
      <c r="N29" s="73"/>
      <c r="O29" s="52"/>
      <c r="P29" s="76"/>
      <c r="Q29" s="28"/>
      <c r="R29" s="28"/>
      <c r="S29" s="28"/>
      <c r="T29" s="28"/>
      <c r="U29" s="28"/>
      <c r="V29" s="28"/>
      <c r="W29" s="28"/>
      <c r="X29" s="28"/>
      <c r="Y29" s="28"/>
      <c r="Z29" s="28"/>
      <c r="AA29" s="28"/>
    </row>
    <row r="30" spans="1:27" ht="12.75" customHeight="1">
      <c r="A30" s="52" t="s">
        <v>500</v>
      </c>
      <c r="B30" s="193" t="s">
        <v>501</v>
      </c>
      <c r="C30" s="112">
        <f>C4*D30+C22</f>
        <v>0</v>
      </c>
      <c r="D30" s="28"/>
      <c r="E30" s="82"/>
      <c r="F30" s="83"/>
      <c r="G30" s="192"/>
      <c r="H30" s="28"/>
      <c r="I30" s="73"/>
      <c r="J30" s="119"/>
      <c r="K30" s="52"/>
      <c r="L30" s="76"/>
      <c r="M30" s="28"/>
      <c r="N30" s="73"/>
      <c r="O30" s="52"/>
      <c r="P30" s="76"/>
      <c r="Q30" s="28"/>
      <c r="R30" s="28"/>
      <c r="S30" s="28"/>
      <c r="T30" s="28"/>
      <c r="U30" s="28"/>
      <c r="V30" s="28"/>
      <c r="W30" s="28"/>
      <c r="X30" s="28"/>
      <c r="Y30" s="28"/>
      <c r="Z30" s="28"/>
      <c r="AA30" s="28"/>
    </row>
    <row r="31" spans="1:27" ht="12.75" customHeight="1">
      <c r="A31" s="82"/>
      <c r="B31" s="195" t="s">
        <v>502</v>
      </c>
      <c r="C31" s="192"/>
      <c r="D31" s="28"/>
      <c r="E31" s="82"/>
      <c r="F31" s="83"/>
      <c r="G31" s="192"/>
      <c r="H31" s="28"/>
      <c r="I31" s="73"/>
      <c r="J31" s="119"/>
      <c r="K31" s="52"/>
      <c r="L31" s="76"/>
      <c r="M31" s="28"/>
      <c r="N31" s="73"/>
      <c r="O31" s="52"/>
      <c r="P31" s="76"/>
      <c r="Q31" s="28"/>
      <c r="R31" s="28"/>
      <c r="S31" s="28"/>
      <c r="T31" s="28"/>
      <c r="U31" s="28"/>
      <c r="V31" s="28"/>
      <c r="W31" s="28"/>
      <c r="X31" s="28"/>
      <c r="Y31" s="28"/>
      <c r="Z31" s="28"/>
      <c r="AA31" s="28"/>
    </row>
    <row r="32" spans="1:27" ht="12.75" customHeight="1">
      <c r="A32" s="196"/>
      <c r="B32" s="197"/>
      <c r="C32" s="198"/>
      <c r="D32" s="28"/>
      <c r="E32" s="196"/>
      <c r="F32" s="197"/>
      <c r="G32" s="198"/>
      <c r="H32" s="28"/>
      <c r="I32" s="85"/>
      <c r="J32" s="199"/>
      <c r="K32" s="86"/>
      <c r="L32" s="95"/>
      <c r="M32" s="28"/>
      <c r="N32" s="85"/>
      <c r="O32" s="86"/>
      <c r="P32" s="95"/>
      <c r="Q32" s="28"/>
      <c r="R32" s="28"/>
      <c r="S32" s="28"/>
      <c r="T32" s="28"/>
      <c r="U32" s="28"/>
      <c r="V32" s="28"/>
      <c r="W32" s="28"/>
      <c r="X32" s="28"/>
      <c r="Y32" s="28"/>
      <c r="Z32" s="28"/>
      <c r="AA32" s="28"/>
    </row>
    <row r="33" spans="1:27" ht="12.75" customHeight="1">
      <c r="A33" s="50"/>
      <c r="B33" s="50"/>
      <c r="C33" s="50"/>
      <c r="D33" s="28"/>
      <c r="E33" s="50"/>
      <c r="F33" s="50"/>
      <c r="G33" s="50"/>
      <c r="H33" s="28"/>
      <c r="I33" s="28"/>
      <c r="J33" s="28"/>
      <c r="K33" s="28"/>
      <c r="L33" s="28"/>
      <c r="M33" s="28"/>
      <c r="N33" s="28"/>
      <c r="O33" s="28"/>
      <c r="P33" s="28"/>
      <c r="Q33" s="28"/>
      <c r="R33" s="28"/>
      <c r="S33" s="28"/>
      <c r="T33" s="28"/>
      <c r="U33" s="28"/>
      <c r="V33" s="28"/>
      <c r="W33" s="28"/>
      <c r="X33" s="28"/>
      <c r="Y33" s="28"/>
      <c r="Z33" s="28"/>
      <c r="AA33" s="28"/>
    </row>
    <row r="34" spans="1:27" ht="12.75" customHeight="1">
      <c r="A34" s="50"/>
      <c r="B34" s="50"/>
      <c r="C34" s="50"/>
      <c r="D34" s="28"/>
      <c r="E34" s="50"/>
      <c r="F34" s="50"/>
      <c r="G34" s="50"/>
      <c r="H34" s="28"/>
      <c r="I34" s="28"/>
      <c r="J34" s="28"/>
      <c r="K34" s="28"/>
      <c r="L34" s="28"/>
      <c r="M34" s="28"/>
      <c r="N34" s="28"/>
      <c r="O34" s="28"/>
      <c r="P34" s="28"/>
      <c r="Q34" s="28"/>
      <c r="R34" s="28"/>
      <c r="S34" s="28"/>
      <c r="T34" s="28"/>
      <c r="U34" s="28"/>
      <c r="V34" s="28"/>
      <c r="W34" s="28"/>
      <c r="X34" s="28"/>
      <c r="Y34" s="28"/>
      <c r="Z34" s="28"/>
      <c r="AA34" s="28"/>
    </row>
    <row r="35" spans="1:27" ht="12.75" customHeight="1">
      <c r="A35" s="50"/>
      <c r="B35" s="50"/>
      <c r="C35" s="50"/>
      <c r="D35" s="28"/>
      <c r="E35" s="50"/>
      <c r="F35" s="50"/>
      <c r="G35" s="50"/>
      <c r="H35" s="28"/>
      <c r="I35" s="28"/>
      <c r="J35" s="28"/>
      <c r="K35" s="28"/>
      <c r="L35" s="28"/>
      <c r="M35" s="28"/>
      <c r="N35" s="28"/>
      <c r="O35" s="28"/>
      <c r="P35" s="28"/>
      <c r="Q35" s="28"/>
      <c r="R35" s="28"/>
      <c r="S35" s="28"/>
      <c r="T35" s="28"/>
      <c r="U35" s="28"/>
      <c r="V35" s="28"/>
      <c r="W35" s="28"/>
      <c r="X35" s="28"/>
      <c r="Y35" s="28"/>
      <c r="Z35" s="28"/>
      <c r="AA35" s="28"/>
    </row>
    <row r="36" spans="1:27" ht="12.75" customHeight="1">
      <c r="A36" s="50"/>
      <c r="B36" s="50"/>
      <c r="C36" s="50"/>
      <c r="D36" s="28"/>
      <c r="E36" s="50"/>
      <c r="F36" s="50"/>
      <c r="G36" s="50"/>
      <c r="H36" s="28"/>
      <c r="I36" s="28"/>
      <c r="J36" s="28"/>
      <c r="K36" s="28"/>
      <c r="L36" s="28"/>
      <c r="M36" s="28"/>
      <c r="N36" s="28"/>
      <c r="O36" s="28"/>
      <c r="P36" s="28"/>
      <c r="Q36" s="28"/>
      <c r="R36" s="28"/>
      <c r="S36" s="28"/>
      <c r="T36" s="28"/>
      <c r="U36" s="28"/>
      <c r="V36" s="28"/>
      <c r="W36" s="28"/>
      <c r="X36" s="28"/>
      <c r="Y36" s="28"/>
      <c r="Z36" s="28"/>
      <c r="AA36" s="28"/>
    </row>
    <row r="37" spans="1:27" ht="12.75" customHeight="1">
      <c r="A37" s="50"/>
      <c r="B37" s="50"/>
      <c r="C37" s="50"/>
      <c r="D37" s="28"/>
      <c r="E37" s="50"/>
      <c r="F37" s="50"/>
      <c r="G37" s="50"/>
      <c r="H37" s="28"/>
      <c r="I37" s="28"/>
      <c r="J37" s="28"/>
      <c r="K37" s="28"/>
      <c r="L37" s="28"/>
      <c r="M37" s="28"/>
      <c r="N37" s="28"/>
      <c r="O37" s="28"/>
      <c r="P37" s="28"/>
      <c r="Q37" s="28"/>
      <c r="R37" s="28"/>
      <c r="S37" s="28"/>
      <c r="T37" s="28"/>
      <c r="U37" s="28"/>
      <c r="V37" s="28"/>
      <c r="W37" s="28"/>
      <c r="X37" s="28"/>
      <c r="Y37" s="28"/>
      <c r="Z37" s="28"/>
      <c r="AA37" s="28"/>
    </row>
    <row r="38" spans="1:27" ht="12.75" customHeight="1">
      <c r="A38" s="50"/>
      <c r="B38" s="50"/>
      <c r="C38" s="50"/>
      <c r="D38" s="28"/>
      <c r="E38" s="50"/>
      <c r="F38" s="50"/>
      <c r="G38" s="50"/>
      <c r="H38" s="28"/>
      <c r="I38" s="28"/>
      <c r="J38" s="28"/>
      <c r="K38" s="28"/>
      <c r="L38" s="28"/>
      <c r="M38" s="28"/>
      <c r="N38" s="28"/>
      <c r="O38" s="28"/>
      <c r="P38" s="28"/>
      <c r="Q38" s="28"/>
      <c r="R38" s="28"/>
      <c r="S38" s="28"/>
      <c r="T38" s="28"/>
      <c r="U38" s="28"/>
      <c r="V38" s="28"/>
      <c r="W38" s="28"/>
      <c r="X38" s="28"/>
      <c r="Y38" s="28"/>
      <c r="Z38" s="28"/>
      <c r="AA38" s="28"/>
    </row>
    <row r="39" spans="1:27" ht="12.75" customHeight="1">
      <c r="A39" s="50"/>
      <c r="B39" s="50"/>
      <c r="C39" s="50"/>
      <c r="D39" s="28"/>
      <c r="E39" s="50"/>
      <c r="F39" s="50"/>
      <c r="G39" s="50"/>
      <c r="H39" s="28"/>
      <c r="I39" s="28"/>
      <c r="J39" s="28"/>
      <c r="K39" s="28"/>
      <c r="L39" s="28"/>
      <c r="M39" s="28"/>
      <c r="N39" s="28"/>
      <c r="O39" s="28"/>
      <c r="P39" s="28"/>
      <c r="Q39" s="28"/>
      <c r="R39" s="28"/>
      <c r="S39" s="28"/>
      <c r="T39" s="28"/>
      <c r="U39" s="28"/>
      <c r="V39" s="28"/>
      <c r="W39" s="28"/>
      <c r="X39" s="28"/>
      <c r="Y39" s="28"/>
      <c r="Z39" s="28"/>
      <c r="AA39" s="28"/>
    </row>
    <row r="40" spans="1:27" ht="12.75" customHeight="1">
      <c r="A40" s="50"/>
      <c r="B40" s="50"/>
      <c r="C40" s="50"/>
      <c r="D40" s="28"/>
      <c r="E40" s="50"/>
      <c r="F40" s="50"/>
      <c r="G40" s="50"/>
      <c r="H40" s="28"/>
      <c r="I40" s="28"/>
      <c r="J40" s="28"/>
      <c r="K40" s="28"/>
      <c r="L40" s="28"/>
      <c r="M40" s="28"/>
      <c r="N40" s="28"/>
      <c r="O40" s="28"/>
      <c r="P40" s="28"/>
      <c r="Q40" s="28"/>
      <c r="R40" s="28"/>
      <c r="S40" s="28"/>
      <c r="T40" s="28"/>
      <c r="U40" s="28"/>
      <c r="V40" s="28"/>
      <c r="W40" s="28"/>
      <c r="X40" s="28"/>
      <c r="Y40" s="28"/>
      <c r="Z40" s="28"/>
      <c r="AA40" s="28"/>
    </row>
    <row r="41" spans="1:27" ht="12.75" customHeight="1">
      <c r="A41" s="50"/>
      <c r="B41" s="50"/>
      <c r="C41" s="50"/>
      <c r="D41" s="28"/>
      <c r="E41" s="50"/>
      <c r="F41" s="50"/>
      <c r="G41" s="50"/>
      <c r="H41" s="28"/>
      <c r="I41" s="28"/>
      <c r="J41" s="28"/>
      <c r="K41" s="28"/>
      <c r="L41" s="28"/>
      <c r="M41" s="28"/>
      <c r="N41" s="28"/>
      <c r="O41" s="28"/>
      <c r="P41" s="28"/>
      <c r="Q41" s="28"/>
      <c r="R41" s="28"/>
      <c r="S41" s="28"/>
      <c r="T41" s="28"/>
      <c r="U41" s="28"/>
      <c r="V41" s="28"/>
      <c r="W41" s="28"/>
      <c r="X41" s="28"/>
      <c r="Y41" s="28"/>
      <c r="Z41" s="28"/>
      <c r="AA41" s="28"/>
    </row>
    <row r="42" spans="1:27" ht="12.75" customHeight="1">
      <c r="A42" s="50"/>
      <c r="B42" s="50"/>
      <c r="C42" s="50"/>
      <c r="D42" s="28"/>
      <c r="E42" s="50"/>
      <c r="F42" s="50"/>
      <c r="G42" s="50"/>
      <c r="H42" s="28"/>
      <c r="I42" s="28"/>
      <c r="J42" s="28"/>
      <c r="K42" s="28"/>
      <c r="L42" s="28"/>
      <c r="M42" s="28"/>
      <c r="N42" s="28"/>
      <c r="O42" s="28"/>
      <c r="P42" s="28"/>
      <c r="Q42" s="28"/>
      <c r="R42" s="28"/>
      <c r="S42" s="28"/>
      <c r="T42" s="28"/>
      <c r="U42" s="28"/>
      <c r="V42" s="28"/>
      <c r="W42" s="28"/>
      <c r="X42" s="28"/>
      <c r="Y42" s="28"/>
      <c r="Z42" s="28"/>
      <c r="AA42" s="28"/>
    </row>
    <row r="43" spans="1:27" ht="12.75" customHeight="1">
      <c r="A43" s="50"/>
      <c r="B43" s="50"/>
      <c r="C43" s="50"/>
      <c r="D43" s="28"/>
      <c r="E43" s="50"/>
      <c r="F43" s="50"/>
      <c r="G43" s="50"/>
      <c r="H43" s="28"/>
      <c r="I43" s="28"/>
      <c r="J43" s="28"/>
      <c r="K43" s="28"/>
      <c r="L43" s="28"/>
      <c r="M43" s="28"/>
      <c r="N43" s="28"/>
      <c r="O43" s="28"/>
      <c r="P43" s="28"/>
      <c r="Q43" s="28"/>
      <c r="R43" s="28"/>
      <c r="S43" s="28"/>
      <c r="T43" s="28"/>
      <c r="U43" s="28"/>
      <c r="V43" s="28"/>
      <c r="W43" s="28"/>
      <c r="X43" s="28"/>
      <c r="Y43" s="28"/>
      <c r="Z43" s="28"/>
      <c r="AA43" s="28"/>
    </row>
    <row r="44" spans="1:27" ht="12.75" customHeight="1">
      <c r="A44" s="50"/>
      <c r="B44" s="50"/>
      <c r="C44" s="50"/>
      <c r="D44" s="28"/>
      <c r="E44" s="50"/>
      <c r="F44" s="50"/>
      <c r="G44" s="50"/>
      <c r="H44" s="28"/>
      <c r="I44" s="28"/>
      <c r="J44" s="28"/>
      <c r="K44" s="28"/>
      <c r="L44" s="28"/>
      <c r="M44" s="28"/>
      <c r="N44" s="28"/>
      <c r="O44" s="28"/>
      <c r="P44" s="28"/>
      <c r="Q44" s="28"/>
      <c r="R44" s="28"/>
      <c r="S44" s="28"/>
      <c r="T44" s="28"/>
      <c r="U44" s="28"/>
      <c r="V44" s="28"/>
      <c r="W44" s="28"/>
      <c r="X44" s="28"/>
      <c r="Y44" s="28"/>
      <c r="Z44" s="28"/>
      <c r="AA44" s="28"/>
    </row>
    <row r="45" spans="1:27" ht="12.75" customHeight="1">
      <c r="A45" s="50"/>
      <c r="B45" s="50"/>
      <c r="C45" s="50"/>
      <c r="D45" s="28"/>
      <c r="E45" s="50"/>
      <c r="F45" s="50"/>
      <c r="G45" s="50"/>
      <c r="H45" s="28"/>
      <c r="I45" s="28"/>
      <c r="J45" s="28"/>
      <c r="K45" s="28"/>
      <c r="L45" s="28"/>
      <c r="M45" s="28"/>
      <c r="N45" s="28"/>
      <c r="O45" s="28"/>
      <c r="P45" s="28"/>
      <c r="Q45" s="28"/>
      <c r="R45" s="28"/>
      <c r="S45" s="28"/>
      <c r="T45" s="28"/>
      <c r="U45" s="28"/>
      <c r="V45" s="28"/>
      <c r="W45" s="28"/>
      <c r="X45" s="28"/>
      <c r="Y45" s="28"/>
      <c r="Z45" s="28"/>
      <c r="AA45" s="28"/>
    </row>
    <row r="46" spans="1:27" ht="12.75" customHeight="1">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ht="12.7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ht="12.7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1:27" ht="12.75" customHeight="1">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1:27" ht="12.75" customHeight="1">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1:27" ht="12.7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row>
    <row r="52" spans="1:27" ht="12.75" customHeight="1">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row>
    <row r="53" spans="1:27" ht="12.7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row>
    <row r="54" spans="1:27" ht="12.7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row>
    <row r="55" spans="1:27" ht="12.75" customHeight="1">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row>
    <row r="56" spans="1:27" ht="12.75" customHeight="1">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row>
    <row r="57" spans="1:27" ht="12.75" customHeight="1">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row>
    <row r="58" spans="1:27" ht="12.7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row>
    <row r="59" spans="1:27" ht="12.75" customHeight="1">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row>
    <row r="60" spans="1:27" ht="12.75" customHeight="1">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row>
    <row r="61" spans="1:27" ht="12.75" customHeight="1">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row>
    <row r="62" spans="1:27" ht="12.75" customHeight="1">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row>
    <row r="63" spans="1:27" ht="12.75" customHeight="1">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row>
    <row r="64" spans="1:27" ht="12.75" customHeight="1">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row>
    <row r="65" spans="1:27" ht="12.75" customHeight="1">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row>
    <row r="66" spans="1:27" ht="12.75" customHeight="1">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row>
    <row r="67" spans="1:27" ht="12.7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row>
    <row r="68" spans="1:27" ht="12.75" customHeight="1">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row>
    <row r="69" spans="1:27" ht="12.75" customHeight="1">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row>
    <row r="70" spans="1:27" ht="12.75" customHeight="1">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1:27" ht="12.75" customHeight="1">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row>
    <row r="72" spans="1:27" ht="12.75" customHeight="1">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row>
    <row r="73" spans="1:27" ht="12.75" customHeight="1">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row>
    <row r="74" spans="1:27" ht="12.75" customHeight="1">
      <c r="A74" s="52"/>
      <c r="B74" s="52"/>
      <c r="C74" s="52"/>
      <c r="D74" s="52"/>
      <c r="E74" s="52"/>
      <c r="F74" s="52"/>
      <c r="G74" s="52"/>
      <c r="H74" s="52"/>
      <c r="I74" s="52"/>
      <c r="J74" s="52"/>
      <c r="K74" s="52"/>
      <c r="L74" s="52"/>
      <c r="M74" s="52"/>
      <c r="N74" s="52"/>
      <c r="O74" s="52"/>
      <c r="P74" s="52"/>
      <c r="Q74" s="52"/>
      <c r="R74" s="52"/>
      <c r="S74" s="52"/>
      <c r="T74" s="52"/>
      <c r="U74" s="52"/>
      <c r="V74" s="28"/>
      <c r="W74" s="28"/>
      <c r="X74" s="28"/>
      <c r="Y74" s="28"/>
      <c r="Z74" s="28"/>
      <c r="AA74" s="28"/>
    </row>
    <row r="75" spans="1:27" ht="12.75" customHeight="1">
      <c r="A75" s="52"/>
      <c r="B75" s="52"/>
      <c r="C75" s="52"/>
      <c r="D75" s="52"/>
      <c r="E75" s="52"/>
      <c r="F75" s="52"/>
      <c r="G75" s="52"/>
      <c r="H75" s="52"/>
      <c r="I75" s="52"/>
      <c r="J75" s="52"/>
      <c r="K75" s="52"/>
      <c r="L75" s="52"/>
      <c r="M75" s="52"/>
      <c r="N75" s="52"/>
      <c r="O75" s="52"/>
      <c r="P75" s="52"/>
      <c r="Q75" s="52"/>
      <c r="R75" s="52"/>
      <c r="S75" s="52"/>
      <c r="T75" s="52"/>
      <c r="U75" s="52"/>
      <c r="V75" s="28"/>
      <c r="W75" s="28"/>
      <c r="X75" s="28"/>
      <c r="Y75" s="28"/>
      <c r="Z75" s="28"/>
      <c r="AA75" s="28"/>
    </row>
    <row r="76" spans="1:27" ht="12.75" customHeight="1">
      <c r="A76" s="52"/>
      <c r="B76" s="52"/>
      <c r="C76" s="52"/>
      <c r="D76" s="52"/>
      <c r="E76" s="52"/>
      <c r="F76" s="52"/>
      <c r="G76" s="52"/>
      <c r="H76" s="52"/>
      <c r="I76" s="52"/>
      <c r="J76" s="52"/>
      <c r="K76" s="52"/>
      <c r="L76" s="52"/>
      <c r="M76" s="52"/>
      <c r="N76" s="52"/>
      <c r="O76" s="52"/>
      <c r="P76" s="52"/>
      <c r="Q76" s="52"/>
      <c r="R76" s="52"/>
      <c r="S76" s="52"/>
      <c r="T76" s="52"/>
      <c r="U76" s="52"/>
      <c r="V76" s="28"/>
      <c r="W76" s="28"/>
      <c r="X76" s="28"/>
      <c r="Y76" s="28"/>
      <c r="Z76" s="28"/>
      <c r="AA76" s="28"/>
    </row>
    <row r="77" spans="1:27" ht="12.75" customHeight="1">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row>
    <row r="78" spans="1:27" ht="12.75" customHeight="1">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row>
    <row r="79" spans="1:27" ht="12.75" customHeight="1">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row>
    <row r="80" spans="1:27" ht="12.75" customHeight="1">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row>
    <row r="81" spans="1:27" ht="12.75" customHeight="1">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row>
    <row r="82" spans="1:27" ht="12.75" customHeight="1">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row>
    <row r="83" spans="1:27" ht="12.75" customHeight="1">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row>
    <row r="84" spans="1:27" ht="12.75" customHeight="1">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row>
    <row r="85" spans="1:27" ht="12.75" customHeight="1">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row>
    <row r="86" spans="1:27" ht="12.75" customHeight="1">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row>
    <row r="87" spans="1:27" ht="12.75" customHeight="1">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row>
    <row r="88" spans="1:27" ht="12.75" customHeight="1">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row>
    <row r="89" spans="1:27" ht="12.75" customHeight="1">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row>
    <row r="90" spans="1:27" ht="12.75" customHeight="1">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row>
    <row r="91" spans="1:27" ht="12.75" customHeight="1">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row>
    <row r="92" spans="1:27" ht="12.75" customHeight="1">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row>
    <row r="93" spans="1:27" ht="12.75" customHeight="1">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row>
    <row r="94" spans="1:27" ht="12.75" customHeight="1">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row>
    <row r="95" spans="1:27" ht="12.75" customHeight="1">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row>
    <row r="96" spans="1:27" ht="12.75" customHeight="1">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row>
    <row r="97" spans="1:27" ht="12.75" customHeight="1">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row>
    <row r="98" spans="1:27" ht="12.75" customHeight="1">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row>
    <row r="99" spans="1:27" ht="12.75" customHeight="1">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row>
    <row r="100" spans="1:27" ht="12.75" customHeight="1">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row>
    <row r="101" spans="1:27" ht="12.75" customHeight="1">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row>
    <row r="102" spans="1:27" ht="12.75" customHeight="1">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row>
    <row r="103" spans="1:27" ht="12.75" customHeight="1">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row>
    <row r="104" spans="1:27" ht="12.75" customHeight="1">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row>
    <row r="105" spans="1:27" ht="12.75" customHeight="1">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row>
    <row r="106" spans="1:27" ht="12.75" customHeight="1">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row>
    <row r="107" spans="1:27" ht="12.75" customHeight="1">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row>
    <row r="108" spans="1:27" ht="12.75" customHeight="1">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row>
    <row r="109" spans="1:27" ht="12.75" customHeight="1">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row>
    <row r="110" spans="1:27" ht="12.75" customHeight="1">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row>
    <row r="111" spans="1:27" ht="12.75" customHeight="1">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row>
    <row r="112" spans="1:27" ht="12.75" customHeight="1">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row>
    <row r="113" spans="1:27" ht="12.75" customHeight="1">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row>
    <row r="114" spans="1:27" ht="12.75" customHeight="1">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row>
    <row r="115" spans="1:27" ht="12.75" customHeight="1">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row>
    <row r="116" spans="1:27" ht="12.75" customHeight="1">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row>
    <row r="117" spans="1:27" ht="12.75" customHeight="1">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row>
    <row r="118" spans="1:27" ht="12.75" customHeight="1">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row>
    <row r="119" spans="1:27" ht="12.75" customHeight="1">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row>
    <row r="120" spans="1:27" ht="12.75" customHeight="1">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row>
    <row r="121" spans="1:27" ht="12.75" customHeight="1">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row>
    <row r="122" spans="1:27" ht="12.75" customHeight="1">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row>
    <row r="123" spans="1:27" ht="12.75" customHeight="1">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row>
    <row r="124" spans="1:27" ht="12.75" customHeight="1">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row>
    <row r="125" spans="1:27" ht="12.75" customHeight="1">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row>
    <row r="126" spans="1:27" ht="12.75" customHeight="1">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row>
    <row r="127" spans="1:27" ht="12.75" customHeight="1">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row>
    <row r="128" spans="1:27" ht="12.75" customHeight="1">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row>
    <row r="129" spans="1:27" ht="12.75" customHeight="1">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row>
    <row r="130" spans="1:27" ht="12.75" customHeight="1">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row>
    <row r="131" spans="1:27" ht="12.75" customHeight="1">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row>
    <row r="132" spans="1:27" ht="12.75" customHeight="1">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row>
    <row r="133" spans="1:27" ht="12.75" customHeight="1">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row>
    <row r="134" spans="1:27" ht="12.75" customHeight="1">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row>
    <row r="135" spans="1:27" ht="12.75" customHeight="1">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row>
    <row r="136" spans="1:27" ht="12.75" customHeight="1">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row>
    <row r="137" spans="1:27" ht="12.75" customHeight="1">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row>
    <row r="138" spans="1:27" ht="12.75" customHeight="1">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row>
    <row r="139" spans="1:27" ht="12.75" customHeight="1">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row>
    <row r="140" spans="1:27" ht="12.75" customHeight="1">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row>
    <row r="141" spans="1:27" ht="12.75" customHeight="1">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row>
    <row r="142" spans="1:27" ht="12.75" customHeight="1">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row>
    <row r="143" spans="1:27" ht="12.75" customHeight="1">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row>
    <row r="144" spans="1:27" ht="12.75" customHeight="1">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row>
    <row r="145" spans="1:27" ht="12.75" customHeight="1">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row>
    <row r="146" spans="1:27" ht="12.75" customHeight="1">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row>
    <row r="147" spans="1:27" ht="12.75" customHeight="1">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row>
    <row r="148" spans="1:27" ht="12.75" customHeight="1">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row>
    <row r="149" spans="1:27" ht="12.75" customHeight="1">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row>
    <row r="150" spans="1:27" ht="12.75" customHeight="1">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row>
    <row r="151" spans="1:27" ht="12.75" customHeight="1">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row>
    <row r="152" spans="1:27" ht="12.75" customHeight="1">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row>
    <row r="153" spans="1:27" ht="12.75" customHeight="1">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row>
    <row r="154" spans="1:27" ht="12.75" customHeight="1">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row>
    <row r="155" spans="1:27" ht="12.75" customHeight="1">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row>
    <row r="156" spans="1:27" ht="12.75" customHeight="1">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row>
    <row r="157" spans="1:27" ht="12.75" customHeight="1">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row>
    <row r="158" spans="1:27" ht="12.75" customHeight="1">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row>
    <row r="159" spans="1:27" ht="12.75" customHeight="1">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row>
    <row r="160" spans="1:27" ht="12.75" customHeight="1">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row>
    <row r="161" spans="1:27" ht="12.75" customHeight="1">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row>
    <row r="162" spans="1:27" ht="12.75" customHeight="1">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row>
    <row r="163" spans="1:27" ht="12.75" customHeight="1">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row>
    <row r="164" spans="1:27" ht="12.75" customHeight="1">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row>
    <row r="165" spans="1:27" ht="12.75" customHeight="1">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row>
    <row r="166" spans="1:27" ht="12.75" customHeight="1">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row>
    <row r="167" spans="1:27" ht="12.75" customHeight="1">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row>
    <row r="168" spans="1:27" ht="12.75" customHeight="1">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row>
    <row r="169" spans="1:27" ht="12.75" customHeight="1">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row>
    <row r="170" spans="1:27" ht="12.75" customHeight="1">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row>
    <row r="171" spans="1:27" ht="12.75" customHeight="1">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row>
    <row r="172" spans="1:27" ht="12.75" customHeight="1">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row>
    <row r="173" spans="1:27" ht="12.75" customHeight="1">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row>
    <row r="174" spans="1:27" ht="12.75" customHeight="1">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row>
    <row r="175" spans="1:27" ht="12.75" customHeight="1">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row>
    <row r="176" spans="1:27" ht="12.75" customHeight="1">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row>
    <row r="177" spans="1:27" ht="12.75" customHeight="1">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row>
    <row r="178" spans="1:27" ht="12.75" customHeight="1">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row>
    <row r="179" spans="1:27" ht="12.75" customHeight="1">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row>
    <row r="180" spans="1:27" ht="12.75" customHeight="1">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row>
    <row r="181" spans="1:27" ht="12.75" customHeight="1">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row>
    <row r="182" spans="1:27" ht="12.75" customHeight="1">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row>
    <row r="183" spans="1:27" ht="12.75" customHeight="1">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row>
    <row r="184" spans="1:27" ht="12.75" customHeight="1">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row>
    <row r="185" spans="1:27" ht="12.75" customHeight="1">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row>
    <row r="186" spans="1:27" ht="12.75" customHeight="1">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row>
    <row r="187" spans="1:27" ht="12.75" customHeight="1">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row>
    <row r="188" spans="1:27" ht="12.75" customHeight="1">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row>
    <row r="189" spans="1:27" ht="12.75" customHeight="1">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row>
    <row r="190" spans="1:27" ht="12.75" customHeight="1">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row>
    <row r="191" spans="1:27" ht="12.75" customHeight="1">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row>
    <row r="192" spans="1:27" ht="12.75" customHeight="1">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row>
    <row r="193" spans="1:27" ht="12.75" customHeight="1">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row>
    <row r="194" spans="1:27" ht="12.75" customHeight="1">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row>
    <row r="195" spans="1:27" ht="12.75" customHeight="1">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row>
    <row r="196" spans="1:27" ht="12.75" customHeight="1">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row>
    <row r="197" spans="1:27" ht="12.75" customHeight="1">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row>
    <row r="198" spans="1:27" ht="12.75" customHeight="1">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row>
    <row r="199" spans="1:27" ht="12.75" customHeight="1">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row>
    <row r="200" spans="1:27" ht="12.75" customHeight="1">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row>
    <row r="201" spans="1:27" ht="12.75" customHeight="1">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row>
    <row r="202" spans="1:27" ht="12.75" customHeight="1">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row>
    <row r="203" spans="1:27" ht="12.75" customHeight="1">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row>
    <row r="204" spans="1:27" ht="12.75" customHeight="1">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row>
    <row r="205" spans="1:27" ht="12.75" customHeight="1">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row>
    <row r="206" spans="1:27" ht="12.75" customHeight="1">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row>
    <row r="207" spans="1:27" ht="12.75" customHeight="1">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row>
    <row r="208" spans="1:27" ht="12.75" customHeight="1">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row>
    <row r="209" spans="1:27" ht="12.75" customHeight="1">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row>
    <row r="210" spans="1:27" ht="12.75" customHeight="1">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row>
    <row r="211" spans="1:27" ht="12.75" customHeight="1">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row>
    <row r="212" spans="1:27" ht="12.75" customHeight="1">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row>
    <row r="213" spans="1:27" ht="12.75" customHeight="1">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row>
    <row r="214" spans="1:27" ht="12.75" customHeight="1">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row>
    <row r="215" spans="1:27" ht="12.75" customHeight="1">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row>
    <row r="216" spans="1:27" ht="12.75" customHeight="1">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row>
    <row r="217" spans="1:27" ht="12.75" customHeight="1">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row>
    <row r="218" spans="1:27" ht="12.75" customHeight="1">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row>
    <row r="219" spans="1:27" ht="12.75" customHeight="1">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row>
    <row r="220" spans="1:27" ht="12.75" customHeight="1">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row>
    <row r="221" spans="1:27" ht="12.75" customHeight="1">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row>
    <row r="222" spans="1:27" ht="12.75" customHeight="1">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row>
    <row r="223" spans="1:27" ht="12.75" customHeight="1">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row>
    <row r="224" spans="1:27" ht="12.75" customHeight="1">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row>
    <row r="225" spans="1:27" ht="12.75" customHeight="1">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row>
    <row r="226" spans="1:27" ht="12.75" customHeight="1">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row>
    <row r="227" spans="1:27" ht="12.75" customHeight="1">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row>
    <row r="228" spans="1:27" ht="12.75" customHeight="1">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row>
    <row r="229" spans="1:27" ht="12.75" customHeight="1">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row>
    <row r="230" spans="1:27" ht="12.75" customHeight="1">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row>
    <row r="231" spans="1:27" ht="12.75" customHeight="1">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row>
    <row r="232" spans="1:27" ht="15.75" customHeight="1"/>
    <row r="233" spans="1:27" ht="15.75" customHeight="1"/>
    <row r="234" spans="1:27" ht="15.75" customHeight="1"/>
    <row r="235" spans="1:27" ht="15.75" customHeight="1"/>
    <row r="236" spans="1:27" ht="15.75" customHeight="1"/>
    <row r="237" spans="1:27" ht="15.75" customHeight="1"/>
    <row r="238" spans="1:27" ht="15.75" customHeight="1"/>
    <row r="239" spans="1:27" ht="15.75" customHeight="1"/>
    <row r="240" spans="1:2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35433070866141736" right="0.35433070866141736" top="0.78740157480314965" bottom="0.39370078740157483" header="0" footer="0"/>
  <pageSetup paperSize="9" orientation="landscape"/>
  <drawing r:id="rId1"/>
  <pictur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339966"/>
  </sheetPr>
  <dimension ref="A1:AC1000"/>
  <sheetViews>
    <sheetView workbookViewId="0"/>
  </sheetViews>
  <sheetFormatPr defaultColWidth="14.42578125" defaultRowHeight="15" customHeight="1"/>
  <cols>
    <col min="1" max="1" width="2.7109375" customWidth="1"/>
    <col min="2" max="2" width="20.7109375" customWidth="1"/>
    <col min="3" max="3" width="5.7109375" customWidth="1"/>
    <col min="4" max="4" width="2.7109375" customWidth="1"/>
    <col min="5" max="5" width="20.7109375" customWidth="1"/>
    <col min="6" max="6" width="5.7109375" customWidth="1"/>
    <col min="7" max="7" width="2.7109375" customWidth="1"/>
    <col min="8" max="8" width="15.7109375" customWidth="1"/>
    <col min="9" max="9" width="5.7109375" customWidth="1"/>
    <col min="10" max="10" width="2.7109375" customWidth="1"/>
    <col min="11" max="11" width="18.140625" customWidth="1"/>
    <col min="12" max="12" width="3.7109375" customWidth="1"/>
    <col min="13" max="14" width="5.28515625" customWidth="1"/>
    <col min="15" max="15" width="10.42578125" customWidth="1"/>
    <col min="16" max="16" width="12.85546875" customWidth="1"/>
    <col min="17" max="17" width="10.42578125" customWidth="1"/>
    <col min="18" max="18" width="50.5703125" customWidth="1"/>
    <col min="19" max="21" width="8.7109375" hidden="1" customWidth="1"/>
    <col min="22" max="22" width="10.85546875" customWidth="1"/>
    <col min="23" max="24" width="8.7109375" customWidth="1"/>
    <col min="25" max="25" width="8.7109375" hidden="1" customWidth="1"/>
    <col min="26" max="29" width="8.7109375" customWidth="1"/>
  </cols>
  <sheetData>
    <row r="1" spans="1:29" ht="81" customHeight="1">
      <c r="A1" s="5"/>
      <c r="B1" s="5"/>
      <c r="C1" s="5"/>
      <c r="D1" s="5"/>
      <c r="E1" s="5"/>
      <c r="F1" s="5"/>
      <c r="G1" s="5"/>
      <c r="H1" s="5"/>
      <c r="I1" s="5"/>
      <c r="J1" s="5"/>
      <c r="K1" s="5"/>
      <c r="L1" s="5"/>
      <c r="M1" s="5"/>
      <c r="N1" s="5"/>
      <c r="O1" s="5"/>
      <c r="P1" s="5"/>
      <c r="Q1" s="5"/>
      <c r="R1" s="5"/>
      <c r="S1" s="5"/>
      <c r="T1" s="5"/>
      <c r="U1" s="5"/>
      <c r="V1" s="5"/>
      <c r="W1" s="5"/>
      <c r="X1" s="5"/>
      <c r="Y1" s="5"/>
      <c r="Z1" s="5"/>
      <c r="AA1" s="5"/>
      <c r="AB1" s="5"/>
      <c r="AC1" s="5"/>
    </row>
    <row r="2" spans="1:29" ht="13.5" customHeight="1">
      <c r="A2" s="102" t="s">
        <v>503</v>
      </c>
      <c r="B2" s="200" t="s">
        <v>23</v>
      </c>
      <c r="C2" s="200" t="s">
        <v>504</v>
      </c>
      <c r="D2" s="200" t="s">
        <v>503</v>
      </c>
      <c r="E2" s="200" t="s">
        <v>23</v>
      </c>
      <c r="F2" s="200" t="s">
        <v>504</v>
      </c>
      <c r="G2" s="200" t="s">
        <v>503</v>
      </c>
      <c r="H2" s="200" t="s">
        <v>23</v>
      </c>
      <c r="I2" s="200" t="s">
        <v>504</v>
      </c>
      <c r="J2" s="200" t="s">
        <v>503</v>
      </c>
      <c r="K2" s="49" t="s">
        <v>505</v>
      </c>
      <c r="L2" s="28"/>
      <c r="M2" s="201" t="s">
        <v>506</v>
      </c>
      <c r="N2" s="202" t="s">
        <v>240</v>
      </c>
      <c r="O2" s="203" t="s">
        <v>507</v>
      </c>
      <c r="P2" s="203" t="s">
        <v>508</v>
      </c>
      <c r="Q2" s="203" t="s">
        <v>12</v>
      </c>
      <c r="R2" s="203" t="s">
        <v>509</v>
      </c>
      <c r="S2" s="203" t="s">
        <v>510</v>
      </c>
      <c r="T2" s="204" t="s">
        <v>511</v>
      </c>
      <c r="U2" s="204" t="s">
        <v>512</v>
      </c>
      <c r="V2" s="204" t="s">
        <v>513</v>
      </c>
      <c r="W2" s="203" t="s">
        <v>514</v>
      </c>
      <c r="X2" s="205" t="s">
        <v>515</v>
      </c>
      <c r="Y2" s="559" t="s">
        <v>516</v>
      </c>
      <c r="Z2" s="560"/>
      <c r="AA2" s="561"/>
      <c r="AB2" s="206"/>
      <c r="AC2" s="206"/>
    </row>
    <row r="3" spans="1:29" ht="12.75" customHeight="1">
      <c r="A3" s="107">
        <v>0</v>
      </c>
      <c r="B3" s="52" t="s">
        <v>517</v>
      </c>
      <c r="C3" s="119"/>
      <c r="D3" s="54">
        <v>1</v>
      </c>
      <c r="E3" s="52" t="s">
        <v>518</v>
      </c>
      <c r="F3" s="119"/>
      <c r="G3" s="54">
        <v>0</v>
      </c>
      <c r="H3" s="52" t="s">
        <v>519</v>
      </c>
      <c r="I3" s="52"/>
      <c r="J3" s="207">
        <v>0</v>
      </c>
      <c r="K3" s="76" t="s">
        <v>520</v>
      </c>
      <c r="L3" s="28"/>
      <c r="M3" s="52"/>
      <c r="N3" s="208"/>
      <c r="O3" s="209" t="s">
        <v>521</v>
      </c>
      <c r="P3" s="210"/>
      <c r="Q3" s="210"/>
      <c r="R3" s="210"/>
      <c r="S3" s="210"/>
      <c r="T3" s="211"/>
      <c r="U3" s="211"/>
      <c r="V3" s="211"/>
      <c r="W3" s="212"/>
      <c r="X3" s="213"/>
      <c r="Y3" s="209"/>
      <c r="Z3" s="214" t="s">
        <v>522</v>
      </c>
      <c r="AA3" s="215" t="s">
        <v>523</v>
      </c>
      <c r="AB3" s="215" t="s">
        <v>524</v>
      </c>
      <c r="AC3" s="216" t="s">
        <v>525</v>
      </c>
    </row>
    <row r="4" spans="1:29" ht="12.75" customHeight="1">
      <c r="A4" s="107">
        <v>2</v>
      </c>
      <c r="B4" s="52" t="s">
        <v>526</v>
      </c>
      <c r="C4" s="119"/>
      <c r="D4" s="54">
        <v>10</v>
      </c>
      <c r="E4" s="52" t="s">
        <v>527</v>
      </c>
      <c r="F4" s="119"/>
      <c r="G4" s="54"/>
      <c r="H4" s="52"/>
      <c r="I4" s="52"/>
      <c r="J4" s="207"/>
      <c r="K4" s="76"/>
      <c r="L4" s="28"/>
      <c r="M4" s="52"/>
      <c r="N4" s="217">
        <v>1</v>
      </c>
      <c r="O4" s="218" t="s">
        <v>528</v>
      </c>
      <c r="P4" s="219" t="s">
        <v>529</v>
      </c>
      <c r="Q4" s="219" t="s">
        <v>530</v>
      </c>
      <c r="R4" s="219" t="s">
        <v>531</v>
      </c>
      <c r="S4" s="219" t="s">
        <v>532</v>
      </c>
      <c r="T4" s="220"/>
      <c r="U4" s="220">
        <v>101</v>
      </c>
      <c r="V4" s="221">
        <v>10</v>
      </c>
      <c r="W4" s="222" t="s">
        <v>533</v>
      </c>
      <c r="X4" s="223" t="s">
        <v>198</v>
      </c>
      <c r="Y4" s="224">
        <f t="shared" ref="Y4:Y8" si="0">VALUE(LEFT(Q4,2))</f>
        <v>3</v>
      </c>
      <c r="Z4" s="224">
        <f t="shared" ref="Z4:Z28" si="1">IF(RIGHT(Q4,2)="gp",Y4,0)*M4</f>
        <v>0</v>
      </c>
      <c r="AA4" s="225">
        <f t="shared" ref="AA4:AA28" si="2">IF(RIGHT(Q4,2)="sp",Y4,0)*M4</f>
        <v>0</v>
      </c>
      <c r="AB4" s="225">
        <f t="shared" ref="AB4:AB28" si="3">IF(RIGHT(Q4,2)="bp",Y4,0)*M4</f>
        <v>0</v>
      </c>
      <c r="AC4" s="226">
        <f t="shared" ref="AC4:AC28" si="4">IF(RIGHT(Q4,2)="cp",Y4,0)*M4</f>
        <v>0</v>
      </c>
    </row>
    <row r="5" spans="1:29" ht="12.75" customHeight="1">
      <c r="A5" s="107"/>
      <c r="B5" s="52"/>
      <c r="C5" s="52"/>
      <c r="D5" s="207"/>
      <c r="E5" s="52"/>
      <c r="F5" s="52"/>
      <c r="G5" s="117"/>
      <c r="H5" s="52"/>
      <c r="I5" s="52"/>
      <c r="J5" s="207"/>
      <c r="K5" s="76"/>
      <c r="L5" s="28"/>
      <c r="M5" s="52"/>
      <c r="N5" s="227">
        <v>1</v>
      </c>
      <c r="O5" s="228" t="s">
        <v>534</v>
      </c>
      <c r="P5" s="223" t="s">
        <v>529</v>
      </c>
      <c r="Q5" s="223" t="s">
        <v>535</v>
      </c>
      <c r="R5" s="223" t="s">
        <v>536</v>
      </c>
      <c r="S5" s="223"/>
      <c r="T5" s="229"/>
      <c r="U5" s="229">
        <v>623</v>
      </c>
      <c r="V5" s="230">
        <v>5</v>
      </c>
      <c r="W5" s="231" t="s">
        <v>533</v>
      </c>
      <c r="X5" s="223" t="s">
        <v>194</v>
      </c>
      <c r="Y5" s="232">
        <f t="shared" si="0"/>
        <v>2</v>
      </c>
      <c r="Z5" s="232">
        <f t="shared" si="1"/>
        <v>0</v>
      </c>
      <c r="AA5" s="233">
        <f t="shared" si="2"/>
        <v>0</v>
      </c>
      <c r="AB5" s="233">
        <f t="shared" si="3"/>
        <v>0</v>
      </c>
      <c r="AC5" s="234">
        <f t="shared" si="4"/>
        <v>0</v>
      </c>
    </row>
    <row r="6" spans="1:29" ht="12.75" customHeight="1">
      <c r="A6" s="107"/>
      <c r="B6" s="52"/>
      <c r="C6" s="52"/>
      <c r="D6" s="207"/>
      <c r="E6" s="52"/>
      <c r="F6" s="52"/>
      <c r="G6" s="117"/>
      <c r="H6" s="52"/>
      <c r="I6" s="52"/>
      <c r="J6" s="207"/>
      <c r="K6" s="76"/>
      <c r="L6" s="28"/>
      <c r="M6" s="52"/>
      <c r="N6" s="227">
        <v>1</v>
      </c>
      <c r="O6" s="228" t="s">
        <v>537</v>
      </c>
      <c r="P6" s="223" t="s">
        <v>538</v>
      </c>
      <c r="Q6" s="223" t="s">
        <v>539</v>
      </c>
      <c r="R6" s="223" t="s">
        <v>540</v>
      </c>
      <c r="S6" s="223"/>
      <c r="T6" s="229"/>
      <c r="U6" s="229">
        <v>637</v>
      </c>
      <c r="V6" s="230">
        <v>5</v>
      </c>
      <c r="W6" s="231" t="s">
        <v>533</v>
      </c>
      <c r="X6" s="223" t="s">
        <v>203</v>
      </c>
      <c r="Y6" s="232">
        <f t="shared" si="0"/>
        <v>6</v>
      </c>
      <c r="Z6" s="232">
        <f t="shared" si="1"/>
        <v>0</v>
      </c>
      <c r="AA6" s="233">
        <f t="shared" si="2"/>
        <v>0</v>
      </c>
      <c r="AB6" s="233">
        <f t="shared" si="3"/>
        <v>0</v>
      </c>
      <c r="AC6" s="234">
        <f t="shared" si="4"/>
        <v>0</v>
      </c>
    </row>
    <row r="7" spans="1:29" ht="12.75" customHeight="1">
      <c r="A7" s="107"/>
      <c r="B7" s="52"/>
      <c r="C7" s="52"/>
      <c r="D7" s="207"/>
      <c r="E7" s="52"/>
      <c r="F7" s="52"/>
      <c r="G7" s="117"/>
      <c r="H7" s="52"/>
      <c r="I7" s="52"/>
      <c r="J7" s="207"/>
      <c r="K7" s="76"/>
      <c r="L7" s="28"/>
      <c r="M7" s="52"/>
      <c r="N7" s="227">
        <v>4</v>
      </c>
      <c r="O7" s="228" t="s">
        <v>541</v>
      </c>
      <c r="P7" s="223" t="s">
        <v>542</v>
      </c>
      <c r="Q7" s="223" t="s">
        <v>530</v>
      </c>
      <c r="R7" s="223" t="s">
        <v>543</v>
      </c>
      <c r="S7" s="223"/>
      <c r="T7" s="229"/>
      <c r="U7" s="229">
        <v>624</v>
      </c>
      <c r="V7" s="230">
        <v>5</v>
      </c>
      <c r="W7" s="231" t="s">
        <v>533</v>
      </c>
      <c r="X7" s="223" t="s">
        <v>194</v>
      </c>
      <c r="Y7" s="232">
        <f t="shared" si="0"/>
        <v>3</v>
      </c>
      <c r="Z7" s="232">
        <f t="shared" si="1"/>
        <v>0</v>
      </c>
      <c r="AA7" s="233">
        <f t="shared" si="2"/>
        <v>0</v>
      </c>
      <c r="AB7" s="233">
        <f t="shared" si="3"/>
        <v>0</v>
      </c>
      <c r="AC7" s="234">
        <f t="shared" si="4"/>
        <v>0</v>
      </c>
    </row>
    <row r="8" spans="1:29" ht="12.75" customHeight="1">
      <c r="A8" s="107"/>
      <c r="B8" s="52"/>
      <c r="C8" s="52"/>
      <c r="D8" s="207"/>
      <c r="E8" s="52"/>
      <c r="F8" s="52"/>
      <c r="G8" s="117"/>
      <c r="H8" s="52"/>
      <c r="I8" s="52"/>
      <c r="J8" s="207"/>
      <c r="K8" s="76"/>
      <c r="L8" s="28"/>
      <c r="M8" s="52"/>
      <c r="N8" s="227">
        <v>4</v>
      </c>
      <c r="O8" s="228" t="s">
        <v>544</v>
      </c>
      <c r="P8" s="223" t="s">
        <v>545</v>
      </c>
      <c r="Q8" s="223" t="s">
        <v>546</v>
      </c>
      <c r="R8" s="223" t="s">
        <v>547</v>
      </c>
      <c r="S8" s="223"/>
      <c r="T8" s="229"/>
      <c r="U8" s="229">
        <v>105</v>
      </c>
      <c r="V8" s="230">
        <v>5</v>
      </c>
      <c r="W8" s="231" t="s">
        <v>533</v>
      </c>
      <c r="X8" s="223" t="s">
        <v>203</v>
      </c>
      <c r="Y8" s="232">
        <f t="shared" si="0"/>
        <v>1</v>
      </c>
      <c r="Z8" s="232">
        <f t="shared" si="1"/>
        <v>0</v>
      </c>
      <c r="AA8" s="233">
        <f t="shared" si="2"/>
        <v>0</v>
      </c>
      <c r="AB8" s="233">
        <f t="shared" si="3"/>
        <v>0</v>
      </c>
      <c r="AC8" s="234">
        <f t="shared" si="4"/>
        <v>0</v>
      </c>
    </row>
    <row r="9" spans="1:29" ht="12.75" customHeight="1">
      <c r="A9" s="107"/>
      <c r="B9" s="52"/>
      <c r="C9" s="52"/>
      <c r="D9" s="207"/>
      <c r="E9" s="52"/>
      <c r="F9" s="52"/>
      <c r="G9" s="117"/>
      <c r="H9" s="52"/>
      <c r="I9" s="52"/>
      <c r="J9" s="207"/>
      <c r="K9" s="76"/>
      <c r="L9" s="28"/>
      <c r="M9" s="52"/>
      <c r="N9" s="227">
        <v>6</v>
      </c>
      <c r="O9" s="228" t="s">
        <v>548</v>
      </c>
      <c r="P9" s="223" t="s">
        <v>549</v>
      </c>
      <c r="Q9" s="223" t="s">
        <v>550</v>
      </c>
      <c r="R9" s="223" t="s">
        <v>551</v>
      </c>
      <c r="S9" s="223"/>
      <c r="T9" s="229"/>
      <c r="U9" s="229">
        <v>106</v>
      </c>
      <c r="V9" s="230" t="s">
        <v>552</v>
      </c>
      <c r="W9" s="231" t="s">
        <v>553</v>
      </c>
      <c r="X9" s="223" t="s">
        <v>206</v>
      </c>
      <c r="Y9" s="232">
        <f t="shared" ref="Y9:Y11" si="5">VALUE(LEFT(Q9,3))</f>
        <v>100</v>
      </c>
      <c r="Z9" s="232">
        <f t="shared" si="1"/>
        <v>0</v>
      </c>
      <c r="AA9" s="233">
        <f t="shared" si="2"/>
        <v>0</v>
      </c>
      <c r="AB9" s="233">
        <f t="shared" si="3"/>
        <v>0</v>
      </c>
      <c r="AC9" s="234">
        <f t="shared" si="4"/>
        <v>0</v>
      </c>
    </row>
    <row r="10" spans="1:29" ht="12.75" customHeight="1">
      <c r="A10" s="107"/>
      <c r="B10" s="52"/>
      <c r="C10" s="52"/>
      <c r="D10" s="207"/>
      <c r="E10" s="52"/>
      <c r="F10" s="52"/>
      <c r="G10" s="117"/>
      <c r="H10" s="52"/>
      <c r="I10" s="52"/>
      <c r="J10" s="207"/>
      <c r="K10" s="76"/>
      <c r="L10" s="28"/>
      <c r="M10" s="52"/>
      <c r="N10" s="227">
        <v>20</v>
      </c>
      <c r="O10" s="228" t="s">
        <v>554</v>
      </c>
      <c r="P10" s="223" t="s">
        <v>555</v>
      </c>
      <c r="Q10" s="223" t="s">
        <v>556</v>
      </c>
      <c r="R10" s="223" t="s">
        <v>557</v>
      </c>
      <c r="S10" s="223" t="s">
        <v>558</v>
      </c>
      <c r="T10" s="229"/>
      <c r="U10" s="229">
        <v>107</v>
      </c>
      <c r="V10" s="230" t="s">
        <v>552</v>
      </c>
      <c r="W10" s="231" t="s">
        <v>559</v>
      </c>
      <c r="X10" s="223" t="s">
        <v>560</v>
      </c>
      <c r="Y10" s="232">
        <f t="shared" si="5"/>
        <v>120</v>
      </c>
      <c r="Z10" s="232">
        <f t="shared" si="1"/>
        <v>0</v>
      </c>
      <c r="AA10" s="233">
        <f t="shared" si="2"/>
        <v>0</v>
      </c>
      <c r="AB10" s="233">
        <f t="shared" si="3"/>
        <v>0</v>
      </c>
      <c r="AC10" s="234">
        <f t="shared" si="4"/>
        <v>0</v>
      </c>
    </row>
    <row r="11" spans="1:29" ht="12.75" customHeight="1">
      <c r="A11" s="107"/>
      <c r="B11" s="52"/>
      <c r="C11" s="52"/>
      <c r="D11" s="207"/>
      <c r="E11" s="52"/>
      <c r="F11" s="52"/>
      <c r="G11" s="117"/>
      <c r="H11" s="52"/>
      <c r="I11" s="52"/>
      <c r="J11" s="207"/>
      <c r="K11" s="76"/>
      <c r="L11" s="28"/>
      <c r="M11" s="52"/>
      <c r="N11" s="227">
        <v>10</v>
      </c>
      <c r="O11" s="228" t="s">
        <v>561</v>
      </c>
      <c r="P11" s="223" t="s">
        <v>562</v>
      </c>
      <c r="Q11" s="223" t="s">
        <v>563</v>
      </c>
      <c r="R11" s="223" t="s">
        <v>564</v>
      </c>
      <c r="S11" s="223"/>
      <c r="T11" s="229"/>
      <c r="U11" s="229">
        <v>625</v>
      </c>
      <c r="V11" s="230">
        <v>3</v>
      </c>
      <c r="W11" s="231" t="s">
        <v>565</v>
      </c>
      <c r="X11" s="223" t="s">
        <v>566</v>
      </c>
      <c r="Y11" s="232">
        <f t="shared" si="5"/>
        <v>12</v>
      </c>
      <c r="Z11" s="232">
        <f t="shared" si="1"/>
        <v>0</v>
      </c>
      <c r="AA11" s="233">
        <f t="shared" si="2"/>
        <v>0</v>
      </c>
      <c r="AB11" s="233">
        <f t="shared" si="3"/>
        <v>0</v>
      </c>
      <c r="AC11" s="234">
        <f t="shared" si="4"/>
        <v>0</v>
      </c>
    </row>
    <row r="12" spans="1:29" ht="12.75" customHeight="1">
      <c r="A12" s="107"/>
      <c r="B12" s="52"/>
      <c r="C12" s="52"/>
      <c r="D12" s="207"/>
      <c r="E12" s="52"/>
      <c r="F12" s="52"/>
      <c r="G12" s="117"/>
      <c r="H12" s="52"/>
      <c r="I12" s="52"/>
      <c r="J12" s="207"/>
      <c r="K12" s="76"/>
      <c r="L12" s="28"/>
      <c r="M12" s="52"/>
      <c r="N12" s="227">
        <v>3</v>
      </c>
      <c r="O12" s="228" t="s">
        <v>567</v>
      </c>
      <c r="P12" s="223" t="s">
        <v>542</v>
      </c>
      <c r="Q12" s="223" t="s">
        <v>530</v>
      </c>
      <c r="R12" s="223" t="s">
        <v>568</v>
      </c>
      <c r="S12" s="223"/>
      <c r="T12" s="229"/>
      <c r="U12" s="229">
        <v>626</v>
      </c>
      <c r="V12" s="230">
        <v>10</v>
      </c>
      <c r="W12" s="231" t="s">
        <v>533</v>
      </c>
      <c r="X12" s="223" t="s">
        <v>198</v>
      </c>
      <c r="Y12" s="232">
        <f t="shared" ref="Y12:Y15" si="6">VALUE(LEFT(Q12,2))</f>
        <v>3</v>
      </c>
      <c r="Z12" s="232">
        <f t="shared" si="1"/>
        <v>0</v>
      </c>
      <c r="AA12" s="233">
        <f t="shared" si="2"/>
        <v>0</v>
      </c>
      <c r="AB12" s="233">
        <f t="shared" si="3"/>
        <v>0</v>
      </c>
      <c r="AC12" s="234">
        <f t="shared" si="4"/>
        <v>0</v>
      </c>
    </row>
    <row r="13" spans="1:29" ht="12.75" customHeight="1">
      <c r="A13" s="107"/>
      <c r="B13" s="52"/>
      <c r="C13" s="52"/>
      <c r="D13" s="207"/>
      <c r="E13" s="52"/>
      <c r="F13" s="52"/>
      <c r="G13" s="117"/>
      <c r="H13" s="52"/>
      <c r="I13" s="52"/>
      <c r="J13" s="207"/>
      <c r="K13" s="76"/>
      <c r="L13" s="28"/>
      <c r="M13" s="52"/>
      <c r="N13" s="227">
        <v>4</v>
      </c>
      <c r="O13" s="228" t="s">
        <v>569</v>
      </c>
      <c r="P13" s="223" t="s">
        <v>529</v>
      </c>
      <c r="Q13" s="223" t="s">
        <v>570</v>
      </c>
      <c r="R13" s="223" t="s">
        <v>571</v>
      </c>
      <c r="S13" s="223"/>
      <c r="T13" s="229"/>
      <c r="U13" s="229">
        <v>627</v>
      </c>
      <c r="V13" s="230">
        <v>10</v>
      </c>
      <c r="W13" s="231" t="s">
        <v>565</v>
      </c>
      <c r="X13" s="223" t="s">
        <v>194</v>
      </c>
      <c r="Y13" s="232">
        <f t="shared" si="6"/>
        <v>1</v>
      </c>
      <c r="Z13" s="232">
        <f t="shared" si="1"/>
        <v>0</v>
      </c>
      <c r="AA13" s="233">
        <f t="shared" si="2"/>
        <v>0</v>
      </c>
      <c r="AB13" s="233">
        <f t="shared" si="3"/>
        <v>0</v>
      </c>
      <c r="AC13" s="234">
        <f t="shared" si="4"/>
        <v>0</v>
      </c>
    </row>
    <row r="14" spans="1:29" ht="13.5" customHeight="1">
      <c r="A14" s="107"/>
      <c r="B14" s="52"/>
      <c r="C14" s="52"/>
      <c r="D14" s="207"/>
      <c r="E14" s="52"/>
      <c r="F14" s="52"/>
      <c r="G14" s="117"/>
      <c r="H14" s="52"/>
      <c r="I14" s="52"/>
      <c r="J14" s="207"/>
      <c r="K14" s="76"/>
      <c r="L14" s="28"/>
      <c r="M14" s="52"/>
      <c r="N14" s="227">
        <v>1</v>
      </c>
      <c r="O14" s="228" t="s">
        <v>572</v>
      </c>
      <c r="P14" s="223" t="s">
        <v>573</v>
      </c>
      <c r="Q14" s="223" t="s">
        <v>574</v>
      </c>
      <c r="R14" s="223" t="s">
        <v>575</v>
      </c>
      <c r="S14" s="223"/>
      <c r="T14" s="229"/>
      <c r="U14" s="229">
        <v>628</v>
      </c>
      <c r="V14" s="230">
        <v>10</v>
      </c>
      <c r="W14" s="231" t="s">
        <v>559</v>
      </c>
      <c r="X14" s="223" t="s">
        <v>198</v>
      </c>
      <c r="Y14" s="232">
        <f t="shared" si="6"/>
        <v>5</v>
      </c>
      <c r="Z14" s="232">
        <f t="shared" si="1"/>
        <v>0</v>
      </c>
      <c r="AA14" s="233">
        <f t="shared" si="2"/>
        <v>0</v>
      </c>
      <c r="AB14" s="233">
        <f t="shared" si="3"/>
        <v>0</v>
      </c>
      <c r="AC14" s="234">
        <f t="shared" si="4"/>
        <v>0</v>
      </c>
    </row>
    <row r="15" spans="1:29" ht="12.75" customHeight="1">
      <c r="A15" s="94"/>
      <c r="B15" s="86"/>
      <c r="C15" s="86"/>
      <c r="D15" s="235"/>
      <c r="E15" s="86"/>
      <c r="F15" s="86"/>
      <c r="G15" s="236"/>
      <c r="H15" s="86"/>
      <c r="I15" s="86"/>
      <c r="J15" s="235"/>
      <c r="K15" s="95"/>
      <c r="L15" s="28"/>
      <c r="M15" s="52"/>
      <c r="N15" s="227">
        <v>2</v>
      </c>
      <c r="O15" s="228" t="s">
        <v>576</v>
      </c>
      <c r="P15" s="223" t="s">
        <v>577</v>
      </c>
      <c r="Q15" s="223" t="s">
        <v>578</v>
      </c>
      <c r="R15" s="223" t="s">
        <v>579</v>
      </c>
      <c r="S15" s="223"/>
      <c r="T15" s="230"/>
      <c r="U15" s="229">
        <v>111</v>
      </c>
      <c r="V15" s="230">
        <v>10</v>
      </c>
      <c r="W15" s="231" t="s">
        <v>533</v>
      </c>
      <c r="X15" s="223" t="s">
        <v>194</v>
      </c>
      <c r="Y15" s="232">
        <f t="shared" si="6"/>
        <v>5</v>
      </c>
      <c r="Z15" s="232">
        <f t="shared" si="1"/>
        <v>0</v>
      </c>
      <c r="AA15" s="233">
        <f t="shared" si="2"/>
        <v>0</v>
      </c>
      <c r="AB15" s="233">
        <f t="shared" si="3"/>
        <v>0</v>
      </c>
      <c r="AC15" s="234">
        <f t="shared" si="4"/>
        <v>0</v>
      </c>
    </row>
    <row r="16" spans="1:29" ht="12.75" customHeight="1">
      <c r="A16" s="237"/>
      <c r="B16" s="28"/>
      <c r="C16" s="28"/>
      <c r="D16" s="28"/>
      <c r="E16" s="28"/>
      <c r="F16" s="28"/>
      <c r="G16" s="28"/>
      <c r="H16" s="28"/>
      <c r="I16" s="28"/>
      <c r="J16" s="28"/>
      <c r="K16" s="238"/>
      <c r="L16" s="28"/>
      <c r="M16" s="52"/>
      <c r="N16" s="227">
        <v>6</v>
      </c>
      <c r="O16" s="228" t="s">
        <v>580</v>
      </c>
      <c r="P16" s="223" t="s">
        <v>581</v>
      </c>
      <c r="Q16" s="223" t="s">
        <v>582</v>
      </c>
      <c r="R16" s="223" t="s">
        <v>583</v>
      </c>
      <c r="S16" s="223"/>
      <c r="T16" s="229"/>
      <c r="U16" s="229">
        <v>646</v>
      </c>
      <c r="V16" s="230" t="s">
        <v>552</v>
      </c>
      <c r="W16" s="231" t="s">
        <v>559</v>
      </c>
      <c r="X16" s="223" t="s">
        <v>198</v>
      </c>
      <c r="Y16" s="232">
        <f t="shared" ref="Y16:Y18" si="7">VALUE(LEFT(Q16,3))</f>
        <v>40</v>
      </c>
      <c r="Z16" s="232">
        <f t="shared" si="1"/>
        <v>0</v>
      </c>
      <c r="AA16" s="233">
        <f t="shared" si="2"/>
        <v>0</v>
      </c>
      <c r="AB16" s="233">
        <f t="shared" si="3"/>
        <v>0</v>
      </c>
      <c r="AC16" s="234">
        <f t="shared" si="4"/>
        <v>0</v>
      </c>
    </row>
    <row r="17" spans="1:29" ht="12.75" customHeight="1">
      <c r="A17" s="239" t="s">
        <v>503</v>
      </c>
      <c r="B17" s="72" t="s">
        <v>584</v>
      </c>
      <c r="C17" s="72" t="s">
        <v>504</v>
      </c>
      <c r="D17" s="72"/>
      <c r="E17" s="72" t="s">
        <v>585</v>
      </c>
      <c r="F17" s="72" t="s">
        <v>586</v>
      </c>
      <c r="G17" s="48"/>
      <c r="H17" s="48"/>
      <c r="I17" s="48"/>
      <c r="J17" s="48"/>
      <c r="K17" s="69"/>
      <c r="L17" s="28"/>
      <c r="M17" s="52"/>
      <c r="N17" s="227">
        <v>12</v>
      </c>
      <c r="O17" s="228" t="s">
        <v>587</v>
      </c>
      <c r="P17" s="223" t="s">
        <v>588</v>
      </c>
      <c r="Q17" s="223" t="s">
        <v>589</v>
      </c>
      <c r="R17" s="223" t="s">
        <v>590</v>
      </c>
      <c r="S17" s="223"/>
      <c r="T17" s="229"/>
      <c r="U17" s="229">
        <v>647</v>
      </c>
      <c r="V17" s="230" t="s">
        <v>552</v>
      </c>
      <c r="W17" s="231" t="s">
        <v>559</v>
      </c>
      <c r="X17" s="223" t="s">
        <v>206</v>
      </c>
      <c r="Y17" s="232">
        <f t="shared" si="7"/>
        <v>150</v>
      </c>
      <c r="Z17" s="232">
        <f t="shared" si="1"/>
        <v>0</v>
      </c>
      <c r="AA17" s="233">
        <f t="shared" si="2"/>
        <v>0</v>
      </c>
      <c r="AB17" s="233">
        <f t="shared" si="3"/>
        <v>0</v>
      </c>
      <c r="AC17" s="234">
        <f t="shared" si="4"/>
        <v>0</v>
      </c>
    </row>
    <row r="18" spans="1:29" ht="12.75" customHeight="1">
      <c r="A18" s="107">
        <v>1</v>
      </c>
      <c r="B18" s="52" t="s">
        <v>591</v>
      </c>
      <c r="C18" s="54">
        <v>4</v>
      </c>
      <c r="D18" s="52"/>
      <c r="E18" s="52" t="s">
        <v>592</v>
      </c>
      <c r="F18" s="52" t="s">
        <v>593</v>
      </c>
      <c r="G18" s="52"/>
      <c r="H18" s="52"/>
      <c r="I18" s="52"/>
      <c r="J18" s="52"/>
      <c r="K18" s="76"/>
      <c r="L18" s="28"/>
      <c r="M18" s="52"/>
      <c r="N18" s="227">
        <v>10</v>
      </c>
      <c r="O18" s="228" t="s">
        <v>594</v>
      </c>
      <c r="P18" s="223" t="s">
        <v>595</v>
      </c>
      <c r="Q18" s="223" t="s">
        <v>596</v>
      </c>
      <c r="R18" s="223" t="s">
        <v>597</v>
      </c>
      <c r="S18" s="223"/>
      <c r="T18" s="229"/>
      <c r="U18" s="229"/>
      <c r="V18" s="230">
        <v>3</v>
      </c>
      <c r="W18" s="231" t="s">
        <v>598</v>
      </c>
      <c r="X18" s="223" t="s">
        <v>566</v>
      </c>
      <c r="Y18" s="232">
        <f t="shared" si="7"/>
        <v>10</v>
      </c>
      <c r="Z18" s="232">
        <f t="shared" si="1"/>
        <v>0</v>
      </c>
      <c r="AA18" s="233">
        <f t="shared" si="2"/>
        <v>0</v>
      </c>
      <c r="AB18" s="233">
        <f t="shared" si="3"/>
        <v>0</v>
      </c>
      <c r="AC18" s="234">
        <f t="shared" si="4"/>
        <v>0</v>
      </c>
    </row>
    <row r="19" spans="1:29" ht="12.75" customHeight="1">
      <c r="A19" s="107"/>
      <c r="B19" s="52"/>
      <c r="C19" s="54"/>
      <c r="D19" s="52"/>
      <c r="E19" s="52"/>
      <c r="F19" s="52"/>
      <c r="G19" s="52"/>
      <c r="H19" s="52"/>
      <c r="I19" s="52"/>
      <c r="J19" s="52"/>
      <c r="K19" s="76"/>
      <c r="L19" s="28"/>
      <c r="M19" s="52"/>
      <c r="N19" s="227">
        <v>4</v>
      </c>
      <c r="O19" s="228" t="s">
        <v>599</v>
      </c>
      <c r="P19" s="223" t="s">
        <v>600</v>
      </c>
      <c r="Q19" s="223" t="s">
        <v>574</v>
      </c>
      <c r="R19" s="223" t="s">
        <v>601</v>
      </c>
      <c r="S19" s="223" t="s">
        <v>602</v>
      </c>
      <c r="T19" s="229"/>
      <c r="U19" s="229"/>
      <c r="V19" s="230" t="s">
        <v>552</v>
      </c>
      <c r="W19" s="231" t="s">
        <v>559</v>
      </c>
      <c r="X19" s="223" t="s">
        <v>194</v>
      </c>
      <c r="Y19" s="232">
        <f>VALUE(LEFT(Q19,2))</f>
        <v>5</v>
      </c>
      <c r="Z19" s="232">
        <f t="shared" si="1"/>
        <v>0</v>
      </c>
      <c r="AA19" s="233">
        <f t="shared" si="2"/>
        <v>0</v>
      </c>
      <c r="AB19" s="233">
        <f t="shared" si="3"/>
        <v>0</v>
      </c>
      <c r="AC19" s="234">
        <f t="shared" si="4"/>
        <v>0</v>
      </c>
    </row>
    <row r="20" spans="1:29" ht="12.75" customHeight="1">
      <c r="A20" s="107"/>
      <c r="B20" s="52"/>
      <c r="C20" s="54"/>
      <c r="D20" s="52"/>
      <c r="E20" s="52"/>
      <c r="F20" s="52"/>
      <c r="G20" s="52"/>
      <c r="H20" s="240"/>
      <c r="I20" s="52"/>
      <c r="J20" s="52"/>
      <c r="K20" s="76"/>
      <c r="L20" s="28"/>
      <c r="M20" s="52"/>
      <c r="N20" s="227">
        <v>8</v>
      </c>
      <c r="O20" s="228" t="s">
        <v>603</v>
      </c>
      <c r="P20" s="223" t="s">
        <v>604</v>
      </c>
      <c r="Q20" s="223" t="s">
        <v>550</v>
      </c>
      <c r="R20" s="223" t="s">
        <v>605</v>
      </c>
      <c r="S20" s="223"/>
      <c r="T20" s="229"/>
      <c r="U20" s="229"/>
      <c r="V20" s="230" t="s">
        <v>552</v>
      </c>
      <c r="W20" s="241" t="s">
        <v>606</v>
      </c>
      <c r="X20" s="223" t="s">
        <v>607</v>
      </c>
      <c r="Y20" s="232">
        <f>VALUE(LEFT(Q20,3))</f>
        <v>100</v>
      </c>
      <c r="Z20" s="232">
        <f t="shared" si="1"/>
        <v>0</v>
      </c>
      <c r="AA20" s="233">
        <f t="shared" si="2"/>
        <v>0</v>
      </c>
      <c r="AB20" s="233">
        <f t="shared" si="3"/>
        <v>0</v>
      </c>
      <c r="AC20" s="234">
        <f t="shared" si="4"/>
        <v>0</v>
      </c>
    </row>
    <row r="21" spans="1:29" ht="12.75" customHeight="1">
      <c r="A21" s="107"/>
      <c r="B21" s="52"/>
      <c r="C21" s="54"/>
      <c r="D21" s="52"/>
      <c r="E21" s="52"/>
      <c r="F21" s="52"/>
      <c r="G21" s="52"/>
      <c r="H21" s="52"/>
      <c r="I21" s="52"/>
      <c r="J21" s="52"/>
      <c r="K21" s="76"/>
      <c r="L21" s="28"/>
      <c r="M21" s="52"/>
      <c r="N21" s="227">
        <v>1</v>
      </c>
      <c r="O21" s="228" t="s">
        <v>608</v>
      </c>
      <c r="P21" s="223" t="s">
        <v>573</v>
      </c>
      <c r="Q21" s="223" t="s">
        <v>609</v>
      </c>
      <c r="R21" s="223" t="s">
        <v>610</v>
      </c>
      <c r="S21" s="223"/>
      <c r="T21" s="229"/>
      <c r="U21" s="229">
        <v>631</v>
      </c>
      <c r="V21" s="230">
        <v>10</v>
      </c>
      <c r="W21" s="231" t="s">
        <v>559</v>
      </c>
      <c r="X21" s="223" t="s">
        <v>198</v>
      </c>
      <c r="Y21" s="232">
        <f t="shared" ref="Y21:Y24" si="8">VALUE(LEFT(Q21,2))</f>
        <v>6</v>
      </c>
      <c r="Z21" s="232">
        <f t="shared" si="1"/>
        <v>0</v>
      </c>
      <c r="AA21" s="233">
        <f t="shared" si="2"/>
        <v>0</v>
      </c>
      <c r="AB21" s="233">
        <f t="shared" si="3"/>
        <v>0</v>
      </c>
      <c r="AC21" s="234">
        <f t="shared" si="4"/>
        <v>0</v>
      </c>
    </row>
    <row r="22" spans="1:29" ht="12.75" customHeight="1">
      <c r="A22" s="107"/>
      <c r="B22" s="52"/>
      <c r="C22" s="54"/>
      <c r="D22" s="52"/>
      <c r="E22" s="52"/>
      <c r="F22" s="52"/>
      <c r="G22" s="52"/>
      <c r="H22" s="52"/>
      <c r="I22" s="52"/>
      <c r="J22" s="52"/>
      <c r="K22" s="76"/>
      <c r="L22" s="28"/>
      <c r="M22" s="52"/>
      <c r="N22" s="227">
        <v>1</v>
      </c>
      <c r="O22" s="228" t="s">
        <v>611</v>
      </c>
      <c r="P22" s="223" t="s">
        <v>612</v>
      </c>
      <c r="Q22" s="223" t="s">
        <v>613</v>
      </c>
      <c r="R22" s="223" t="s">
        <v>614</v>
      </c>
      <c r="S22" s="223"/>
      <c r="T22" s="229"/>
      <c r="U22" s="229">
        <v>632</v>
      </c>
      <c r="V22" s="230">
        <v>4</v>
      </c>
      <c r="W22" s="231" t="s">
        <v>559</v>
      </c>
      <c r="X22" s="230" t="s">
        <v>552</v>
      </c>
      <c r="Y22" s="232">
        <f t="shared" si="8"/>
        <v>24</v>
      </c>
      <c r="Z22" s="232">
        <f t="shared" si="1"/>
        <v>0</v>
      </c>
      <c r="AA22" s="233">
        <f t="shared" si="2"/>
        <v>0</v>
      </c>
      <c r="AB22" s="233">
        <f t="shared" si="3"/>
        <v>0</v>
      </c>
      <c r="AC22" s="234">
        <f t="shared" si="4"/>
        <v>0</v>
      </c>
    </row>
    <row r="23" spans="1:29" ht="12.75" customHeight="1">
      <c r="A23" s="107"/>
      <c r="B23" s="52"/>
      <c r="C23" s="54"/>
      <c r="D23" s="52"/>
      <c r="E23" s="52"/>
      <c r="F23" s="52"/>
      <c r="G23" s="52"/>
      <c r="H23" s="52"/>
      <c r="I23" s="52"/>
      <c r="J23" s="52"/>
      <c r="K23" s="76"/>
      <c r="L23" s="28"/>
      <c r="M23" s="52"/>
      <c r="N23" s="227">
        <v>1</v>
      </c>
      <c r="O23" s="228" t="s">
        <v>611</v>
      </c>
      <c r="P23" s="223" t="s">
        <v>612</v>
      </c>
      <c r="Q23" s="223" t="s">
        <v>615</v>
      </c>
      <c r="R23" s="223" t="s">
        <v>616</v>
      </c>
      <c r="S23" s="223"/>
      <c r="T23" s="229"/>
      <c r="U23" s="229">
        <v>632</v>
      </c>
      <c r="V23" s="230">
        <v>2</v>
      </c>
      <c r="W23" s="231" t="s">
        <v>559</v>
      </c>
      <c r="X23" s="223" t="s">
        <v>198</v>
      </c>
      <c r="Y23" s="232">
        <f t="shared" si="8"/>
        <v>45</v>
      </c>
      <c r="Z23" s="232">
        <f t="shared" si="1"/>
        <v>0</v>
      </c>
      <c r="AA23" s="233">
        <f t="shared" si="2"/>
        <v>0</v>
      </c>
      <c r="AB23" s="233">
        <f t="shared" si="3"/>
        <v>0</v>
      </c>
      <c r="AC23" s="234">
        <f t="shared" si="4"/>
        <v>0</v>
      </c>
    </row>
    <row r="24" spans="1:29" ht="12.75" customHeight="1">
      <c r="A24" s="107"/>
      <c r="B24" s="52"/>
      <c r="C24" s="54"/>
      <c r="D24" s="52"/>
      <c r="E24" s="52"/>
      <c r="F24" s="52"/>
      <c r="G24" s="52"/>
      <c r="H24" s="52"/>
      <c r="I24" s="52"/>
      <c r="J24" s="52"/>
      <c r="K24" s="76"/>
      <c r="L24" s="28"/>
      <c r="M24" s="52"/>
      <c r="N24" s="227">
        <v>1</v>
      </c>
      <c r="O24" s="228" t="s">
        <v>617</v>
      </c>
      <c r="P24" s="223" t="s">
        <v>618</v>
      </c>
      <c r="Q24" s="223" t="s">
        <v>619</v>
      </c>
      <c r="R24" s="223" t="s">
        <v>620</v>
      </c>
      <c r="S24" s="223" t="s">
        <v>558</v>
      </c>
      <c r="T24" s="229"/>
      <c r="U24" s="229">
        <v>633</v>
      </c>
      <c r="V24" s="230">
        <v>10</v>
      </c>
      <c r="W24" s="231" t="s">
        <v>621</v>
      </c>
      <c r="X24" s="223" t="s">
        <v>198</v>
      </c>
      <c r="Y24" s="232">
        <f t="shared" si="8"/>
        <v>8</v>
      </c>
      <c r="Z24" s="232">
        <f t="shared" si="1"/>
        <v>0</v>
      </c>
      <c r="AA24" s="233">
        <f t="shared" si="2"/>
        <v>0</v>
      </c>
      <c r="AB24" s="233">
        <f t="shared" si="3"/>
        <v>0</v>
      </c>
      <c r="AC24" s="234">
        <f t="shared" si="4"/>
        <v>0</v>
      </c>
    </row>
    <row r="25" spans="1:29" ht="12.75" customHeight="1">
      <c r="A25" s="107"/>
      <c r="B25" s="52"/>
      <c r="C25" s="54"/>
      <c r="D25" s="52"/>
      <c r="E25" s="52"/>
      <c r="F25" s="52"/>
      <c r="G25" s="52"/>
      <c r="H25" s="52"/>
      <c r="I25" s="52"/>
      <c r="J25" s="52"/>
      <c r="K25" s="76"/>
      <c r="L25" s="28"/>
      <c r="M25" s="52"/>
      <c r="N25" s="227">
        <v>12</v>
      </c>
      <c r="O25" s="228" t="s">
        <v>622</v>
      </c>
      <c r="P25" s="223" t="s">
        <v>529</v>
      </c>
      <c r="Q25" s="223" t="s">
        <v>623</v>
      </c>
      <c r="R25" s="223" t="s">
        <v>624</v>
      </c>
      <c r="S25" s="223"/>
      <c r="T25" s="229"/>
      <c r="U25" s="229">
        <v>134</v>
      </c>
      <c r="V25" s="230">
        <v>2</v>
      </c>
      <c r="W25" s="231" t="s">
        <v>559</v>
      </c>
      <c r="X25" s="223" t="s">
        <v>566</v>
      </c>
      <c r="Y25" s="232">
        <f>VALUE(LEFT(Q25,3))</f>
        <v>70</v>
      </c>
      <c r="Z25" s="232">
        <f t="shared" si="1"/>
        <v>0</v>
      </c>
      <c r="AA25" s="233">
        <f t="shared" si="2"/>
        <v>0</v>
      </c>
      <c r="AB25" s="233">
        <f t="shared" si="3"/>
        <v>0</v>
      </c>
      <c r="AC25" s="234">
        <f t="shared" si="4"/>
        <v>0</v>
      </c>
    </row>
    <row r="26" spans="1:29" ht="12.75" customHeight="1">
      <c r="A26" s="107"/>
      <c r="B26" s="52"/>
      <c r="C26" s="54"/>
      <c r="D26" s="52"/>
      <c r="E26" s="52"/>
      <c r="F26" s="52"/>
      <c r="G26" s="52"/>
      <c r="H26" s="52"/>
      <c r="I26" s="52"/>
      <c r="J26" s="52"/>
      <c r="K26" s="76"/>
      <c r="L26" s="28"/>
      <c r="M26" s="52"/>
      <c r="N26" s="227">
        <v>1</v>
      </c>
      <c r="O26" s="228" t="s">
        <v>625</v>
      </c>
      <c r="P26" s="223" t="s">
        <v>626</v>
      </c>
      <c r="Q26" s="223" t="s">
        <v>627</v>
      </c>
      <c r="R26" s="223" t="s">
        <v>628</v>
      </c>
      <c r="S26" s="223"/>
      <c r="T26" s="229"/>
      <c r="U26" s="229">
        <v>634</v>
      </c>
      <c r="V26" s="230">
        <v>10</v>
      </c>
      <c r="W26" s="231" t="s">
        <v>533</v>
      </c>
      <c r="X26" s="223" t="s">
        <v>189</v>
      </c>
      <c r="Y26" s="232">
        <f>VALUE(LEFT(Q26,2))</f>
        <v>1</v>
      </c>
      <c r="Z26" s="232">
        <f t="shared" si="1"/>
        <v>0</v>
      </c>
      <c r="AA26" s="233">
        <f t="shared" si="2"/>
        <v>0</v>
      </c>
      <c r="AB26" s="233">
        <f t="shared" si="3"/>
        <v>0</v>
      </c>
      <c r="AC26" s="234">
        <f t="shared" si="4"/>
        <v>0</v>
      </c>
    </row>
    <row r="27" spans="1:29" ht="12.75" customHeight="1">
      <c r="A27" s="107"/>
      <c r="B27" s="52"/>
      <c r="C27" s="54"/>
      <c r="D27" s="52"/>
      <c r="E27" s="52"/>
      <c r="F27" s="52"/>
      <c r="G27" s="52"/>
      <c r="H27" s="52"/>
      <c r="I27" s="52"/>
      <c r="J27" s="52"/>
      <c r="K27" s="76"/>
      <c r="L27" s="28"/>
      <c r="M27" s="52"/>
      <c r="N27" s="227">
        <v>14</v>
      </c>
      <c r="O27" s="228" t="s">
        <v>629</v>
      </c>
      <c r="P27" s="223" t="s">
        <v>630</v>
      </c>
      <c r="Q27" s="223" t="s">
        <v>631</v>
      </c>
      <c r="R27" s="223" t="s">
        <v>632</v>
      </c>
      <c r="S27" s="223" t="s">
        <v>558</v>
      </c>
      <c r="T27" s="229"/>
      <c r="U27" s="229">
        <v>635</v>
      </c>
      <c r="V27" s="230" t="s">
        <v>552</v>
      </c>
      <c r="W27" s="231" t="s">
        <v>559</v>
      </c>
      <c r="X27" s="223" t="s">
        <v>566</v>
      </c>
      <c r="Y27" s="232">
        <f t="shared" ref="Y27:Y28" si="9">VALUE(LEFT(Q27,3))</f>
        <v>90</v>
      </c>
      <c r="Z27" s="232">
        <f t="shared" si="1"/>
        <v>0</v>
      </c>
      <c r="AA27" s="233">
        <f t="shared" si="2"/>
        <v>0</v>
      </c>
      <c r="AB27" s="233">
        <f t="shared" si="3"/>
        <v>0</v>
      </c>
      <c r="AC27" s="234">
        <f t="shared" si="4"/>
        <v>0</v>
      </c>
    </row>
    <row r="28" spans="1:29" ht="12.75" customHeight="1">
      <c r="A28" s="107"/>
      <c r="B28" s="52"/>
      <c r="C28" s="54"/>
      <c r="D28" s="52"/>
      <c r="E28" s="52"/>
      <c r="F28" s="52"/>
      <c r="G28" s="52"/>
      <c r="H28" s="52"/>
      <c r="I28" s="52"/>
      <c r="J28" s="52"/>
      <c r="K28" s="76"/>
      <c r="L28" s="28"/>
      <c r="M28" s="52"/>
      <c r="N28" s="227">
        <v>6</v>
      </c>
      <c r="O28" s="228" t="s">
        <v>633</v>
      </c>
      <c r="P28" s="223" t="s">
        <v>630</v>
      </c>
      <c r="Q28" s="223" t="s">
        <v>634</v>
      </c>
      <c r="R28" s="223" t="s">
        <v>635</v>
      </c>
      <c r="S28" s="223"/>
      <c r="T28" s="229"/>
      <c r="U28" s="229">
        <v>636</v>
      </c>
      <c r="V28" s="230" t="s">
        <v>552</v>
      </c>
      <c r="W28" s="231" t="s">
        <v>559</v>
      </c>
      <c r="X28" s="223" t="s">
        <v>206</v>
      </c>
      <c r="Y28" s="232">
        <f t="shared" si="9"/>
        <v>65</v>
      </c>
      <c r="Z28" s="232">
        <f t="shared" si="1"/>
        <v>0</v>
      </c>
      <c r="AA28" s="233">
        <f t="shared" si="2"/>
        <v>0</v>
      </c>
      <c r="AB28" s="233">
        <f t="shared" si="3"/>
        <v>0</v>
      </c>
      <c r="AC28" s="234">
        <f t="shared" si="4"/>
        <v>0</v>
      </c>
    </row>
    <row r="29" spans="1:29" ht="12.75" customHeight="1">
      <c r="A29" s="107"/>
      <c r="B29" s="52"/>
      <c r="C29" s="54"/>
      <c r="D29" s="52"/>
      <c r="E29" s="52"/>
      <c r="F29" s="52"/>
      <c r="G29" s="52"/>
      <c r="H29" s="52"/>
      <c r="I29" s="52"/>
      <c r="J29" s="52"/>
      <c r="K29" s="76"/>
      <c r="L29" s="28"/>
      <c r="M29" s="52"/>
      <c r="N29" s="242"/>
      <c r="O29" s="223"/>
      <c r="P29" s="223"/>
      <c r="Q29" s="223"/>
      <c r="R29" s="223"/>
      <c r="S29" s="223"/>
      <c r="T29" s="229"/>
      <c r="U29" s="229"/>
      <c r="V29" s="230"/>
      <c r="W29" s="231"/>
      <c r="X29" s="223"/>
      <c r="Y29" s="243"/>
      <c r="Z29" s="243"/>
      <c r="AA29" s="80"/>
      <c r="AB29" s="80"/>
      <c r="AC29" s="244"/>
    </row>
    <row r="30" spans="1:29" ht="12.75" customHeight="1">
      <c r="A30" s="107"/>
      <c r="B30" s="52"/>
      <c r="C30" s="54"/>
      <c r="D30" s="52"/>
      <c r="E30" s="52"/>
      <c r="F30" s="52"/>
      <c r="G30" s="52"/>
      <c r="H30" s="52"/>
      <c r="I30" s="52"/>
      <c r="J30" s="52"/>
      <c r="K30" s="76"/>
      <c r="L30" s="28"/>
      <c r="M30" s="52"/>
      <c r="N30" s="242"/>
      <c r="O30" s="52"/>
      <c r="P30" s="245"/>
      <c r="Q30" s="245"/>
      <c r="R30" s="245"/>
      <c r="S30" s="245"/>
      <c r="T30" s="246"/>
      <c r="U30" s="246"/>
      <c r="V30" s="246"/>
      <c r="W30" s="247"/>
      <c r="X30" s="245"/>
      <c r="Y30" s="243"/>
      <c r="Z30" s="243"/>
      <c r="AA30" s="80"/>
      <c r="AB30" s="80"/>
      <c r="AC30" s="244"/>
    </row>
    <row r="31" spans="1:29" ht="12.75" customHeight="1">
      <c r="A31" s="107"/>
      <c r="B31" s="52"/>
      <c r="C31" s="54"/>
      <c r="D31" s="52"/>
      <c r="E31" s="52"/>
      <c r="F31" s="52"/>
      <c r="G31" s="52"/>
      <c r="H31" s="52"/>
      <c r="I31" s="52"/>
      <c r="J31" s="52"/>
      <c r="K31" s="76"/>
      <c r="L31" s="28"/>
      <c r="M31" s="52"/>
      <c r="N31" s="248" t="s">
        <v>240</v>
      </c>
      <c r="O31" s="249" t="s">
        <v>507</v>
      </c>
      <c r="P31" s="249" t="s">
        <v>508</v>
      </c>
      <c r="Q31" s="249" t="s">
        <v>12</v>
      </c>
      <c r="R31" s="249" t="s">
        <v>509</v>
      </c>
      <c r="S31" s="249" t="s">
        <v>510</v>
      </c>
      <c r="T31" s="250" t="s">
        <v>511</v>
      </c>
      <c r="U31" s="250" t="s">
        <v>512</v>
      </c>
      <c r="V31" s="250" t="s">
        <v>513</v>
      </c>
      <c r="W31" s="251" t="s">
        <v>636</v>
      </c>
      <c r="X31" s="249" t="s">
        <v>515</v>
      </c>
      <c r="Y31" s="252"/>
      <c r="Z31" s="253"/>
      <c r="AA31" s="254"/>
      <c r="AB31" s="254"/>
      <c r="AC31" s="255"/>
    </row>
    <row r="32" spans="1:29" ht="12.75" customHeight="1">
      <c r="A32" s="107"/>
      <c r="B32" s="52"/>
      <c r="C32" s="54"/>
      <c r="D32" s="52"/>
      <c r="E32" s="52"/>
      <c r="F32" s="52"/>
      <c r="G32" s="52"/>
      <c r="H32" s="52"/>
      <c r="I32" s="52"/>
      <c r="J32" s="52"/>
      <c r="K32" s="76"/>
      <c r="L32" s="28"/>
      <c r="M32" s="52"/>
      <c r="N32" s="256"/>
      <c r="O32" s="257" t="s">
        <v>637</v>
      </c>
      <c r="P32" s="258"/>
      <c r="Q32" s="258"/>
      <c r="R32" s="258"/>
      <c r="S32" s="258"/>
      <c r="T32" s="259"/>
      <c r="U32" s="259"/>
      <c r="V32" s="259"/>
      <c r="W32" s="213"/>
      <c r="X32" s="258"/>
      <c r="Y32" s="260"/>
      <c r="Z32" s="260"/>
      <c r="AA32" s="261"/>
      <c r="AB32" s="261"/>
      <c r="AC32" s="262"/>
    </row>
    <row r="33" spans="1:29" ht="12.75" customHeight="1">
      <c r="A33" s="107"/>
      <c r="B33" s="52"/>
      <c r="C33" s="54"/>
      <c r="D33" s="52"/>
      <c r="E33" s="52"/>
      <c r="F33" s="52"/>
      <c r="G33" s="52"/>
      <c r="H33" s="52"/>
      <c r="I33" s="52"/>
      <c r="J33" s="52"/>
      <c r="K33" s="76"/>
      <c r="L33" s="28"/>
      <c r="M33" s="52"/>
      <c r="N33" s="263">
        <v>10</v>
      </c>
      <c r="O33" s="264" t="s">
        <v>638</v>
      </c>
      <c r="P33" s="265" t="s">
        <v>639</v>
      </c>
      <c r="Q33" s="265" t="s">
        <v>563</v>
      </c>
      <c r="R33" s="265" t="s">
        <v>640</v>
      </c>
      <c r="S33" s="265"/>
      <c r="T33" s="266"/>
      <c r="U33" s="266">
        <v>619</v>
      </c>
      <c r="V33" s="267" t="s">
        <v>552</v>
      </c>
      <c r="W33" s="268" t="s">
        <v>641</v>
      </c>
      <c r="X33" s="265" t="s">
        <v>607</v>
      </c>
      <c r="Y33" s="269">
        <f t="shared" ref="Y33:Y39" si="10">VALUE(LEFT(Q33,3))</f>
        <v>12</v>
      </c>
      <c r="Z33" s="269">
        <f t="shared" ref="Z33:Z42" si="11">IF(RIGHT(Q33,2)="gp",Y33,0)*M33</f>
        <v>0</v>
      </c>
      <c r="AA33" s="270">
        <f t="shared" ref="AA33:AA42" si="12">IF(RIGHT(Q33,2)="sp",Y33,0)*M33</f>
        <v>0</v>
      </c>
      <c r="AB33" s="270">
        <f t="shared" ref="AB33:AB42" si="13">IF(RIGHT(Q33,2)="bp",Y33,0)*M33</f>
        <v>0</v>
      </c>
      <c r="AC33" s="271">
        <f t="shared" ref="AC33:AC42" si="14">IF(RIGHT(Q33,2)="cp",Y33,0)*M33</f>
        <v>0</v>
      </c>
    </row>
    <row r="34" spans="1:29" ht="12.75" customHeight="1">
      <c r="A34" s="107"/>
      <c r="B34" s="52"/>
      <c r="C34" s="54"/>
      <c r="D34" s="52"/>
      <c r="E34" s="52"/>
      <c r="F34" s="52"/>
      <c r="G34" s="52"/>
      <c r="H34" s="52"/>
      <c r="I34" s="52"/>
      <c r="J34" s="52"/>
      <c r="K34" s="76"/>
      <c r="L34" s="28"/>
      <c r="M34" s="52"/>
      <c r="N34" s="263">
        <v>8</v>
      </c>
      <c r="O34" s="264" t="s">
        <v>642</v>
      </c>
      <c r="P34" s="265" t="s">
        <v>643</v>
      </c>
      <c r="Q34" s="265" t="s">
        <v>644</v>
      </c>
      <c r="R34" s="265" t="s">
        <v>645</v>
      </c>
      <c r="S34" s="265"/>
      <c r="T34" s="266"/>
      <c r="U34" s="266"/>
      <c r="V34" s="267" t="s">
        <v>552</v>
      </c>
      <c r="W34" s="268" t="s">
        <v>646</v>
      </c>
      <c r="X34" s="265" t="s">
        <v>607</v>
      </c>
      <c r="Y34" s="269">
        <f t="shared" si="10"/>
        <v>15</v>
      </c>
      <c r="Z34" s="269">
        <f t="shared" si="11"/>
        <v>0</v>
      </c>
      <c r="AA34" s="270">
        <f t="shared" si="12"/>
        <v>0</v>
      </c>
      <c r="AB34" s="270">
        <f t="shared" si="13"/>
        <v>0</v>
      </c>
      <c r="AC34" s="271">
        <f t="shared" si="14"/>
        <v>0</v>
      </c>
    </row>
    <row r="35" spans="1:29" ht="12.75" customHeight="1">
      <c r="A35" s="107"/>
      <c r="B35" s="52"/>
      <c r="C35" s="54"/>
      <c r="D35" s="52"/>
      <c r="E35" s="52"/>
      <c r="F35" s="52"/>
      <c r="G35" s="52"/>
      <c r="H35" s="52"/>
      <c r="I35" s="52"/>
      <c r="J35" s="52"/>
      <c r="K35" s="76"/>
      <c r="L35" s="28"/>
      <c r="M35" s="52"/>
      <c r="N35" s="263">
        <v>10</v>
      </c>
      <c r="O35" s="264" t="s">
        <v>647</v>
      </c>
      <c r="P35" s="265" t="s">
        <v>648</v>
      </c>
      <c r="Q35" s="265" t="s">
        <v>644</v>
      </c>
      <c r="R35" s="265" t="s">
        <v>649</v>
      </c>
      <c r="S35" s="265" t="s">
        <v>650</v>
      </c>
      <c r="T35" s="266"/>
      <c r="U35" s="266">
        <v>620</v>
      </c>
      <c r="V35" s="267" t="s">
        <v>552</v>
      </c>
      <c r="W35" s="268" t="s">
        <v>646</v>
      </c>
      <c r="X35" s="265" t="s">
        <v>607</v>
      </c>
      <c r="Y35" s="269">
        <f t="shared" si="10"/>
        <v>15</v>
      </c>
      <c r="Z35" s="269">
        <f t="shared" si="11"/>
        <v>0</v>
      </c>
      <c r="AA35" s="270">
        <f t="shared" si="12"/>
        <v>0</v>
      </c>
      <c r="AB35" s="270">
        <f t="shared" si="13"/>
        <v>0</v>
      </c>
      <c r="AC35" s="271">
        <f t="shared" si="14"/>
        <v>0</v>
      </c>
    </row>
    <row r="36" spans="1:29" ht="12.75" customHeight="1">
      <c r="A36" s="107"/>
      <c r="B36" s="52"/>
      <c r="C36" s="54"/>
      <c r="D36" s="52"/>
      <c r="E36" s="52"/>
      <c r="F36" s="52"/>
      <c r="G36" s="52"/>
      <c r="H36" s="52"/>
      <c r="I36" s="52"/>
      <c r="J36" s="52"/>
      <c r="K36" s="76"/>
      <c r="L36" s="28"/>
      <c r="M36" s="52"/>
      <c r="N36" s="263">
        <v>9</v>
      </c>
      <c r="O36" s="264" t="s">
        <v>651</v>
      </c>
      <c r="P36" s="265" t="s">
        <v>652</v>
      </c>
      <c r="Q36" s="265" t="s">
        <v>596</v>
      </c>
      <c r="R36" s="265" t="s">
        <v>653</v>
      </c>
      <c r="S36" s="265"/>
      <c r="T36" s="267"/>
      <c r="U36" s="266"/>
      <c r="V36" s="267" t="s">
        <v>552</v>
      </c>
      <c r="W36" s="268" t="s">
        <v>654</v>
      </c>
      <c r="X36" s="265" t="s">
        <v>607</v>
      </c>
      <c r="Y36" s="269">
        <f t="shared" si="10"/>
        <v>10</v>
      </c>
      <c r="Z36" s="269">
        <f t="shared" si="11"/>
        <v>0</v>
      </c>
      <c r="AA36" s="270">
        <f t="shared" si="12"/>
        <v>0</v>
      </c>
      <c r="AB36" s="270">
        <f t="shared" si="13"/>
        <v>0</v>
      </c>
      <c r="AC36" s="271">
        <f t="shared" si="14"/>
        <v>0</v>
      </c>
    </row>
    <row r="37" spans="1:29" ht="12.75" customHeight="1">
      <c r="A37" s="107"/>
      <c r="B37" s="52"/>
      <c r="C37" s="54"/>
      <c r="D37" s="52"/>
      <c r="E37" s="52"/>
      <c r="F37" s="52"/>
      <c r="G37" s="52"/>
      <c r="H37" s="52"/>
      <c r="I37" s="52"/>
      <c r="J37" s="52"/>
      <c r="K37" s="76"/>
      <c r="L37" s="28"/>
      <c r="M37" s="52"/>
      <c r="N37" s="263">
        <v>16</v>
      </c>
      <c r="O37" s="264" t="s">
        <v>655</v>
      </c>
      <c r="P37" s="265" t="s">
        <v>577</v>
      </c>
      <c r="Q37" s="265" t="s">
        <v>656</v>
      </c>
      <c r="R37" s="265" t="s">
        <v>657</v>
      </c>
      <c r="S37" s="265"/>
      <c r="T37" s="266"/>
      <c r="U37" s="266">
        <v>621</v>
      </c>
      <c r="V37" s="267" t="s">
        <v>552</v>
      </c>
      <c r="W37" s="268" t="s">
        <v>559</v>
      </c>
      <c r="X37" s="265" t="s">
        <v>607</v>
      </c>
      <c r="Y37" s="269">
        <f t="shared" si="10"/>
        <v>120</v>
      </c>
      <c r="Z37" s="269">
        <f t="shared" si="11"/>
        <v>0</v>
      </c>
      <c r="AA37" s="270">
        <f t="shared" si="12"/>
        <v>0</v>
      </c>
      <c r="AB37" s="270">
        <f t="shared" si="13"/>
        <v>0</v>
      </c>
      <c r="AC37" s="271">
        <f t="shared" si="14"/>
        <v>0</v>
      </c>
    </row>
    <row r="38" spans="1:29" ht="12.75" customHeight="1">
      <c r="A38" s="107"/>
      <c r="B38" s="52"/>
      <c r="C38" s="54"/>
      <c r="D38" s="52"/>
      <c r="E38" s="52"/>
      <c r="F38" s="52"/>
      <c r="G38" s="52"/>
      <c r="H38" s="52"/>
      <c r="I38" s="52"/>
      <c r="J38" s="52"/>
      <c r="K38" s="76"/>
      <c r="L38" s="28"/>
      <c r="M38" s="52"/>
      <c r="N38" s="263">
        <v>18</v>
      </c>
      <c r="O38" s="264" t="s">
        <v>658</v>
      </c>
      <c r="P38" s="265" t="s">
        <v>659</v>
      </c>
      <c r="Q38" s="265" t="s">
        <v>660</v>
      </c>
      <c r="R38" s="265" t="s">
        <v>661</v>
      </c>
      <c r="S38" s="265"/>
      <c r="T38" s="266"/>
      <c r="U38" s="266">
        <v>622</v>
      </c>
      <c r="V38" s="267" t="s">
        <v>552</v>
      </c>
      <c r="W38" s="268" t="s">
        <v>559</v>
      </c>
      <c r="X38" s="265" t="s">
        <v>607</v>
      </c>
      <c r="Y38" s="269">
        <f t="shared" si="10"/>
        <v>180</v>
      </c>
      <c r="Z38" s="269">
        <f t="shared" si="11"/>
        <v>0</v>
      </c>
      <c r="AA38" s="270">
        <f t="shared" si="12"/>
        <v>0</v>
      </c>
      <c r="AB38" s="270">
        <f t="shared" si="13"/>
        <v>0</v>
      </c>
      <c r="AC38" s="271">
        <f t="shared" si="14"/>
        <v>0</v>
      </c>
    </row>
    <row r="39" spans="1:29" ht="12.75" customHeight="1">
      <c r="A39" s="107"/>
      <c r="B39" s="52"/>
      <c r="C39" s="54"/>
      <c r="D39" s="52"/>
      <c r="E39" s="52"/>
      <c r="F39" s="52"/>
      <c r="G39" s="52"/>
      <c r="H39" s="52"/>
      <c r="I39" s="52"/>
      <c r="J39" s="52"/>
      <c r="K39" s="76"/>
      <c r="L39" s="28"/>
      <c r="M39" s="52"/>
      <c r="N39" s="263">
        <v>11</v>
      </c>
      <c r="O39" s="264" t="s">
        <v>662</v>
      </c>
      <c r="P39" s="265" t="s">
        <v>663</v>
      </c>
      <c r="Q39" s="265" t="s">
        <v>664</v>
      </c>
      <c r="R39" s="265" t="s">
        <v>665</v>
      </c>
      <c r="S39" s="265"/>
      <c r="T39" s="266"/>
      <c r="U39" s="266">
        <v>124</v>
      </c>
      <c r="V39" s="267" t="s">
        <v>552</v>
      </c>
      <c r="W39" s="268" t="s">
        <v>666</v>
      </c>
      <c r="X39" s="265" t="s">
        <v>607</v>
      </c>
      <c r="Y39" s="269">
        <f t="shared" si="10"/>
        <v>30</v>
      </c>
      <c r="Z39" s="269">
        <f t="shared" si="11"/>
        <v>0</v>
      </c>
      <c r="AA39" s="270">
        <f t="shared" si="12"/>
        <v>0</v>
      </c>
      <c r="AB39" s="270">
        <f t="shared" si="13"/>
        <v>0</v>
      </c>
      <c r="AC39" s="271">
        <f t="shared" si="14"/>
        <v>0</v>
      </c>
    </row>
    <row r="40" spans="1:29" ht="12.75" customHeight="1">
      <c r="A40" s="107"/>
      <c r="B40" s="52"/>
      <c r="C40" s="54"/>
      <c r="D40" s="52"/>
      <c r="E40" s="52"/>
      <c r="F40" s="52"/>
      <c r="G40" s="52"/>
      <c r="H40" s="52"/>
      <c r="I40" s="52"/>
      <c r="J40" s="52"/>
      <c r="K40" s="76"/>
      <c r="L40" s="28"/>
      <c r="M40" s="52"/>
      <c r="N40" s="263">
        <v>4</v>
      </c>
      <c r="O40" s="264" t="s">
        <v>667</v>
      </c>
      <c r="P40" s="265" t="s">
        <v>549</v>
      </c>
      <c r="Q40" s="265" t="s">
        <v>578</v>
      </c>
      <c r="R40" s="265" t="s">
        <v>668</v>
      </c>
      <c r="S40" s="265" t="s">
        <v>669</v>
      </c>
      <c r="T40" s="266"/>
      <c r="U40" s="266">
        <v>128</v>
      </c>
      <c r="V40" s="267" t="s">
        <v>552</v>
      </c>
      <c r="W40" s="268" t="s">
        <v>559</v>
      </c>
      <c r="X40" s="265" t="s">
        <v>607</v>
      </c>
      <c r="Y40" s="269">
        <f t="shared" ref="Y40:Y41" si="15">VALUE(LEFT(Q40,2))</f>
        <v>5</v>
      </c>
      <c r="Z40" s="269">
        <f t="shared" si="11"/>
        <v>0</v>
      </c>
      <c r="AA40" s="270">
        <f t="shared" si="12"/>
        <v>0</v>
      </c>
      <c r="AB40" s="270">
        <f t="shared" si="13"/>
        <v>0</v>
      </c>
      <c r="AC40" s="271">
        <f t="shared" si="14"/>
        <v>0</v>
      </c>
    </row>
    <row r="41" spans="1:29" ht="12.75" customHeight="1">
      <c r="A41" s="107"/>
      <c r="B41" s="52"/>
      <c r="C41" s="54"/>
      <c r="D41" s="52"/>
      <c r="E41" s="52"/>
      <c r="F41" s="52"/>
      <c r="G41" s="52"/>
      <c r="H41" s="52"/>
      <c r="I41" s="52"/>
      <c r="J41" s="52"/>
      <c r="K41" s="76"/>
      <c r="L41" s="28"/>
      <c r="M41" s="52"/>
      <c r="N41" s="263">
        <v>8</v>
      </c>
      <c r="O41" s="264" t="s">
        <v>670</v>
      </c>
      <c r="P41" s="265" t="s">
        <v>663</v>
      </c>
      <c r="Q41" s="265" t="s">
        <v>570</v>
      </c>
      <c r="R41" s="265" t="s">
        <v>671</v>
      </c>
      <c r="S41" s="265"/>
      <c r="T41" s="266"/>
      <c r="U41" s="266">
        <v>130</v>
      </c>
      <c r="V41" s="267" t="s">
        <v>552</v>
      </c>
      <c r="W41" s="268" t="s">
        <v>559</v>
      </c>
      <c r="X41" s="265" t="s">
        <v>194</v>
      </c>
      <c r="Y41" s="269">
        <f t="shared" si="15"/>
        <v>1</v>
      </c>
      <c r="Z41" s="269">
        <f t="shared" si="11"/>
        <v>0</v>
      </c>
      <c r="AA41" s="270">
        <f t="shared" si="12"/>
        <v>0</v>
      </c>
      <c r="AB41" s="270">
        <f t="shared" si="13"/>
        <v>0</v>
      </c>
      <c r="AC41" s="271">
        <f t="shared" si="14"/>
        <v>0</v>
      </c>
    </row>
    <row r="42" spans="1:29" ht="12.75" customHeight="1">
      <c r="A42" s="107"/>
      <c r="B42" s="52"/>
      <c r="C42" s="54"/>
      <c r="D42" s="52"/>
      <c r="E42" s="52"/>
      <c r="F42" s="52"/>
      <c r="G42" s="52"/>
      <c r="H42" s="52"/>
      <c r="I42" s="52"/>
      <c r="J42" s="52"/>
      <c r="K42" s="76"/>
      <c r="L42" s="28"/>
      <c r="M42" s="52"/>
      <c r="N42" s="263">
        <v>12</v>
      </c>
      <c r="O42" s="264" t="s">
        <v>672</v>
      </c>
      <c r="P42" s="265" t="s">
        <v>549</v>
      </c>
      <c r="Q42" s="265" t="s">
        <v>623</v>
      </c>
      <c r="R42" s="265" t="s">
        <v>673</v>
      </c>
      <c r="S42" s="265" t="s">
        <v>674</v>
      </c>
      <c r="T42" s="266"/>
      <c r="U42" s="266"/>
      <c r="V42" s="267" t="s">
        <v>552</v>
      </c>
      <c r="W42" s="268" t="s">
        <v>675</v>
      </c>
      <c r="X42" s="265" t="s">
        <v>607</v>
      </c>
      <c r="Y42" s="269">
        <f>VALUE(LEFT(Q42,3))</f>
        <v>70</v>
      </c>
      <c r="Z42" s="269">
        <f t="shared" si="11"/>
        <v>0</v>
      </c>
      <c r="AA42" s="270">
        <f t="shared" si="12"/>
        <v>0</v>
      </c>
      <c r="AB42" s="270">
        <f t="shared" si="13"/>
        <v>0</v>
      </c>
      <c r="AC42" s="271">
        <f t="shared" si="14"/>
        <v>0</v>
      </c>
    </row>
    <row r="43" spans="1:29" ht="12.75" customHeight="1">
      <c r="A43" s="107"/>
      <c r="B43" s="52"/>
      <c r="C43" s="54"/>
      <c r="D43" s="52"/>
      <c r="E43" s="52"/>
      <c r="F43" s="52"/>
      <c r="G43" s="52"/>
      <c r="H43" s="52"/>
      <c r="I43" s="52"/>
      <c r="J43" s="52"/>
      <c r="K43" s="76"/>
      <c r="L43" s="28"/>
      <c r="M43" s="52"/>
      <c r="N43" s="263"/>
      <c r="O43" s="265"/>
      <c r="P43" s="265"/>
      <c r="Q43" s="265"/>
      <c r="R43" s="265"/>
      <c r="S43" s="265"/>
      <c r="T43" s="266"/>
      <c r="U43" s="266"/>
      <c r="V43" s="267"/>
      <c r="W43" s="268"/>
      <c r="X43" s="265"/>
      <c r="Y43" s="243"/>
      <c r="Z43" s="243"/>
      <c r="AA43" s="80"/>
      <c r="AB43" s="80"/>
      <c r="AC43" s="244"/>
    </row>
    <row r="44" spans="1:29" ht="12.75" customHeight="1">
      <c r="A44" s="107"/>
      <c r="B44" s="52"/>
      <c r="C44" s="54"/>
      <c r="D44" s="52"/>
      <c r="E44" s="52"/>
      <c r="F44" s="52"/>
      <c r="G44" s="52"/>
      <c r="H44" s="52"/>
      <c r="I44" s="52"/>
      <c r="J44" s="52"/>
      <c r="K44" s="76"/>
      <c r="L44" s="28"/>
      <c r="M44" s="52"/>
      <c r="N44" s="263"/>
      <c r="O44" s="272"/>
      <c r="P44" s="272"/>
      <c r="Q44" s="272"/>
      <c r="R44" s="272"/>
      <c r="S44" s="272"/>
      <c r="T44" s="272"/>
      <c r="U44" s="272"/>
      <c r="V44" s="272"/>
      <c r="W44" s="273"/>
      <c r="X44" s="272"/>
      <c r="Y44" s="243"/>
      <c r="Z44" s="243"/>
      <c r="AA44" s="80"/>
      <c r="AB44" s="80"/>
      <c r="AC44" s="244"/>
    </row>
    <row r="45" spans="1:29" ht="12.75" customHeight="1">
      <c r="A45" s="107"/>
      <c r="B45" s="52"/>
      <c r="C45" s="54"/>
      <c r="D45" s="52"/>
      <c r="E45" s="52"/>
      <c r="F45" s="52"/>
      <c r="G45" s="52"/>
      <c r="H45" s="52"/>
      <c r="I45" s="52"/>
      <c r="J45" s="52"/>
      <c r="K45" s="76"/>
      <c r="L45" s="28"/>
      <c r="M45" s="52"/>
      <c r="N45" s="248" t="s">
        <v>240</v>
      </c>
      <c r="O45" s="249" t="s">
        <v>507</v>
      </c>
      <c r="P45" s="249" t="s">
        <v>508</v>
      </c>
      <c r="Q45" s="249" t="s">
        <v>12</v>
      </c>
      <c r="R45" s="249" t="s">
        <v>509</v>
      </c>
      <c r="S45" s="249" t="s">
        <v>510</v>
      </c>
      <c r="T45" s="250" t="s">
        <v>511</v>
      </c>
      <c r="U45" s="250" t="s">
        <v>512</v>
      </c>
      <c r="V45" s="250" t="s">
        <v>513</v>
      </c>
      <c r="W45" s="251" t="s">
        <v>636</v>
      </c>
      <c r="X45" s="249" t="s">
        <v>515</v>
      </c>
      <c r="Y45" s="252"/>
      <c r="Z45" s="253"/>
      <c r="AA45" s="254"/>
      <c r="AB45" s="254"/>
      <c r="AC45" s="255"/>
    </row>
    <row r="46" spans="1:29" ht="12.75" customHeight="1">
      <c r="A46" s="107"/>
      <c r="B46" s="52"/>
      <c r="C46" s="54"/>
      <c r="D46" s="52"/>
      <c r="E46" s="52"/>
      <c r="F46" s="52"/>
      <c r="G46" s="52"/>
      <c r="H46" s="52"/>
      <c r="I46" s="52"/>
      <c r="J46" s="52"/>
      <c r="K46" s="76"/>
      <c r="L46" s="28"/>
      <c r="M46" s="52"/>
      <c r="N46" s="256"/>
      <c r="O46" s="257" t="s">
        <v>676</v>
      </c>
      <c r="P46" s="258"/>
      <c r="Q46" s="258"/>
      <c r="R46" s="258"/>
      <c r="S46" s="258"/>
      <c r="T46" s="259"/>
      <c r="U46" s="259"/>
      <c r="V46" s="259"/>
      <c r="W46" s="213"/>
      <c r="X46" s="258"/>
      <c r="Y46" s="260"/>
      <c r="Z46" s="260"/>
      <c r="AA46" s="261"/>
      <c r="AB46" s="261"/>
      <c r="AC46" s="262"/>
    </row>
    <row r="47" spans="1:29" ht="12.75" customHeight="1">
      <c r="A47" s="73"/>
      <c r="B47" s="52"/>
      <c r="C47" s="52"/>
      <c r="D47" s="52"/>
      <c r="E47" s="52"/>
      <c r="F47" s="52"/>
      <c r="G47" s="52"/>
      <c r="H47" s="52"/>
      <c r="I47" s="52"/>
      <c r="J47" s="52"/>
      <c r="K47" s="76"/>
      <c r="L47" s="28"/>
      <c r="M47" s="52"/>
      <c r="N47" s="274">
        <v>20</v>
      </c>
      <c r="O47" s="275" t="s">
        <v>677</v>
      </c>
      <c r="P47" s="276" t="s">
        <v>678</v>
      </c>
      <c r="Q47" s="276" t="s">
        <v>679</v>
      </c>
      <c r="R47" s="276" t="s">
        <v>680</v>
      </c>
      <c r="S47" s="276"/>
      <c r="T47" s="277"/>
      <c r="U47" s="277">
        <v>102</v>
      </c>
      <c r="V47" s="278" t="s">
        <v>552</v>
      </c>
      <c r="W47" s="279" t="s">
        <v>559</v>
      </c>
      <c r="X47" s="276" t="s">
        <v>560</v>
      </c>
      <c r="Y47" s="280">
        <f>VALUE(LEFT(Q47,3))</f>
        <v>250</v>
      </c>
      <c r="Z47" s="280">
        <f t="shared" ref="Z47:Z69" si="16">IF(RIGHT(Q47,2)="gp",Y47,0)*M47</f>
        <v>0</v>
      </c>
      <c r="AA47" s="281">
        <f t="shared" ref="AA47:AA69" si="17">IF(RIGHT(Q47,2)="sp",Y47,0)*M47</f>
        <v>0</v>
      </c>
      <c r="AB47" s="281">
        <f t="shared" ref="AB47:AB69" si="18">IF(RIGHT(Q47,2)="bp",Y47,0)*M47</f>
        <v>0</v>
      </c>
      <c r="AC47" s="282">
        <f t="shared" ref="AC47:AC69" si="19">IF(RIGHT(Q47,2)="cp",Y47,0)*M47</f>
        <v>0</v>
      </c>
    </row>
    <row r="48" spans="1:29" ht="12.75" customHeight="1">
      <c r="A48" s="73"/>
      <c r="B48" s="52"/>
      <c r="C48" s="52"/>
      <c r="D48" s="52"/>
      <c r="E48" s="52"/>
      <c r="F48" s="52"/>
      <c r="G48" s="52"/>
      <c r="H48" s="52"/>
      <c r="I48" s="52"/>
      <c r="J48" s="52"/>
      <c r="K48" s="76"/>
      <c r="L48" s="28"/>
      <c r="M48" s="52"/>
      <c r="N48" s="274">
        <v>6</v>
      </c>
      <c r="O48" s="275" t="s">
        <v>681</v>
      </c>
      <c r="P48" s="276" t="s">
        <v>562</v>
      </c>
      <c r="Q48" s="276" t="s">
        <v>682</v>
      </c>
      <c r="R48" s="276" t="s">
        <v>683</v>
      </c>
      <c r="S48" s="276"/>
      <c r="T48" s="277"/>
      <c r="U48" s="277">
        <v>601</v>
      </c>
      <c r="V48" s="278" t="s">
        <v>552</v>
      </c>
      <c r="W48" s="279" t="s">
        <v>684</v>
      </c>
      <c r="X48" s="276" t="s">
        <v>206</v>
      </c>
      <c r="Y48" s="280">
        <f t="shared" ref="Y48:Y50" si="20">VALUE(LEFT(Q48,2))</f>
        <v>3</v>
      </c>
      <c r="Z48" s="280">
        <f t="shared" si="16"/>
        <v>0</v>
      </c>
      <c r="AA48" s="281">
        <f t="shared" si="17"/>
        <v>0</v>
      </c>
      <c r="AB48" s="281">
        <f t="shared" si="18"/>
        <v>0</v>
      </c>
      <c r="AC48" s="282">
        <f t="shared" si="19"/>
        <v>0</v>
      </c>
    </row>
    <row r="49" spans="1:29" ht="12.75" customHeight="1">
      <c r="A49" s="73"/>
      <c r="B49" s="52"/>
      <c r="C49" s="52"/>
      <c r="D49" s="52"/>
      <c r="E49" s="52"/>
      <c r="F49" s="52"/>
      <c r="G49" s="52"/>
      <c r="H49" s="52"/>
      <c r="I49" s="52"/>
      <c r="J49" s="52"/>
      <c r="K49" s="76"/>
      <c r="L49" s="28"/>
      <c r="M49" s="52"/>
      <c r="N49" s="274">
        <v>2</v>
      </c>
      <c r="O49" s="275" t="s">
        <v>685</v>
      </c>
      <c r="P49" s="276" t="s">
        <v>549</v>
      </c>
      <c r="Q49" s="276" t="s">
        <v>578</v>
      </c>
      <c r="R49" s="276" t="s">
        <v>686</v>
      </c>
      <c r="S49" s="276"/>
      <c r="T49" s="277"/>
      <c r="U49" s="277">
        <v>104</v>
      </c>
      <c r="V49" s="278" t="s">
        <v>552</v>
      </c>
      <c r="W49" s="279" t="s">
        <v>687</v>
      </c>
      <c r="X49" s="276" t="s">
        <v>194</v>
      </c>
      <c r="Y49" s="280">
        <f t="shared" si="20"/>
        <v>5</v>
      </c>
      <c r="Z49" s="280">
        <f t="shared" si="16"/>
        <v>0</v>
      </c>
      <c r="AA49" s="281">
        <f t="shared" si="17"/>
        <v>0</v>
      </c>
      <c r="AB49" s="281">
        <f t="shared" si="18"/>
        <v>0</v>
      </c>
      <c r="AC49" s="282">
        <f t="shared" si="19"/>
        <v>0</v>
      </c>
    </row>
    <row r="50" spans="1:29" ht="12.75" customHeight="1">
      <c r="A50" s="73"/>
      <c r="B50" s="52"/>
      <c r="C50" s="52"/>
      <c r="D50" s="52"/>
      <c r="E50" s="52"/>
      <c r="F50" s="52"/>
      <c r="G50" s="52"/>
      <c r="H50" s="52"/>
      <c r="I50" s="52"/>
      <c r="J50" s="52"/>
      <c r="K50" s="76"/>
      <c r="L50" s="28"/>
      <c r="M50" s="52"/>
      <c r="N50" s="274">
        <v>10</v>
      </c>
      <c r="O50" s="275" t="s">
        <v>688</v>
      </c>
      <c r="P50" s="276" t="s">
        <v>542</v>
      </c>
      <c r="Q50" s="276" t="s">
        <v>689</v>
      </c>
      <c r="R50" s="276" t="s">
        <v>690</v>
      </c>
      <c r="S50" s="276"/>
      <c r="T50" s="277"/>
      <c r="U50" s="277"/>
      <c r="V50" s="278" t="s">
        <v>552</v>
      </c>
      <c r="W50" s="279" t="s">
        <v>691</v>
      </c>
      <c r="X50" s="276" t="s">
        <v>206</v>
      </c>
      <c r="Y50" s="280">
        <f t="shared" si="20"/>
        <v>8</v>
      </c>
      <c r="Z50" s="280">
        <f t="shared" si="16"/>
        <v>0</v>
      </c>
      <c r="AA50" s="281">
        <f t="shared" si="17"/>
        <v>0</v>
      </c>
      <c r="AB50" s="281">
        <f t="shared" si="18"/>
        <v>0</v>
      </c>
      <c r="AC50" s="282">
        <f t="shared" si="19"/>
        <v>0</v>
      </c>
    </row>
    <row r="51" spans="1:29" ht="12.75" customHeight="1">
      <c r="A51" s="73"/>
      <c r="B51" s="52"/>
      <c r="C51" s="52"/>
      <c r="D51" s="52"/>
      <c r="E51" s="52"/>
      <c r="F51" s="52"/>
      <c r="G51" s="52"/>
      <c r="H51" s="52"/>
      <c r="I51" s="52"/>
      <c r="J51" s="52"/>
      <c r="K51" s="76"/>
      <c r="L51" s="28"/>
      <c r="M51" s="52"/>
      <c r="N51" s="274">
        <v>12</v>
      </c>
      <c r="O51" s="275" t="s">
        <v>692</v>
      </c>
      <c r="P51" s="276" t="s">
        <v>562</v>
      </c>
      <c r="Q51" s="276" t="s">
        <v>693</v>
      </c>
      <c r="R51" s="276" t="s">
        <v>694</v>
      </c>
      <c r="S51" s="276"/>
      <c r="T51" s="277"/>
      <c r="U51" s="277"/>
      <c r="V51" s="278" t="s">
        <v>552</v>
      </c>
      <c r="W51" s="279" t="s">
        <v>559</v>
      </c>
      <c r="X51" s="276" t="s">
        <v>607</v>
      </c>
      <c r="Y51" s="280">
        <f t="shared" ref="Y51:Y53" si="21">VALUE(LEFT(Q51,3))</f>
        <v>16</v>
      </c>
      <c r="Z51" s="280">
        <f t="shared" si="16"/>
        <v>0</v>
      </c>
      <c r="AA51" s="281">
        <f t="shared" si="17"/>
        <v>0</v>
      </c>
      <c r="AB51" s="281">
        <f t="shared" si="18"/>
        <v>0</v>
      </c>
      <c r="AC51" s="282">
        <f t="shared" si="19"/>
        <v>0</v>
      </c>
    </row>
    <row r="52" spans="1:29" ht="12.75" customHeight="1">
      <c r="A52" s="73"/>
      <c r="B52" s="52"/>
      <c r="C52" s="52"/>
      <c r="D52" s="52"/>
      <c r="E52" s="52"/>
      <c r="F52" s="52"/>
      <c r="G52" s="52"/>
      <c r="H52" s="52"/>
      <c r="I52" s="52"/>
      <c r="J52" s="52"/>
      <c r="K52" s="76"/>
      <c r="L52" s="28"/>
      <c r="M52" s="52"/>
      <c r="N52" s="274">
        <v>6</v>
      </c>
      <c r="O52" s="275" t="s">
        <v>695</v>
      </c>
      <c r="P52" s="276" t="s">
        <v>696</v>
      </c>
      <c r="Q52" s="276" t="s">
        <v>563</v>
      </c>
      <c r="R52" s="276" t="s">
        <v>697</v>
      </c>
      <c r="S52" s="276"/>
      <c r="T52" s="277"/>
      <c r="U52" s="277">
        <v>108</v>
      </c>
      <c r="V52" s="278" t="s">
        <v>552</v>
      </c>
      <c r="W52" s="279" t="s">
        <v>698</v>
      </c>
      <c r="X52" s="276" t="s">
        <v>203</v>
      </c>
      <c r="Y52" s="280">
        <f t="shared" si="21"/>
        <v>12</v>
      </c>
      <c r="Z52" s="280">
        <f t="shared" si="16"/>
        <v>0</v>
      </c>
      <c r="AA52" s="281">
        <f t="shared" si="17"/>
        <v>0</v>
      </c>
      <c r="AB52" s="281">
        <f t="shared" si="18"/>
        <v>0</v>
      </c>
      <c r="AC52" s="282">
        <f t="shared" si="19"/>
        <v>0</v>
      </c>
    </row>
    <row r="53" spans="1:29" ht="12.75" customHeight="1">
      <c r="A53" s="73"/>
      <c r="B53" s="52"/>
      <c r="C53" s="52"/>
      <c r="D53" s="52"/>
      <c r="E53" s="52"/>
      <c r="F53" s="52"/>
      <c r="G53" s="52"/>
      <c r="H53" s="52"/>
      <c r="I53" s="52"/>
      <c r="J53" s="52"/>
      <c r="K53" s="76"/>
      <c r="L53" s="28"/>
      <c r="M53" s="52"/>
      <c r="N53" s="274">
        <v>9</v>
      </c>
      <c r="O53" s="275" t="s">
        <v>699</v>
      </c>
      <c r="P53" s="276" t="s">
        <v>696</v>
      </c>
      <c r="Q53" s="276" t="s">
        <v>700</v>
      </c>
      <c r="R53" s="276" t="s">
        <v>701</v>
      </c>
      <c r="S53" s="276"/>
      <c r="T53" s="277"/>
      <c r="U53" s="277">
        <v>602</v>
      </c>
      <c r="V53" s="278" t="s">
        <v>552</v>
      </c>
      <c r="W53" s="279" t="s">
        <v>598</v>
      </c>
      <c r="X53" s="276" t="s">
        <v>203</v>
      </c>
      <c r="Y53" s="280">
        <f t="shared" si="21"/>
        <v>25</v>
      </c>
      <c r="Z53" s="280">
        <f t="shared" si="16"/>
        <v>0</v>
      </c>
      <c r="AA53" s="281">
        <f t="shared" si="17"/>
        <v>0</v>
      </c>
      <c r="AB53" s="281">
        <f t="shared" si="18"/>
        <v>0</v>
      </c>
      <c r="AC53" s="282">
        <f t="shared" si="19"/>
        <v>0</v>
      </c>
    </row>
    <row r="54" spans="1:29" ht="12.75" customHeight="1">
      <c r="A54" s="73"/>
      <c r="B54" s="52"/>
      <c r="C54" s="52"/>
      <c r="D54" s="52"/>
      <c r="E54" s="52"/>
      <c r="F54" s="52"/>
      <c r="G54" s="52"/>
      <c r="H54" s="52"/>
      <c r="I54" s="52"/>
      <c r="J54" s="52"/>
      <c r="K54" s="76"/>
      <c r="L54" s="28"/>
      <c r="M54" s="52"/>
      <c r="N54" s="274">
        <v>4</v>
      </c>
      <c r="O54" s="275" t="s">
        <v>702</v>
      </c>
      <c r="P54" s="276" t="s">
        <v>703</v>
      </c>
      <c r="Q54" s="276" t="s">
        <v>704</v>
      </c>
      <c r="R54" s="276" t="s">
        <v>705</v>
      </c>
      <c r="S54" s="276"/>
      <c r="T54" s="278"/>
      <c r="U54" s="277">
        <v>649</v>
      </c>
      <c r="V54" s="278" t="s">
        <v>552</v>
      </c>
      <c r="W54" s="279" t="s">
        <v>706</v>
      </c>
      <c r="X54" s="276" t="s">
        <v>198</v>
      </c>
      <c r="Y54" s="280">
        <f>VALUE(LEFT(Q54,2))</f>
        <v>2</v>
      </c>
      <c r="Z54" s="280">
        <f t="shared" si="16"/>
        <v>0</v>
      </c>
      <c r="AA54" s="281">
        <f t="shared" si="17"/>
        <v>0</v>
      </c>
      <c r="AB54" s="281">
        <f t="shared" si="18"/>
        <v>0</v>
      </c>
      <c r="AC54" s="282">
        <f t="shared" si="19"/>
        <v>0</v>
      </c>
    </row>
    <row r="55" spans="1:29" ht="12.75" customHeight="1">
      <c r="A55" s="73"/>
      <c r="B55" s="52"/>
      <c r="C55" s="52"/>
      <c r="D55" s="52"/>
      <c r="E55" s="52"/>
      <c r="F55" s="52"/>
      <c r="G55" s="52"/>
      <c r="H55" s="52"/>
      <c r="I55" s="52"/>
      <c r="J55" s="52"/>
      <c r="K55" s="76"/>
      <c r="L55" s="28"/>
      <c r="M55" s="52"/>
      <c r="N55" s="274">
        <v>14</v>
      </c>
      <c r="O55" s="275" t="s">
        <v>707</v>
      </c>
      <c r="P55" s="276" t="s">
        <v>708</v>
      </c>
      <c r="Q55" s="276" t="s">
        <v>582</v>
      </c>
      <c r="R55" s="276" t="s">
        <v>709</v>
      </c>
      <c r="S55" s="276"/>
      <c r="T55" s="278"/>
      <c r="U55" s="277"/>
      <c r="V55" s="278" t="s">
        <v>552</v>
      </c>
      <c r="W55" s="279" t="s">
        <v>710</v>
      </c>
      <c r="X55" s="276" t="s">
        <v>607</v>
      </c>
      <c r="Y55" s="280">
        <f>VALUE(LEFT(Q55,3))</f>
        <v>40</v>
      </c>
      <c r="Z55" s="280">
        <f t="shared" si="16"/>
        <v>0</v>
      </c>
      <c r="AA55" s="281">
        <f t="shared" si="17"/>
        <v>0</v>
      </c>
      <c r="AB55" s="281">
        <f t="shared" si="18"/>
        <v>0</v>
      </c>
      <c r="AC55" s="282">
        <f t="shared" si="19"/>
        <v>0</v>
      </c>
    </row>
    <row r="56" spans="1:29" ht="12.75" customHeight="1">
      <c r="A56" s="73"/>
      <c r="B56" s="52"/>
      <c r="C56" s="52"/>
      <c r="D56" s="52"/>
      <c r="E56" s="52"/>
      <c r="F56" s="52"/>
      <c r="G56" s="52"/>
      <c r="H56" s="52"/>
      <c r="I56" s="52"/>
      <c r="J56" s="52"/>
      <c r="K56" s="76"/>
      <c r="L56" s="28"/>
      <c r="M56" s="52"/>
      <c r="N56" s="274">
        <v>5</v>
      </c>
      <c r="O56" s="275" t="s">
        <v>711</v>
      </c>
      <c r="P56" s="276" t="s">
        <v>696</v>
      </c>
      <c r="Q56" s="276" t="s">
        <v>712</v>
      </c>
      <c r="R56" s="276" t="s">
        <v>713</v>
      </c>
      <c r="S56" s="276"/>
      <c r="T56" s="277"/>
      <c r="U56" s="277"/>
      <c r="V56" s="278" t="s">
        <v>552</v>
      </c>
      <c r="W56" s="279" t="s">
        <v>714</v>
      </c>
      <c r="X56" s="276" t="s">
        <v>189</v>
      </c>
      <c r="Y56" s="280">
        <f>VALUE(LEFT(Q56,2))</f>
        <v>7</v>
      </c>
      <c r="Z56" s="280">
        <f t="shared" si="16"/>
        <v>0</v>
      </c>
      <c r="AA56" s="281">
        <f t="shared" si="17"/>
        <v>0</v>
      </c>
      <c r="AB56" s="281">
        <f t="shared" si="18"/>
        <v>0</v>
      </c>
      <c r="AC56" s="282">
        <f t="shared" si="19"/>
        <v>0</v>
      </c>
    </row>
    <row r="57" spans="1:29" ht="12.75" customHeight="1">
      <c r="A57" s="73"/>
      <c r="B57" s="52"/>
      <c r="C57" s="52"/>
      <c r="D57" s="52"/>
      <c r="E57" s="52"/>
      <c r="F57" s="52"/>
      <c r="G57" s="52"/>
      <c r="H57" s="52"/>
      <c r="I57" s="52"/>
      <c r="J57" s="52"/>
      <c r="K57" s="76"/>
      <c r="L57" s="28"/>
      <c r="M57" s="52"/>
      <c r="N57" s="274">
        <v>7</v>
      </c>
      <c r="O57" s="275" t="s">
        <v>715</v>
      </c>
      <c r="P57" s="276" t="s">
        <v>716</v>
      </c>
      <c r="Q57" s="276" t="s">
        <v>596</v>
      </c>
      <c r="R57" s="276" t="s">
        <v>717</v>
      </c>
      <c r="S57" s="276"/>
      <c r="T57" s="277"/>
      <c r="U57" s="277"/>
      <c r="V57" s="278" t="s">
        <v>552</v>
      </c>
      <c r="W57" s="279" t="s">
        <v>533</v>
      </c>
      <c r="X57" s="276" t="s">
        <v>206</v>
      </c>
      <c r="Y57" s="280">
        <f t="shared" ref="Y57:Y58" si="22">VALUE(LEFT(Q57,3))</f>
        <v>10</v>
      </c>
      <c r="Z57" s="280">
        <f t="shared" si="16"/>
        <v>0</v>
      </c>
      <c r="AA57" s="281">
        <f t="shared" si="17"/>
        <v>0</v>
      </c>
      <c r="AB57" s="281">
        <f t="shared" si="18"/>
        <v>0</v>
      </c>
      <c r="AC57" s="282">
        <f t="shared" si="19"/>
        <v>0</v>
      </c>
    </row>
    <row r="58" spans="1:29" ht="12.75" customHeight="1">
      <c r="A58" s="73"/>
      <c r="B58" s="52"/>
      <c r="C58" s="52"/>
      <c r="D58" s="52"/>
      <c r="E58" s="52"/>
      <c r="F58" s="52"/>
      <c r="G58" s="52"/>
      <c r="H58" s="52"/>
      <c r="I58" s="52"/>
      <c r="J58" s="52"/>
      <c r="K58" s="76"/>
      <c r="L58" s="28"/>
      <c r="M58" s="52"/>
      <c r="N58" s="274">
        <v>18</v>
      </c>
      <c r="O58" s="275" t="s">
        <v>718</v>
      </c>
      <c r="P58" s="276" t="s">
        <v>719</v>
      </c>
      <c r="Q58" s="276" t="s">
        <v>720</v>
      </c>
      <c r="R58" s="276" t="s">
        <v>721</v>
      </c>
      <c r="S58" s="276"/>
      <c r="T58" s="277"/>
      <c r="U58" s="277"/>
      <c r="V58" s="278"/>
      <c r="W58" s="279" t="s">
        <v>533</v>
      </c>
      <c r="X58" s="276" t="s">
        <v>566</v>
      </c>
      <c r="Y58" s="280">
        <f t="shared" si="22"/>
        <v>175</v>
      </c>
      <c r="Z58" s="280">
        <f t="shared" si="16"/>
        <v>0</v>
      </c>
      <c r="AA58" s="281">
        <f t="shared" si="17"/>
        <v>0</v>
      </c>
      <c r="AB58" s="281">
        <f t="shared" si="18"/>
        <v>0</v>
      </c>
      <c r="AC58" s="282">
        <f t="shared" si="19"/>
        <v>0</v>
      </c>
    </row>
    <row r="59" spans="1:29" ht="12.75" customHeight="1">
      <c r="A59" s="73"/>
      <c r="B59" s="52"/>
      <c r="C59" s="52"/>
      <c r="D59" s="52"/>
      <c r="E59" s="52"/>
      <c r="F59" s="52"/>
      <c r="G59" s="52"/>
      <c r="H59" s="52"/>
      <c r="I59" s="52"/>
      <c r="J59" s="52"/>
      <c r="K59" s="76"/>
      <c r="L59" s="28"/>
      <c r="M59" s="52"/>
      <c r="N59" s="274">
        <v>4</v>
      </c>
      <c r="O59" s="275" t="s">
        <v>722</v>
      </c>
      <c r="P59" s="276" t="s">
        <v>573</v>
      </c>
      <c r="Q59" s="276" t="s">
        <v>574</v>
      </c>
      <c r="R59" s="276" t="s">
        <v>723</v>
      </c>
      <c r="S59" s="276"/>
      <c r="T59" s="277"/>
      <c r="U59" s="277">
        <v>604</v>
      </c>
      <c r="V59" s="278" t="s">
        <v>552</v>
      </c>
      <c r="W59" s="279" t="s">
        <v>684</v>
      </c>
      <c r="X59" s="276" t="s">
        <v>198</v>
      </c>
      <c r="Y59" s="280">
        <f>VALUE(LEFT(Q59,2))</f>
        <v>5</v>
      </c>
      <c r="Z59" s="280">
        <f t="shared" si="16"/>
        <v>0</v>
      </c>
      <c r="AA59" s="281">
        <f t="shared" si="17"/>
        <v>0</v>
      </c>
      <c r="AB59" s="281">
        <f t="shared" si="18"/>
        <v>0</v>
      </c>
      <c r="AC59" s="282">
        <f t="shared" si="19"/>
        <v>0</v>
      </c>
    </row>
    <row r="60" spans="1:29" ht="12.75" customHeight="1">
      <c r="A60" s="73"/>
      <c r="B60" s="52"/>
      <c r="C60" s="52"/>
      <c r="D60" s="52"/>
      <c r="E60" s="52"/>
      <c r="F60" s="52"/>
      <c r="G60" s="52"/>
      <c r="H60" s="52"/>
      <c r="I60" s="52"/>
      <c r="J60" s="52"/>
      <c r="K60" s="76"/>
      <c r="L60" s="28"/>
      <c r="M60" s="52"/>
      <c r="N60" s="274">
        <v>20</v>
      </c>
      <c r="O60" s="275" t="s">
        <v>724</v>
      </c>
      <c r="P60" s="276" t="s">
        <v>529</v>
      </c>
      <c r="Q60" s="276" t="s">
        <v>725</v>
      </c>
      <c r="R60" s="276" t="s">
        <v>726</v>
      </c>
      <c r="S60" s="276"/>
      <c r="T60" s="277"/>
      <c r="U60" s="277">
        <v>125</v>
      </c>
      <c r="V60" s="278" t="s">
        <v>552</v>
      </c>
      <c r="W60" s="279" t="s">
        <v>559</v>
      </c>
      <c r="X60" s="276" t="s">
        <v>560</v>
      </c>
      <c r="Y60" s="280">
        <f t="shared" ref="Y60:Y62" si="23">VALUE(LEFT(Q60,3))</f>
        <v>210</v>
      </c>
      <c r="Z60" s="280">
        <f t="shared" si="16"/>
        <v>0</v>
      </c>
      <c r="AA60" s="281">
        <f t="shared" si="17"/>
        <v>0</v>
      </c>
      <c r="AB60" s="281">
        <f t="shared" si="18"/>
        <v>0</v>
      </c>
      <c r="AC60" s="282">
        <f t="shared" si="19"/>
        <v>0</v>
      </c>
    </row>
    <row r="61" spans="1:29" ht="12.75" customHeight="1">
      <c r="A61" s="73"/>
      <c r="B61" s="52"/>
      <c r="C61" s="52"/>
      <c r="D61" s="52"/>
      <c r="E61" s="52"/>
      <c r="F61" s="52"/>
      <c r="G61" s="52"/>
      <c r="H61" s="52"/>
      <c r="I61" s="52"/>
      <c r="J61" s="52"/>
      <c r="K61" s="76"/>
      <c r="L61" s="28"/>
      <c r="M61" s="52"/>
      <c r="N61" s="274">
        <v>13</v>
      </c>
      <c r="O61" s="275" t="s">
        <v>727</v>
      </c>
      <c r="P61" s="276" t="s">
        <v>703</v>
      </c>
      <c r="Q61" s="276" t="s">
        <v>728</v>
      </c>
      <c r="R61" s="276" t="s">
        <v>729</v>
      </c>
      <c r="S61" s="276"/>
      <c r="T61" s="277"/>
      <c r="U61" s="277">
        <v>605</v>
      </c>
      <c r="V61" s="278" t="s">
        <v>552</v>
      </c>
      <c r="W61" s="279" t="s">
        <v>559</v>
      </c>
      <c r="X61" s="276" t="s">
        <v>566</v>
      </c>
      <c r="Y61" s="280">
        <f t="shared" si="23"/>
        <v>50</v>
      </c>
      <c r="Z61" s="280">
        <f t="shared" si="16"/>
        <v>0</v>
      </c>
      <c r="AA61" s="281">
        <f t="shared" si="17"/>
        <v>0</v>
      </c>
      <c r="AB61" s="281">
        <f t="shared" si="18"/>
        <v>0</v>
      </c>
      <c r="AC61" s="282">
        <f t="shared" si="19"/>
        <v>0</v>
      </c>
    </row>
    <row r="62" spans="1:29" ht="12.75" customHeight="1">
      <c r="A62" s="73"/>
      <c r="B62" s="52"/>
      <c r="C62" s="52"/>
      <c r="D62" s="52"/>
      <c r="E62" s="52"/>
      <c r="F62" s="52"/>
      <c r="G62" s="52"/>
      <c r="H62" s="52"/>
      <c r="I62" s="52"/>
      <c r="J62" s="52"/>
      <c r="K62" s="76"/>
      <c r="L62" s="28"/>
      <c r="M62" s="52"/>
      <c r="N62" s="274">
        <v>10</v>
      </c>
      <c r="O62" s="275" t="s">
        <v>730</v>
      </c>
      <c r="P62" s="276" t="s">
        <v>529</v>
      </c>
      <c r="Q62" s="276" t="s">
        <v>582</v>
      </c>
      <c r="R62" s="276" t="s">
        <v>731</v>
      </c>
      <c r="S62" s="276"/>
      <c r="T62" s="277"/>
      <c r="U62" s="277">
        <v>606</v>
      </c>
      <c r="V62" s="278" t="s">
        <v>552</v>
      </c>
      <c r="W62" s="279" t="s">
        <v>533</v>
      </c>
      <c r="X62" s="276" t="s">
        <v>607</v>
      </c>
      <c r="Y62" s="280">
        <f t="shared" si="23"/>
        <v>40</v>
      </c>
      <c r="Z62" s="280">
        <f t="shared" si="16"/>
        <v>0</v>
      </c>
      <c r="AA62" s="281">
        <f t="shared" si="17"/>
        <v>0</v>
      </c>
      <c r="AB62" s="281">
        <f t="shared" si="18"/>
        <v>0</v>
      </c>
      <c r="AC62" s="282">
        <f t="shared" si="19"/>
        <v>0</v>
      </c>
    </row>
    <row r="63" spans="1:29" ht="12.75" customHeight="1">
      <c r="A63" s="73"/>
      <c r="B63" s="52"/>
      <c r="C63" s="52"/>
      <c r="D63" s="52"/>
      <c r="E63" s="52"/>
      <c r="F63" s="52"/>
      <c r="G63" s="52"/>
      <c r="H63" s="52"/>
      <c r="I63" s="52"/>
      <c r="J63" s="52"/>
      <c r="K63" s="76"/>
      <c r="L63" s="28"/>
      <c r="M63" s="52"/>
      <c r="N63" s="274">
        <v>4</v>
      </c>
      <c r="O63" s="275" t="s">
        <v>732</v>
      </c>
      <c r="P63" s="276" t="s">
        <v>643</v>
      </c>
      <c r="Q63" s="276" t="s">
        <v>733</v>
      </c>
      <c r="R63" s="276" t="s">
        <v>734</v>
      </c>
      <c r="S63" s="276"/>
      <c r="T63" s="278"/>
      <c r="U63" s="277"/>
      <c r="V63" s="278" t="s">
        <v>552</v>
      </c>
      <c r="W63" s="279" t="s">
        <v>559</v>
      </c>
      <c r="X63" s="276" t="s">
        <v>194</v>
      </c>
      <c r="Y63" s="280">
        <f>VALUE(LEFT(Q63,2))</f>
        <v>5</v>
      </c>
      <c r="Z63" s="280">
        <f t="shared" si="16"/>
        <v>0</v>
      </c>
      <c r="AA63" s="281">
        <f t="shared" si="17"/>
        <v>0</v>
      </c>
      <c r="AB63" s="281">
        <f t="shared" si="18"/>
        <v>0</v>
      </c>
      <c r="AC63" s="282">
        <f t="shared" si="19"/>
        <v>0</v>
      </c>
    </row>
    <row r="64" spans="1:29" ht="12.75" customHeight="1">
      <c r="A64" s="73"/>
      <c r="B64" s="52"/>
      <c r="C64" s="52"/>
      <c r="D64" s="52"/>
      <c r="E64" s="52"/>
      <c r="F64" s="52"/>
      <c r="G64" s="52"/>
      <c r="H64" s="52"/>
      <c r="I64" s="52"/>
      <c r="J64" s="52"/>
      <c r="K64" s="76"/>
      <c r="L64" s="28"/>
      <c r="M64" s="52"/>
      <c r="N64" s="274">
        <v>8</v>
      </c>
      <c r="O64" s="275" t="s">
        <v>735</v>
      </c>
      <c r="P64" s="276" t="s">
        <v>736</v>
      </c>
      <c r="Q64" s="276" t="s">
        <v>563</v>
      </c>
      <c r="R64" s="276" t="s">
        <v>737</v>
      </c>
      <c r="S64" s="276"/>
      <c r="T64" s="277"/>
      <c r="U64" s="277"/>
      <c r="V64" s="278" t="s">
        <v>552</v>
      </c>
      <c r="W64" s="279" t="s">
        <v>559</v>
      </c>
      <c r="X64" s="276" t="s">
        <v>206</v>
      </c>
      <c r="Y64" s="280">
        <f t="shared" ref="Y64:Y69" si="24">VALUE(LEFT(Q64,3))</f>
        <v>12</v>
      </c>
      <c r="Z64" s="280">
        <f t="shared" si="16"/>
        <v>0</v>
      </c>
      <c r="AA64" s="281">
        <f t="shared" si="17"/>
        <v>0</v>
      </c>
      <c r="AB64" s="281">
        <f t="shared" si="18"/>
        <v>0</v>
      </c>
      <c r="AC64" s="282">
        <f t="shared" si="19"/>
        <v>0</v>
      </c>
    </row>
    <row r="65" spans="1:29" ht="12.75" customHeight="1">
      <c r="A65" s="73"/>
      <c r="B65" s="52"/>
      <c r="C65" s="52"/>
      <c r="D65" s="52"/>
      <c r="E65" s="52"/>
      <c r="F65" s="52"/>
      <c r="G65" s="52"/>
      <c r="H65" s="52"/>
      <c r="I65" s="52"/>
      <c r="J65" s="52"/>
      <c r="K65" s="76"/>
      <c r="L65" s="28"/>
      <c r="M65" s="52"/>
      <c r="N65" s="274">
        <v>11</v>
      </c>
      <c r="O65" s="275" t="s">
        <v>738</v>
      </c>
      <c r="P65" s="276" t="s">
        <v>739</v>
      </c>
      <c r="Q65" s="276" t="s">
        <v>615</v>
      </c>
      <c r="R65" s="276" t="s">
        <v>740</v>
      </c>
      <c r="S65" s="276"/>
      <c r="T65" s="278"/>
      <c r="U65" s="277">
        <v>912</v>
      </c>
      <c r="V65" s="278" t="s">
        <v>741</v>
      </c>
      <c r="W65" s="279" t="s">
        <v>742</v>
      </c>
      <c r="X65" s="276" t="s">
        <v>206</v>
      </c>
      <c r="Y65" s="280">
        <f t="shared" si="24"/>
        <v>45</v>
      </c>
      <c r="Z65" s="280">
        <f t="shared" si="16"/>
        <v>0</v>
      </c>
      <c r="AA65" s="281">
        <f t="shared" si="17"/>
        <v>0</v>
      </c>
      <c r="AB65" s="281">
        <f t="shared" si="18"/>
        <v>0</v>
      </c>
      <c r="AC65" s="282">
        <f t="shared" si="19"/>
        <v>0</v>
      </c>
    </row>
    <row r="66" spans="1:29" ht="12.75" customHeight="1">
      <c r="A66" s="73"/>
      <c r="B66" s="52"/>
      <c r="C66" s="52"/>
      <c r="D66" s="52"/>
      <c r="E66" s="52"/>
      <c r="F66" s="52"/>
      <c r="G66" s="52"/>
      <c r="H66" s="52"/>
      <c r="I66" s="52"/>
      <c r="J66" s="52"/>
      <c r="K66" s="76"/>
      <c r="L66" s="28"/>
      <c r="M66" s="52"/>
      <c r="N66" s="274">
        <v>20</v>
      </c>
      <c r="O66" s="275" t="s">
        <v>743</v>
      </c>
      <c r="P66" s="276" t="s">
        <v>529</v>
      </c>
      <c r="Q66" s="276" t="s">
        <v>725</v>
      </c>
      <c r="R66" s="276" t="s">
        <v>744</v>
      </c>
      <c r="S66" s="276"/>
      <c r="T66" s="277"/>
      <c r="U66" s="277">
        <v>607</v>
      </c>
      <c r="V66" s="278" t="s">
        <v>552</v>
      </c>
      <c r="W66" s="279" t="s">
        <v>559</v>
      </c>
      <c r="X66" s="276" t="s">
        <v>745</v>
      </c>
      <c r="Y66" s="280">
        <f t="shared" si="24"/>
        <v>210</v>
      </c>
      <c r="Z66" s="280">
        <f t="shared" si="16"/>
        <v>0</v>
      </c>
      <c r="AA66" s="281">
        <f t="shared" si="17"/>
        <v>0</v>
      </c>
      <c r="AB66" s="281">
        <f t="shared" si="18"/>
        <v>0</v>
      </c>
      <c r="AC66" s="282">
        <f t="shared" si="19"/>
        <v>0</v>
      </c>
    </row>
    <row r="67" spans="1:29" ht="12.75" customHeight="1">
      <c r="A67" s="73"/>
      <c r="B67" s="52"/>
      <c r="C67" s="52"/>
      <c r="D67" s="52"/>
      <c r="E67" s="52"/>
      <c r="F67" s="52"/>
      <c r="G67" s="52"/>
      <c r="H67" s="52"/>
      <c r="I67" s="52"/>
      <c r="J67" s="52"/>
      <c r="K67" s="76"/>
      <c r="L67" s="28"/>
      <c r="M67" s="52"/>
      <c r="N67" s="274">
        <v>20</v>
      </c>
      <c r="O67" s="275" t="s">
        <v>746</v>
      </c>
      <c r="P67" s="276" t="s">
        <v>529</v>
      </c>
      <c r="Q67" s="276" t="s">
        <v>747</v>
      </c>
      <c r="R67" s="276" t="s">
        <v>748</v>
      </c>
      <c r="S67" s="276"/>
      <c r="T67" s="277"/>
      <c r="U67" s="277">
        <v>139</v>
      </c>
      <c r="V67" s="278" t="s">
        <v>552</v>
      </c>
      <c r="W67" s="279" t="s">
        <v>749</v>
      </c>
      <c r="X67" s="276" t="s">
        <v>560</v>
      </c>
      <c r="Y67" s="280">
        <f t="shared" si="24"/>
        <v>80</v>
      </c>
      <c r="Z67" s="280">
        <f t="shared" si="16"/>
        <v>0</v>
      </c>
      <c r="AA67" s="281">
        <f t="shared" si="17"/>
        <v>0</v>
      </c>
      <c r="AB67" s="281">
        <f t="shared" si="18"/>
        <v>0</v>
      </c>
      <c r="AC67" s="282">
        <f t="shared" si="19"/>
        <v>0</v>
      </c>
    </row>
    <row r="68" spans="1:29" ht="12.75" customHeight="1">
      <c r="A68" s="73"/>
      <c r="B68" s="52"/>
      <c r="C68" s="52"/>
      <c r="D68" s="52"/>
      <c r="E68" s="52"/>
      <c r="F68" s="52"/>
      <c r="G68" s="52"/>
      <c r="H68" s="52"/>
      <c r="I68" s="52"/>
      <c r="J68" s="52"/>
      <c r="K68" s="76"/>
      <c r="L68" s="28"/>
      <c r="M68" s="52"/>
      <c r="N68" s="274">
        <v>9</v>
      </c>
      <c r="O68" s="275" t="s">
        <v>750</v>
      </c>
      <c r="P68" s="276" t="s">
        <v>703</v>
      </c>
      <c r="Q68" s="276" t="s">
        <v>644</v>
      </c>
      <c r="R68" s="276" t="s">
        <v>751</v>
      </c>
      <c r="S68" s="276"/>
      <c r="T68" s="277"/>
      <c r="U68" s="277">
        <v>141</v>
      </c>
      <c r="V68" s="278" t="s">
        <v>552</v>
      </c>
      <c r="W68" s="279" t="s">
        <v>559</v>
      </c>
      <c r="X68" s="276" t="s">
        <v>203</v>
      </c>
      <c r="Y68" s="280">
        <f t="shared" si="24"/>
        <v>15</v>
      </c>
      <c r="Z68" s="280">
        <f t="shared" si="16"/>
        <v>0</v>
      </c>
      <c r="AA68" s="281">
        <f t="shared" si="17"/>
        <v>0</v>
      </c>
      <c r="AB68" s="281">
        <f t="shared" si="18"/>
        <v>0</v>
      </c>
      <c r="AC68" s="282">
        <f t="shared" si="19"/>
        <v>0</v>
      </c>
    </row>
    <row r="69" spans="1:29" ht="12.75" customHeight="1">
      <c r="A69" s="73"/>
      <c r="B69" s="52"/>
      <c r="C69" s="52"/>
      <c r="D69" s="52"/>
      <c r="E69" s="52"/>
      <c r="F69" s="52"/>
      <c r="G69" s="52"/>
      <c r="H69" s="52"/>
      <c r="I69" s="52"/>
      <c r="J69" s="52"/>
      <c r="K69" s="76"/>
      <c r="L69" s="28"/>
      <c r="M69" s="52"/>
      <c r="N69" s="274">
        <v>14</v>
      </c>
      <c r="O69" s="275" t="s">
        <v>752</v>
      </c>
      <c r="P69" s="276" t="s">
        <v>562</v>
      </c>
      <c r="Q69" s="276" t="s">
        <v>753</v>
      </c>
      <c r="R69" s="276" t="s">
        <v>754</v>
      </c>
      <c r="S69" s="276"/>
      <c r="T69" s="277"/>
      <c r="U69" s="277">
        <v>665</v>
      </c>
      <c r="V69" s="278" t="s">
        <v>552</v>
      </c>
      <c r="W69" s="279" t="s">
        <v>533</v>
      </c>
      <c r="X69" s="276" t="s">
        <v>745</v>
      </c>
      <c r="Y69" s="280">
        <f t="shared" si="24"/>
        <v>11</v>
      </c>
      <c r="Z69" s="280">
        <f t="shared" si="16"/>
        <v>0</v>
      </c>
      <c r="AA69" s="281">
        <f t="shared" si="17"/>
        <v>0</v>
      </c>
      <c r="AB69" s="281">
        <f t="shared" si="18"/>
        <v>0</v>
      </c>
      <c r="AC69" s="282">
        <f t="shared" si="19"/>
        <v>0</v>
      </c>
    </row>
    <row r="70" spans="1:29" ht="12.75" customHeight="1">
      <c r="A70" s="73"/>
      <c r="B70" s="52"/>
      <c r="C70" s="52"/>
      <c r="D70" s="52"/>
      <c r="E70" s="52"/>
      <c r="F70" s="52"/>
      <c r="G70" s="52"/>
      <c r="H70" s="52"/>
      <c r="I70" s="52"/>
      <c r="J70" s="52"/>
      <c r="K70" s="76"/>
      <c r="L70" s="28"/>
      <c r="M70" s="52"/>
      <c r="N70" s="274"/>
      <c r="O70" s="276"/>
      <c r="P70" s="276"/>
      <c r="Q70" s="276"/>
      <c r="R70" s="276"/>
      <c r="S70" s="276"/>
      <c r="T70" s="277"/>
      <c r="U70" s="277"/>
      <c r="V70" s="278"/>
      <c r="W70" s="279"/>
      <c r="X70" s="276"/>
      <c r="Y70" s="243"/>
      <c r="Z70" s="243"/>
      <c r="AA70" s="80"/>
      <c r="AB70" s="80"/>
      <c r="AC70" s="244"/>
    </row>
    <row r="71" spans="1:29" ht="12.75" customHeight="1">
      <c r="A71" s="73"/>
      <c r="B71" s="52"/>
      <c r="C71" s="52"/>
      <c r="D71" s="52"/>
      <c r="E71" s="52"/>
      <c r="F71" s="52"/>
      <c r="G71" s="52"/>
      <c r="H71" s="52"/>
      <c r="I71" s="52"/>
      <c r="J71" s="52"/>
      <c r="K71" s="76"/>
      <c r="L71" s="28"/>
      <c r="M71" s="52"/>
      <c r="N71" s="274"/>
      <c r="O71" s="276"/>
      <c r="P71" s="276"/>
      <c r="Q71" s="276"/>
      <c r="R71" s="276"/>
      <c r="S71" s="276"/>
      <c r="T71" s="277"/>
      <c r="U71" s="277"/>
      <c r="V71" s="278"/>
      <c r="W71" s="279"/>
      <c r="X71" s="276"/>
      <c r="Y71" s="243"/>
      <c r="Z71" s="243"/>
      <c r="AA71" s="80"/>
      <c r="AB71" s="80"/>
      <c r="AC71" s="244"/>
    </row>
    <row r="72" spans="1:29" ht="12.75" customHeight="1">
      <c r="A72" s="73"/>
      <c r="B72" s="52"/>
      <c r="C72" s="52"/>
      <c r="D72" s="52"/>
      <c r="E72" s="52"/>
      <c r="F72" s="52"/>
      <c r="G72" s="52"/>
      <c r="H72" s="52"/>
      <c r="I72" s="52"/>
      <c r="J72" s="52"/>
      <c r="K72" s="76"/>
      <c r="L72" s="28"/>
      <c r="M72" s="52"/>
      <c r="N72" s="248" t="s">
        <v>240</v>
      </c>
      <c r="O72" s="249" t="s">
        <v>507</v>
      </c>
      <c r="P72" s="249" t="s">
        <v>508</v>
      </c>
      <c r="Q72" s="249" t="s">
        <v>12</v>
      </c>
      <c r="R72" s="249" t="s">
        <v>509</v>
      </c>
      <c r="S72" s="249" t="s">
        <v>510</v>
      </c>
      <c r="T72" s="250" t="s">
        <v>511</v>
      </c>
      <c r="U72" s="250" t="s">
        <v>512</v>
      </c>
      <c r="V72" s="250" t="s">
        <v>513</v>
      </c>
      <c r="W72" s="251" t="s">
        <v>636</v>
      </c>
      <c r="X72" s="249" t="s">
        <v>515</v>
      </c>
      <c r="Y72" s="243"/>
      <c r="Z72" s="283"/>
      <c r="AA72" s="284"/>
      <c r="AB72" s="284"/>
      <c r="AC72" s="285"/>
    </row>
    <row r="73" spans="1:29" ht="12.75" customHeight="1">
      <c r="A73" s="73"/>
      <c r="B73" s="52"/>
      <c r="C73" s="52"/>
      <c r="D73" s="52"/>
      <c r="E73" s="52"/>
      <c r="F73" s="52"/>
      <c r="G73" s="52"/>
      <c r="H73" s="52"/>
      <c r="I73" s="52"/>
      <c r="J73" s="52"/>
      <c r="K73" s="76"/>
      <c r="L73" s="28"/>
      <c r="M73" s="52"/>
      <c r="N73" s="256"/>
      <c r="O73" s="257" t="s">
        <v>755</v>
      </c>
      <c r="P73" s="286"/>
      <c r="Q73" s="286"/>
      <c r="R73" s="286"/>
      <c r="S73" s="286"/>
      <c r="T73" s="287"/>
      <c r="U73" s="287"/>
      <c r="V73" s="288"/>
      <c r="W73" s="289"/>
      <c r="X73" s="286"/>
      <c r="Y73" s="243"/>
      <c r="Z73" s="290"/>
      <c r="AA73" s="291"/>
      <c r="AB73" s="291"/>
      <c r="AC73" s="292"/>
    </row>
    <row r="74" spans="1:29" ht="12.75" customHeight="1">
      <c r="A74" s="73"/>
      <c r="B74" s="52"/>
      <c r="C74" s="52"/>
      <c r="D74" s="52"/>
      <c r="E74" s="52"/>
      <c r="F74" s="52"/>
      <c r="G74" s="52"/>
      <c r="H74" s="52"/>
      <c r="I74" s="52"/>
      <c r="J74" s="52"/>
      <c r="K74" s="76"/>
      <c r="L74" s="28"/>
      <c r="M74" s="52"/>
      <c r="N74" s="293">
        <v>5</v>
      </c>
      <c r="O74" s="294" t="s">
        <v>756</v>
      </c>
      <c r="P74" s="295" t="s">
        <v>757</v>
      </c>
      <c r="Q74" s="295" t="s">
        <v>578</v>
      </c>
      <c r="R74" s="295" t="s">
        <v>758</v>
      </c>
      <c r="S74" s="295"/>
      <c r="T74" s="296"/>
      <c r="U74" s="296">
        <v>608</v>
      </c>
      <c r="V74" s="297" t="s">
        <v>552</v>
      </c>
      <c r="W74" s="298" t="s">
        <v>759</v>
      </c>
      <c r="X74" s="295" t="s">
        <v>607</v>
      </c>
      <c r="Y74" s="299">
        <f t="shared" ref="Y74:Y75" si="25">VALUE(LEFT(Q74,2))</f>
        <v>5</v>
      </c>
      <c r="Z74" s="299">
        <f t="shared" ref="Z74:Z104" si="26">IF(RIGHT(Q74,2)="gp",Y74,0)*M74</f>
        <v>0</v>
      </c>
      <c r="AA74" s="300">
        <f t="shared" ref="AA74:AA104" si="27">IF(RIGHT(Q74,2)="sp",Y74,0)*M74</f>
        <v>0</v>
      </c>
      <c r="AB74" s="300">
        <f t="shared" ref="AB74:AB104" si="28">IF(RIGHT(Q74,2)="bp",Y74,0)*M74</f>
        <v>0</v>
      </c>
      <c r="AC74" s="301">
        <f t="shared" ref="AC74:AC104" si="29">IF(RIGHT(Q74,2)="cp",Y74,0)*M74</f>
        <v>0</v>
      </c>
    </row>
    <row r="75" spans="1:29" ht="12.75" customHeight="1">
      <c r="A75" s="73"/>
      <c r="B75" s="52"/>
      <c r="C75" s="52"/>
      <c r="D75" s="52"/>
      <c r="E75" s="52"/>
      <c r="F75" s="52"/>
      <c r="G75" s="52"/>
      <c r="H75" s="52"/>
      <c r="I75" s="52"/>
      <c r="J75" s="52"/>
      <c r="K75" s="76"/>
      <c r="L75" s="28"/>
      <c r="M75" s="52"/>
      <c r="N75" s="293">
        <v>1</v>
      </c>
      <c r="O75" s="294" t="s">
        <v>760</v>
      </c>
      <c r="P75" s="295" t="s">
        <v>542</v>
      </c>
      <c r="Q75" s="295" t="s">
        <v>535</v>
      </c>
      <c r="R75" s="295" t="s">
        <v>761</v>
      </c>
      <c r="S75" s="295" t="s">
        <v>762</v>
      </c>
      <c r="T75" s="296"/>
      <c r="U75" s="296">
        <v>655</v>
      </c>
      <c r="V75" s="297" t="s">
        <v>552</v>
      </c>
      <c r="W75" s="298" t="s">
        <v>759</v>
      </c>
      <c r="X75" s="295" t="s">
        <v>194</v>
      </c>
      <c r="Y75" s="299">
        <f t="shared" si="25"/>
        <v>2</v>
      </c>
      <c r="Z75" s="299">
        <f t="shared" si="26"/>
        <v>0</v>
      </c>
      <c r="AA75" s="300">
        <f t="shared" si="27"/>
        <v>0</v>
      </c>
      <c r="AB75" s="300">
        <f t="shared" si="28"/>
        <v>0</v>
      </c>
      <c r="AC75" s="301">
        <f t="shared" si="29"/>
        <v>0</v>
      </c>
    </row>
    <row r="76" spans="1:29" ht="12.75" customHeight="1">
      <c r="A76" s="73"/>
      <c r="B76" s="52"/>
      <c r="C76" s="52"/>
      <c r="D76" s="52"/>
      <c r="E76" s="52"/>
      <c r="F76" s="52"/>
      <c r="G76" s="52"/>
      <c r="H76" s="52"/>
      <c r="I76" s="52"/>
      <c r="J76" s="52"/>
      <c r="K76" s="76"/>
      <c r="L76" s="28"/>
      <c r="M76" s="52"/>
      <c r="N76" s="293">
        <v>6</v>
      </c>
      <c r="O76" s="294" t="s">
        <v>763</v>
      </c>
      <c r="P76" s="295" t="s">
        <v>764</v>
      </c>
      <c r="Q76" s="295" t="s">
        <v>615</v>
      </c>
      <c r="R76" s="295" t="s">
        <v>765</v>
      </c>
      <c r="S76" s="295"/>
      <c r="T76" s="296"/>
      <c r="U76" s="296">
        <v>656</v>
      </c>
      <c r="V76" s="297" t="s">
        <v>552</v>
      </c>
      <c r="W76" s="298" t="s">
        <v>766</v>
      </c>
      <c r="X76" s="295" t="s">
        <v>206</v>
      </c>
      <c r="Y76" s="299">
        <f t="shared" ref="Y76:Y104" si="30">VALUE(LEFT(Q76,3))</f>
        <v>45</v>
      </c>
      <c r="Z76" s="299">
        <f t="shared" si="26"/>
        <v>0</v>
      </c>
      <c r="AA76" s="300">
        <f t="shared" si="27"/>
        <v>0</v>
      </c>
      <c r="AB76" s="300">
        <f t="shared" si="28"/>
        <v>0</v>
      </c>
      <c r="AC76" s="301">
        <f t="shared" si="29"/>
        <v>0</v>
      </c>
    </row>
    <row r="77" spans="1:29" ht="12.75" customHeight="1">
      <c r="A77" s="73"/>
      <c r="B77" s="52"/>
      <c r="C77" s="52"/>
      <c r="D77" s="52"/>
      <c r="E77" s="52"/>
      <c r="F77" s="52"/>
      <c r="G77" s="52"/>
      <c r="H77" s="52"/>
      <c r="I77" s="52"/>
      <c r="J77" s="52"/>
      <c r="K77" s="76"/>
      <c r="L77" s="28"/>
      <c r="M77" s="52"/>
      <c r="N77" s="293">
        <v>16</v>
      </c>
      <c r="O77" s="294" t="s">
        <v>767</v>
      </c>
      <c r="P77" s="295" t="s">
        <v>768</v>
      </c>
      <c r="Q77" s="295" t="s">
        <v>769</v>
      </c>
      <c r="R77" s="295" t="s">
        <v>770</v>
      </c>
      <c r="S77" s="295"/>
      <c r="T77" s="296"/>
      <c r="U77" s="296">
        <v>609</v>
      </c>
      <c r="V77" s="297" t="s">
        <v>552</v>
      </c>
      <c r="W77" s="298" t="s">
        <v>771</v>
      </c>
      <c r="X77" s="295" t="s">
        <v>745</v>
      </c>
      <c r="Y77" s="299">
        <f t="shared" si="30"/>
        <v>220</v>
      </c>
      <c r="Z77" s="299">
        <f t="shared" si="26"/>
        <v>0</v>
      </c>
      <c r="AA77" s="300">
        <f t="shared" si="27"/>
        <v>0</v>
      </c>
      <c r="AB77" s="300">
        <f t="shared" si="28"/>
        <v>0</v>
      </c>
      <c r="AC77" s="301">
        <f t="shared" si="29"/>
        <v>0</v>
      </c>
    </row>
    <row r="78" spans="1:29" ht="12.75" customHeight="1">
      <c r="A78" s="73"/>
      <c r="B78" s="52"/>
      <c r="C78" s="52"/>
      <c r="D78" s="52"/>
      <c r="E78" s="52"/>
      <c r="F78" s="52"/>
      <c r="G78" s="52"/>
      <c r="H78" s="52"/>
      <c r="I78" s="52"/>
      <c r="J78" s="52"/>
      <c r="K78" s="76"/>
      <c r="L78" s="28"/>
      <c r="M78" s="52"/>
      <c r="N78" s="293">
        <v>13</v>
      </c>
      <c r="O78" s="294" t="s">
        <v>772</v>
      </c>
      <c r="P78" s="295" t="s">
        <v>703</v>
      </c>
      <c r="Q78" s="295" t="s">
        <v>631</v>
      </c>
      <c r="R78" s="295" t="s">
        <v>773</v>
      </c>
      <c r="S78" s="295"/>
      <c r="T78" s="296"/>
      <c r="U78" s="296">
        <v>666</v>
      </c>
      <c r="V78" s="297" t="s">
        <v>552</v>
      </c>
      <c r="W78" s="298" t="s">
        <v>771</v>
      </c>
      <c r="X78" s="295" t="s">
        <v>745</v>
      </c>
      <c r="Y78" s="299">
        <f t="shared" si="30"/>
        <v>90</v>
      </c>
      <c r="Z78" s="299">
        <f t="shared" si="26"/>
        <v>0</v>
      </c>
      <c r="AA78" s="300">
        <f t="shared" si="27"/>
        <v>0</v>
      </c>
      <c r="AB78" s="300">
        <f t="shared" si="28"/>
        <v>0</v>
      </c>
      <c r="AC78" s="301">
        <f t="shared" si="29"/>
        <v>0</v>
      </c>
    </row>
    <row r="79" spans="1:29" ht="12.75" customHeight="1">
      <c r="A79" s="73"/>
      <c r="B79" s="52"/>
      <c r="C79" s="52"/>
      <c r="D79" s="52"/>
      <c r="E79" s="52"/>
      <c r="F79" s="52"/>
      <c r="G79" s="52"/>
      <c r="H79" s="52"/>
      <c r="I79" s="52"/>
      <c r="J79" s="52"/>
      <c r="K79" s="76"/>
      <c r="L79" s="28"/>
      <c r="M79" s="52"/>
      <c r="N79" s="293">
        <v>11</v>
      </c>
      <c r="O79" s="294" t="s">
        <v>774</v>
      </c>
      <c r="P79" s="295" t="s">
        <v>775</v>
      </c>
      <c r="Q79" s="295" t="s">
        <v>776</v>
      </c>
      <c r="R79" s="295" t="s">
        <v>777</v>
      </c>
      <c r="S79" s="295"/>
      <c r="T79" s="296"/>
      <c r="U79" s="296">
        <v>662</v>
      </c>
      <c r="V79" s="297" t="s">
        <v>552</v>
      </c>
      <c r="W79" s="298" t="s">
        <v>771</v>
      </c>
      <c r="X79" s="295" t="s">
        <v>607</v>
      </c>
      <c r="Y79" s="299">
        <f t="shared" si="30"/>
        <v>60</v>
      </c>
      <c r="Z79" s="299">
        <f t="shared" si="26"/>
        <v>0</v>
      </c>
      <c r="AA79" s="300">
        <f t="shared" si="27"/>
        <v>0</v>
      </c>
      <c r="AB79" s="300">
        <f t="shared" si="28"/>
        <v>0</v>
      </c>
      <c r="AC79" s="301">
        <f t="shared" si="29"/>
        <v>0</v>
      </c>
    </row>
    <row r="80" spans="1:29" ht="12.75" customHeight="1">
      <c r="A80" s="73"/>
      <c r="B80" s="52"/>
      <c r="C80" s="52"/>
      <c r="D80" s="52"/>
      <c r="E80" s="52"/>
      <c r="F80" s="52"/>
      <c r="G80" s="52"/>
      <c r="H80" s="52"/>
      <c r="I80" s="52"/>
      <c r="J80" s="52"/>
      <c r="K80" s="76"/>
      <c r="L80" s="28"/>
      <c r="M80" s="52"/>
      <c r="N80" s="293">
        <v>6</v>
      </c>
      <c r="O80" s="294" t="s">
        <v>778</v>
      </c>
      <c r="P80" s="295" t="s">
        <v>779</v>
      </c>
      <c r="Q80" s="295" t="s">
        <v>596</v>
      </c>
      <c r="R80" s="295" t="s">
        <v>780</v>
      </c>
      <c r="S80" s="295" t="s">
        <v>781</v>
      </c>
      <c r="T80" s="296"/>
      <c r="U80" s="296"/>
      <c r="V80" s="297" t="s">
        <v>552</v>
      </c>
      <c r="W80" s="298" t="s">
        <v>687</v>
      </c>
      <c r="X80" s="295" t="s">
        <v>607</v>
      </c>
      <c r="Y80" s="299">
        <f t="shared" si="30"/>
        <v>10</v>
      </c>
      <c r="Z80" s="299">
        <f t="shared" si="26"/>
        <v>0</v>
      </c>
      <c r="AA80" s="300">
        <f t="shared" si="27"/>
        <v>0</v>
      </c>
      <c r="AB80" s="300">
        <f t="shared" si="28"/>
        <v>0</v>
      </c>
      <c r="AC80" s="301">
        <f t="shared" si="29"/>
        <v>0</v>
      </c>
    </row>
    <row r="81" spans="1:29" ht="12.75" customHeight="1">
      <c r="A81" s="73"/>
      <c r="B81" s="52"/>
      <c r="C81" s="52"/>
      <c r="D81" s="52"/>
      <c r="E81" s="52"/>
      <c r="F81" s="52"/>
      <c r="G81" s="52"/>
      <c r="H81" s="52"/>
      <c r="I81" s="52"/>
      <c r="J81" s="52"/>
      <c r="K81" s="76"/>
      <c r="L81" s="28"/>
      <c r="M81" s="52"/>
      <c r="N81" s="293">
        <v>14</v>
      </c>
      <c r="O81" s="294" t="s">
        <v>782</v>
      </c>
      <c r="P81" s="295" t="s">
        <v>764</v>
      </c>
      <c r="Q81" s="295" t="s">
        <v>660</v>
      </c>
      <c r="R81" s="295" t="s">
        <v>770</v>
      </c>
      <c r="S81" s="295"/>
      <c r="T81" s="296"/>
      <c r="U81" s="296">
        <v>610</v>
      </c>
      <c r="V81" s="297" t="s">
        <v>552</v>
      </c>
      <c r="W81" s="298" t="s">
        <v>783</v>
      </c>
      <c r="X81" s="295" t="s">
        <v>745</v>
      </c>
      <c r="Y81" s="299">
        <f t="shared" si="30"/>
        <v>180</v>
      </c>
      <c r="Z81" s="299">
        <f t="shared" si="26"/>
        <v>0</v>
      </c>
      <c r="AA81" s="300">
        <f t="shared" si="27"/>
        <v>0</v>
      </c>
      <c r="AB81" s="300">
        <f t="shared" si="28"/>
        <v>0</v>
      </c>
      <c r="AC81" s="301">
        <f t="shared" si="29"/>
        <v>0</v>
      </c>
    </row>
    <row r="82" spans="1:29" ht="12.75" customHeight="1">
      <c r="A82" s="73"/>
      <c r="B82" s="52"/>
      <c r="C82" s="52"/>
      <c r="D82" s="52"/>
      <c r="E82" s="52"/>
      <c r="F82" s="52"/>
      <c r="G82" s="52"/>
      <c r="H82" s="52"/>
      <c r="I82" s="52"/>
      <c r="J82" s="52"/>
      <c r="K82" s="76"/>
      <c r="L82" s="28"/>
      <c r="M82" s="52"/>
      <c r="N82" s="293">
        <v>10</v>
      </c>
      <c r="O82" s="294" t="s">
        <v>784</v>
      </c>
      <c r="P82" s="295" t="s">
        <v>630</v>
      </c>
      <c r="Q82" s="295" t="s">
        <v>785</v>
      </c>
      <c r="R82" s="295" t="s">
        <v>786</v>
      </c>
      <c r="S82" s="295"/>
      <c r="T82" s="296"/>
      <c r="U82" s="296">
        <v>657</v>
      </c>
      <c r="V82" s="297" t="s">
        <v>552</v>
      </c>
      <c r="W82" s="298" t="s">
        <v>787</v>
      </c>
      <c r="X82" s="295" t="s">
        <v>566</v>
      </c>
      <c r="Y82" s="299">
        <f t="shared" si="30"/>
        <v>120</v>
      </c>
      <c r="Z82" s="299">
        <f t="shared" si="26"/>
        <v>0</v>
      </c>
      <c r="AA82" s="300">
        <f t="shared" si="27"/>
        <v>0</v>
      </c>
      <c r="AB82" s="300">
        <f t="shared" si="28"/>
        <v>0</v>
      </c>
      <c r="AC82" s="301">
        <f t="shared" si="29"/>
        <v>0</v>
      </c>
    </row>
    <row r="83" spans="1:29" ht="12.75" customHeight="1">
      <c r="A83" s="73"/>
      <c r="B83" s="52"/>
      <c r="C83" s="52"/>
      <c r="D83" s="52"/>
      <c r="E83" s="52"/>
      <c r="F83" s="52"/>
      <c r="G83" s="52"/>
      <c r="H83" s="52"/>
      <c r="I83" s="52"/>
      <c r="J83" s="52"/>
      <c r="K83" s="76"/>
      <c r="L83" s="28"/>
      <c r="M83" s="52"/>
      <c r="N83" s="293">
        <v>5</v>
      </c>
      <c r="O83" s="294" t="s">
        <v>788</v>
      </c>
      <c r="P83" s="295" t="s">
        <v>789</v>
      </c>
      <c r="Q83" s="295" t="s">
        <v>664</v>
      </c>
      <c r="R83" s="295" t="s">
        <v>790</v>
      </c>
      <c r="S83" s="295"/>
      <c r="T83" s="296"/>
      <c r="U83" s="296">
        <v>658</v>
      </c>
      <c r="V83" s="297" t="s">
        <v>552</v>
      </c>
      <c r="W83" s="298" t="s">
        <v>771</v>
      </c>
      <c r="X83" s="295" t="s">
        <v>206</v>
      </c>
      <c r="Y83" s="299">
        <f t="shared" si="30"/>
        <v>30</v>
      </c>
      <c r="Z83" s="299">
        <f t="shared" si="26"/>
        <v>0</v>
      </c>
      <c r="AA83" s="300">
        <f t="shared" si="27"/>
        <v>0</v>
      </c>
      <c r="AB83" s="300">
        <f t="shared" si="28"/>
        <v>0</v>
      </c>
      <c r="AC83" s="301">
        <f t="shared" si="29"/>
        <v>0</v>
      </c>
    </row>
    <row r="84" spans="1:29" ht="12.75" customHeight="1">
      <c r="A84" s="73"/>
      <c r="B84" s="52"/>
      <c r="C84" s="52"/>
      <c r="D84" s="52"/>
      <c r="E84" s="52"/>
      <c r="F84" s="52"/>
      <c r="G84" s="52"/>
      <c r="H84" s="52"/>
      <c r="I84" s="52"/>
      <c r="J84" s="52"/>
      <c r="K84" s="76"/>
      <c r="L84" s="28"/>
      <c r="M84" s="52"/>
      <c r="N84" s="293">
        <v>4</v>
      </c>
      <c r="O84" s="294" t="s">
        <v>791</v>
      </c>
      <c r="P84" s="295" t="s">
        <v>562</v>
      </c>
      <c r="Q84" s="295" t="s">
        <v>563</v>
      </c>
      <c r="R84" s="295" t="s">
        <v>792</v>
      </c>
      <c r="S84" s="295"/>
      <c r="T84" s="296"/>
      <c r="U84" s="296">
        <v>659</v>
      </c>
      <c r="V84" s="297" t="s">
        <v>552</v>
      </c>
      <c r="W84" s="298" t="s">
        <v>793</v>
      </c>
      <c r="X84" s="295" t="s">
        <v>203</v>
      </c>
      <c r="Y84" s="299">
        <f t="shared" si="30"/>
        <v>12</v>
      </c>
      <c r="Z84" s="299">
        <f t="shared" si="26"/>
        <v>0</v>
      </c>
      <c r="AA84" s="300">
        <f t="shared" si="27"/>
        <v>0</v>
      </c>
      <c r="AB84" s="300">
        <f t="shared" si="28"/>
        <v>0</v>
      </c>
      <c r="AC84" s="301">
        <f t="shared" si="29"/>
        <v>0</v>
      </c>
    </row>
    <row r="85" spans="1:29" ht="12.75" customHeight="1">
      <c r="A85" s="73"/>
      <c r="B85" s="52"/>
      <c r="C85" s="52"/>
      <c r="D85" s="52"/>
      <c r="E85" s="52"/>
      <c r="F85" s="52"/>
      <c r="G85" s="52"/>
      <c r="H85" s="52"/>
      <c r="I85" s="52"/>
      <c r="J85" s="52"/>
      <c r="K85" s="76"/>
      <c r="L85" s="28"/>
      <c r="M85" s="52"/>
      <c r="N85" s="293">
        <v>12</v>
      </c>
      <c r="O85" s="294" t="s">
        <v>794</v>
      </c>
      <c r="P85" s="295" t="s">
        <v>595</v>
      </c>
      <c r="Q85" s="295" t="s">
        <v>795</v>
      </c>
      <c r="R85" s="295" t="s">
        <v>796</v>
      </c>
      <c r="S85" s="295"/>
      <c r="T85" s="296"/>
      <c r="U85" s="296">
        <v>611</v>
      </c>
      <c r="V85" s="297" t="s">
        <v>552</v>
      </c>
      <c r="W85" s="298" t="s">
        <v>797</v>
      </c>
      <c r="X85" s="295" t="s">
        <v>745</v>
      </c>
      <c r="Y85" s="299">
        <f t="shared" si="30"/>
        <v>110</v>
      </c>
      <c r="Z85" s="299">
        <f t="shared" si="26"/>
        <v>0</v>
      </c>
      <c r="AA85" s="300">
        <f t="shared" si="27"/>
        <v>0</v>
      </c>
      <c r="AB85" s="300">
        <f t="shared" si="28"/>
        <v>0</v>
      </c>
      <c r="AC85" s="301">
        <f t="shared" si="29"/>
        <v>0</v>
      </c>
    </row>
    <row r="86" spans="1:29" ht="12.75" customHeight="1">
      <c r="A86" s="73"/>
      <c r="B86" s="52"/>
      <c r="C86" s="52"/>
      <c r="D86" s="52"/>
      <c r="E86" s="52"/>
      <c r="F86" s="52"/>
      <c r="G86" s="52"/>
      <c r="H86" s="52"/>
      <c r="I86" s="52"/>
      <c r="J86" s="52"/>
      <c r="K86" s="76"/>
      <c r="L86" s="28"/>
      <c r="M86" s="52"/>
      <c r="N86" s="293">
        <v>8</v>
      </c>
      <c r="O86" s="294" t="s">
        <v>798</v>
      </c>
      <c r="P86" s="295" t="s">
        <v>703</v>
      </c>
      <c r="Q86" s="295" t="s">
        <v>799</v>
      </c>
      <c r="R86" s="295" t="s">
        <v>800</v>
      </c>
      <c r="S86" s="295" t="s">
        <v>801</v>
      </c>
      <c r="T86" s="296">
        <v>10</v>
      </c>
      <c r="U86" s="296">
        <v>668</v>
      </c>
      <c r="V86" s="297" t="s">
        <v>552</v>
      </c>
      <c r="W86" s="298" t="s">
        <v>687</v>
      </c>
      <c r="X86" s="295" t="s">
        <v>203</v>
      </c>
      <c r="Y86" s="299">
        <f t="shared" si="30"/>
        <v>42</v>
      </c>
      <c r="Z86" s="299">
        <f t="shared" si="26"/>
        <v>0</v>
      </c>
      <c r="AA86" s="300">
        <f t="shared" si="27"/>
        <v>0</v>
      </c>
      <c r="AB86" s="300">
        <f t="shared" si="28"/>
        <v>0</v>
      </c>
      <c r="AC86" s="301">
        <f t="shared" si="29"/>
        <v>0</v>
      </c>
    </row>
    <row r="87" spans="1:29" ht="12.75" customHeight="1">
      <c r="A87" s="73"/>
      <c r="B87" s="52"/>
      <c r="C87" s="52"/>
      <c r="D87" s="52"/>
      <c r="E87" s="52"/>
      <c r="F87" s="52"/>
      <c r="G87" s="52"/>
      <c r="H87" s="52"/>
      <c r="I87" s="52"/>
      <c r="J87" s="52"/>
      <c r="K87" s="76"/>
      <c r="L87" s="28"/>
      <c r="M87" s="52"/>
      <c r="N87" s="293">
        <v>13</v>
      </c>
      <c r="O87" s="294" t="s">
        <v>802</v>
      </c>
      <c r="P87" s="295" t="s">
        <v>803</v>
      </c>
      <c r="Q87" s="295" t="s">
        <v>804</v>
      </c>
      <c r="R87" s="295" t="s">
        <v>805</v>
      </c>
      <c r="S87" s="295" t="s">
        <v>806</v>
      </c>
      <c r="T87" s="296">
        <v>5</v>
      </c>
      <c r="U87" s="296">
        <v>113</v>
      </c>
      <c r="V87" s="297" t="s">
        <v>552</v>
      </c>
      <c r="W87" s="298" t="s">
        <v>807</v>
      </c>
      <c r="X87" s="295" t="s">
        <v>566</v>
      </c>
      <c r="Y87" s="299">
        <f t="shared" si="30"/>
        <v>110</v>
      </c>
      <c r="Z87" s="299">
        <f t="shared" si="26"/>
        <v>0</v>
      </c>
      <c r="AA87" s="300">
        <f t="shared" si="27"/>
        <v>0</v>
      </c>
      <c r="AB87" s="300">
        <f t="shared" si="28"/>
        <v>0</v>
      </c>
      <c r="AC87" s="301">
        <f t="shared" si="29"/>
        <v>0</v>
      </c>
    </row>
    <row r="88" spans="1:29" ht="12.75" customHeight="1">
      <c r="A88" s="73"/>
      <c r="B88" s="52"/>
      <c r="C88" s="52"/>
      <c r="D88" s="52"/>
      <c r="E88" s="52"/>
      <c r="F88" s="52"/>
      <c r="G88" s="52"/>
      <c r="H88" s="52"/>
      <c r="I88" s="52"/>
      <c r="J88" s="52"/>
      <c r="K88" s="76"/>
      <c r="L88" s="28"/>
      <c r="M88" s="52"/>
      <c r="N88" s="293">
        <v>6</v>
      </c>
      <c r="O88" s="294" t="s">
        <v>808</v>
      </c>
      <c r="P88" s="295" t="s">
        <v>630</v>
      </c>
      <c r="Q88" s="295" t="s">
        <v>809</v>
      </c>
      <c r="R88" s="295" t="s">
        <v>810</v>
      </c>
      <c r="S88" s="295" t="s">
        <v>811</v>
      </c>
      <c r="T88" s="296"/>
      <c r="U88" s="296"/>
      <c r="V88" s="297" t="s">
        <v>552</v>
      </c>
      <c r="W88" s="298" t="s">
        <v>812</v>
      </c>
      <c r="X88" s="295" t="s">
        <v>206</v>
      </c>
      <c r="Y88" s="299">
        <f t="shared" si="30"/>
        <v>38</v>
      </c>
      <c r="Z88" s="299">
        <f t="shared" si="26"/>
        <v>0</v>
      </c>
      <c r="AA88" s="300">
        <f t="shared" si="27"/>
        <v>0</v>
      </c>
      <c r="AB88" s="300">
        <f t="shared" si="28"/>
        <v>0</v>
      </c>
      <c r="AC88" s="301">
        <f t="shared" si="29"/>
        <v>0</v>
      </c>
    </row>
    <row r="89" spans="1:29" ht="12.75" customHeight="1">
      <c r="A89" s="73"/>
      <c r="B89" s="52"/>
      <c r="C89" s="52"/>
      <c r="D89" s="52"/>
      <c r="E89" s="52"/>
      <c r="F89" s="52"/>
      <c r="G89" s="52"/>
      <c r="H89" s="52"/>
      <c r="I89" s="52"/>
      <c r="J89" s="52"/>
      <c r="K89" s="76"/>
      <c r="L89" s="28"/>
      <c r="M89" s="52"/>
      <c r="N89" s="293">
        <v>10</v>
      </c>
      <c r="O89" s="294" t="s">
        <v>813</v>
      </c>
      <c r="P89" s="295" t="s">
        <v>814</v>
      </c>
      <c r="Q89" s="295" t="s">
        <v>815</v>
      </c>
      <c r="R89" s="295" t="s">
        <v>816</v>
      </c>
      <c r="S89" s="295"/>
      <c r="T89" s="296"/>
      <c r="U89" s="296">
        <v>612</v>
      </c>
      <c r="V89" s="297" t="s">
        <v>552</v>
      </c>
      <c r="W89" s="298" t="s">
        <v>817</v>
      </c>
      <c r="X89" s="295" t="s">
        <v>566</v>
      </c>
      <c r="Y89" s="299">
        <f t="shared" si="30"/>
        <v>66</v>
      </c>
      <c r="Z89" s="299">
        <f t="shared" si="26"/>
        <v>0</v>
      </c>
      <c r="AA89" s="300">
        <f t="shared" si="27"/>
        <v>0</v>
      </c>
      <c r="AB89" s="300">
        <f t="shared" si="28"/>
        <v>0</v>
      </c>
      <c r="AC89" s="301">
        <f t="shared" si="29"/>
        <v>0</v>
      </c>
    </row>
    <row r="90" spans="1:29" ht="12.75" customHeight="1">
      <c r="A90" s="73"/>
      <c r="B90" s="52"/>
      <c r="C90" s="52"/>
      <c r="D90" s="52"/>
      <c r="E90" s="52"/>
      <c r="F90" s="52"/>
      <c r="G90" s="52"/>
      <c r="H90" s="52"/>
      <c r="I90" s="52"/>
      <c r="J90" s="52"/>
      <c r="K90" s="76"/>
      <c r="L90" s="28"/>
      <c r="M90" s="52"/>
      <c r="N90" s="293">
        <v>11</v>
      </c>
      <c r="O90" s="294" t="s">
        <v>818</v>
      </c>
      <c r="P90" s="295" t="s">
        <v>819</v>
      </c>
      <c r="Q90" s="295" t="s">
        <v>820</v>
      </c>
      <c r="R90" s="295" t="s">
        <v>821</v>
      </c>
      <c r="S90" s="295"/>
      <c r="T90" s="296"/>
      <c r="U90" s="296">
        <v>660</v>
      </c>
      <c r="V90" s="297" t="s">
        <v>552</v>
      </c>
      <c r="W90" s="298" t="s">
        <v>771</v>
      </c>
      <c r="X90" s="295" t="s">
        <v>745</v>
      </c>
      <c r="Y90" s="299">
        <f t="shared" si="30"/>
        <v>14</v>
      </c>
      <c r="Z90" s="299">
        <f t="shared" si="26"/>
        <v>0</v>
      </c>
      <c r="AA90" s="300">
        <f t="shared" si="27"/>
        <v>0</v>
      </c>
      <c r="AB90" s="300">
        <f t="shared" si="28"/>
        <v>0</v>
      </c>
      <c r="AC90" s="301">
        <f t="shared" si="29"/>
        <v>0</v>
      </c>
    </row>
    <row r="91" spans="1:29" ht="12.75" customHeight="1">
      <c r="A91" s="73"/>
      <c r="B91" s="52"/>
      <c r="C91" s="52"/>
      <c r="D91" s="52"/>
      <c r="E91" s="52"/>
      <c r="F91" s="52"/>
      <c r="G91" s="52"/>
      <c r="H91" s="52"/>
      <c r="I91" s="52"/>
      <c r="J91" s="52"/>
      <c r="K91" s="76"/>
      <c r="L91" s="28"/>
      <c r="M91" s="52"/>
      <c r="N91" s="293">
        <v>10</v>
      </c>
      <c r="O91" s="294" t="s">
        <v>822</v>
      </c>
      <c r="P91" s="295" t="s">
        <v>562</v>
      </c>
      <c r="Q91" s="295" t="s">
        <v>728</v>
      </c>
      <c r="R91" s="295" t="s">
        <v>823</v>
      </c>
      <c r="S91" s="295" t="s">
        <v>824</v>
      </c>
      <c r="T91" s="296">
        <v>10</v>
      </c>
      <c r="U91" s="296">
        <v>805</v>
      </c>
      <c r="V91" s="297" t="s">
        <v>552</v>
      </c>
      <c r="W91" s="298" t="s">
        <v>825</v>
      </c>
      <c r="X91" s="295" t="s">
        <v>194</v>
      </c>
      <c r="Y91" s="299">
        <f t="shared" si="30"/>
        <v>50</v>
      </c>
      <c r="Z91" s="299">
        <f t="shared" si="26"/>
        <v>0</v>
      </c>
      <c r="AA91" s="300">
        <f t="shared" si="27"/>
        <v>0</v>
      </c>
      <c r="AB91" s="300">
        <f t="shared" si="28"/>
        <v>0</v>
      </c>
      <c r="AC91" s="301">
        <f t="shared" si="29"/>
        <v>0</v>
      </c>
    </row>
    <row r="92" spans="1:29" ht="12.75" customHeight="1">
      <c r="A92" s="73"/>
      <c r="B92" s="52"/>
      <c r="C92" s="52"/>
      <c r="D92" s="52"/>
      <c r="E92" s="52"/>
      <c r="F92" s="52"/>
      <c r="G92" s="52"/>
      <c r="H92" s="52"/>
      <c r="I92" s="52"/>
      <c r="J92" s="52"/>
      <c r="K92" s="76"/>
      <c r="L92" s="28"/>
      <c r="M92" s="52"/>
      <c r="N92" s="293">
        <v>11</v>
      </c>
      <c r="O92" s="294" t="s">
        <v>826</v>
      </c>
      <c r="P92" s="295" t="s">
        <v>630</v>
      </c>
      <c r="Q92" s="295" t="s">
        <v>827</v>
      </c>
      <c r="R92" s="295" t="s">
        <v>828</v>
      </c>
      <c r="S92" s="295" t="s">
        <v>801</v>
      </c>
      <c r="T92" s="296"/>
      <c r="U92" s="296">
        <v>669</v>
      </c>
      <c r="V92" s="297" t="s">
        <v>552</v>
      </c>
      <c r="W92" s="298" t="s">
        <v>533</v>
      </c>
      <c r="X92" s="295" t="s">
        <v>566</v>
      </c>
      <c r="Y92" s="299">
        <f t="shared" si="30"/>
        <v>130</v>
      </c>
      <c r="Z92" s="299">
        <f t="shared" si="26"/>
        <v>0</v>
      </c>
      <c r="AA92" s="300">
        <f t="shared" si="27"/>
        <v>0</v>
      </c>
      <c r="AB92" s="300">
        <f t="shared" si="28"/>
        <v>0</v>
      </c>
      <c r="AC92" s="301">
        <f t="shared" si="29"/>
        <v>0</v>
      </c>
    </row>
    <row r="93" spans="1:29" ht="12.75" customHeight="1">
      <c r="A93" s="73"/>
      <c r="B93" s="52"/>
      <c r="C93" s="52"/>
      <c r="D93" s="52"/>
      <c r="E93" s="52"/>
      <c r="F93" s="52"/>
      <c r="G93" s="52"/>
      <c r="H93" s="52"/>
      <c r="I93" s="52"/>
      <c r="J93" s="52"/>
      <c r="K93" s="76"/>
      <c r="L93" s="28"/>
      <c r="M93" s="52"/>
      <c r="N93" s="293">
        <v>9</v>
      </c>
      <c r="O93" s="294" t="s">
        <v>829</v>
      </c>
      <c r="P93" s="295" t="s">
        <v>830</v>
      </c>
      <c r="Q93" s="295" t="s">
        <v>589</v>
      </c>
      <c r="R93" s="295" t="s">
        <v>831</v>
      </c>
      <c r="S93" s="295"/>
      <c r="T93" s="296"/>
      <c r="U93" s="296">
        <v>118</v>
      </c>
      <c r="V93" s="297" t="s">
        <v>552</v>
      </c>
      <c r="W93" s="298" t="s">
        <v>559</v>
      </c>
      <c r="X93" s="295" t="s">
        <v>607</v>
      </c>
      <c r="Y93" s="299">
        <f t="shared" si="30"/>
        <v>150</v>
      </c>
      <c r="Z93" s="299">
        <f t="shared" si="26"/>
        <v>0</v>
      </c>
      <c r="AA93" s="300">
        <f t="shared" si="27"/>
        <v>0</v>
      </c>
      <c r="AB93" s="300">
        <f t="shared" si="28"/>
        <v>0</v>
      </c>
      <c r="AC93" s="301">
        <f t="shared" si="29"/>
        <v>0</v>
      </c>
    </row>
    <row r="94" spans="1:29" ht="12.75" customHeight="1">
      <c r="A94" s="73"/>
      <c r="B94" s="52"/>
      <c r="C94" s="52"/>
      <c r="D94" s="52"/>
      <c r="E94" s="52"/>
      <c r="F94" s="52"/>
      <c r="G94" s="52"/>
      <c r="H94" s="52"/>
      <c r="I94" s="52"/>
      <c r="J94" s="52"/>
      <c r="K94" s="76"/>
      <c r="L94" s="28"/>
      <c r="M94" s="52"/>
      <c r="N94" s="293">
        <v>20</v>
      </c>
      <c r="O94" s="294" t="s">
        <v>832</v>
      </c>
      <c r="P94" s="295" t="s">
        <v>833</v>
      </c>
      <c r="Q94" s="295" t="s">
        <v>834</v>
      </c>
      <c r="R94" s="295" t="s">
        <v>835</v>
      </c>
      <c r="S94" s="295" t="s">
        <v>836</v>
      </c>
      <c r="T94" s="296"/>
      <c r="U94" s="296">
        <v>120</v>
      </c>
      <c r="V94" s="297" t="s">
        <v>552</v>
      </c>
      <c r="W94" s="298" t="s">
        <v>837</v>
      </c>
      <c r="X94" s="295" t="s">
        <v>560</v>
      </c>
      <c r="Y94" s="299">
        <f t="shared" si="30"/>
        <v>900</v>
      </c>
      <c r="Z94" s="299">
        <f t="shared" si="26"/>
        <v>0</v>
      </c>
      <c r="AA94" s="300">
        <f t="shared" si="27"/>
        <v>0</v>
      </c>
      <c r="AB94" s="300">
        <f t="shared" si="28"/>
        <v>0</v>
      </c>
      <c r="AC94" s="301">
        <f t="shared" si="29"/>
        <v>0</v>
      </c>
    </row>
    <row r="95" spans="1:29" ht="12.75" customHeight="1">
      <c r="A95" s="73"/>
      <c r="B95" s="52"/>
      <c r="C95" s="52"/>
      <c r="D95" s="52"/>
      <c r="E95" s="52"/>
      <c r="F95" s="52"/>
      <c r="G95" s="52"/>
      <c r="H95" s="52"/>
      <c r="I95" s="52"/>
      <c r="J95" s="52"/>
      <c r="K95" s="76"/>
      <c r="L95" s="28"/>
      <c r="M95" s="52"/>
      <c r="N95" s="293">
        <v>15</v>
      </c>
      <c r="O95" s="294" t="s">
        <v>838</v>
      </c>
      <c r="P95" s="295" t="s">
        <v>562</v>
      </c>
      <c r="Q95" s="295" t="s">
        <v>589</v>
      </c>
      <c r="R95" s="295" t="s">
        <v>839</v>
      </c>
      <c r="S95" s="295"/>
      <c r="T95" s="296"/>
      <c r="U95" s="296">
        <v>121</v>
      </c>
      <c r="V95" s="297" t="s">
        <v>552</v>
      </c>
      <c r="W95" s="298" t="s">
        <v>691</v>
      </c>
      <c r="X95" s="295" t="s">
        <v>560</v>
      </c>
      <c r="Y95" s="299">
        <f t="shared" si="30"/>
        <v>150</v>
      </c>
      <c r="Z95" s="299">
        <f t="shared" si="26"/>
        <v>0</v>
      </c>
      <c r="AA95" s="300">
        <f t="shared" si="27"/>
        <v>0</v>
      </c>
      <c r="AB95" s="300">
        <f t="shared" si="28"/>
        <v>0</v>
      </c>
      <c r="AC95" s="301">
        <f t="shared" si="29"/>
        <v>0</v>
      </c>
    </row>
    <row r="96" spans="1:29" ht="12.75" customHeight="1">
      <c r="A96" s="73"/>
      <c r="B96" s="52"/>
      <c r="C96" s="52"/>
      <c r="D96" s="52"/>
      <c r="E96" s="52"/>
      <c r="F96" s="52"/>
      <c r="G96" s="52"/>
      <c r="H96" s="52"/>
      <c r="I96" s="52"/>
      <c r="J96" s="52"/>
      <c r="K96" s="76"/>
      <c r="L96" s="28"/>
      <c r="M96" s="52"/>
      <c r="N96" s="293">
        <v>12</v>
      </c>
      <c r="O96" s="294" t="s">
        <v>840</v>
      </c>
      <c r="P96" s="295" t="s">
        <v>841</v>
      </c>
      <c r="Q96" s="295" t="s">
        <v>842</v>
      </c>
      <c r="R96" s="295" t="s">
        <v>843</v>
      </c>
      <c r="S96" s="295"/>
      <c r="T96" s="296"/>
      <c r="U96" s="296"/>
      <c r="V96" s="297" t="s">
        <v>552</v>
      </c>
      <c r="W96" s="298" t="s">
        <v>844</v>
      </c>
      <c r="X96" s="295" t="s">
        <v>206</v>
      </c>
      <c r="Y96" s="299">
        <f t="shared" si="30"/>
        <v>366</v>
      </c>
      <c r="Z96" s="299">
        <f t="shared" si="26"/>
        <v>0</v>
      </c>
      <c r="AA96" s="300">
        <f t="shared" si="27"/>
        <v>0</v>
      </c>
      <c r="AB96" s="300">
        <f t="shared" si="28"/>
        <v>0</v>
      </c>
      <c r="AC96" s="301">
        <f t="shared" si="29"/>
        <v>0</v>
      </c>
    </row>
    <row r="97" spans="1:29" ht="12.75" customHeight="1">
      <c r="A97" s="73"/>
      <c r="B97" s="52"/>
      <c r="C97" s="52"/>
      <c r="D97" s="52"/>
      <c r="E97" s="52"/>
      <c r="F97" s="52"/>
      <c r="G97" s="52"/>
      <c r="H97" s="52"/>
      <c r="I97" s="52"/>
      <c r="J97" s="52"/>
      <c r="K97" s="76"/>
      <c r="L97" s="28"/>
      <c r="M97" s="52"/>
      <c r="N97" s="293">
        <v>10</v>
      </c>
      <c r="O97" s="294" t="s">
        <v>845</v>
      </c>
      <c r="P97" s="295" t="s">
        <v>846</v>
      </c>
      <c r="Q97" s="295" t="s">
        <v>847</v>
      </c>
      <c r="R97" s="295" t="s">
        <v>848</v>
      </c>
      <c r="S97" s="295" t="s">
        <v>849</v>
      </c>
      <c r="T97" s="296"/>
      <c r="U97" s="296">
        <v>671</v>
      </c>
      <c r="V97" s="297" t="s">
        <v>552</v>
      </c>
      <c r="W97" s="298" t="s">
        <v>598</v>
      </c>
      <c r="X97" s="295" t="s">
        <v>607</v>
      </c>
      <c r="Y97" s="299">
        <f t="shared" si="30"/>
        <v>95</v>
      </c>
      <c r="Z97" s="299">
        <f t="shared" si="26"/>
        <v>0</v>
      </c>
      <c r="AA97" s="300">
        <f t="shared" si="27"/>
        <v>0</v>
      </c>
      <c r="AB97" s="300">
        <f t="shared" si="28"/>
        <v>0</v>
      </c>
      <c r="AC97" s="301">
        <f t="shared" si="29"/>
        <v>0</v>
      </c>
    </row>
    <row r="98" spans="1:29" ht="12.75" customHeight="1">
      <c r="A98" s="73"/>
      <c r="B98" s="52"/>
      <c r="C98" s="52"/>
      <c r="D98" s="52"/>
      <c r="E98" s="52"/>
      <c r="F98" s="52"/>
      <c r="G98" s="52"/>
      <c r="H98" s="52"/>
      <c r="I98" s="52"/>
      <c r="J98" s="52"/>
      <c r="K98" s="76"/>
      <c r="L98" s="28"/>
      <c r="M98" s="52"/>
      <c r="N98" s="293">
        <v>10</v>
      </c>
      <c r="O98" s="294" t="s">
        <v>850</v>
      </c>
      <c r="P98" s="295" t="s">
        <v>618</v>
      </c>
      <c r="Q98" s="295" t="s">
        <v>851</v>
      </c>
      <c r="R98" s="295" t="s">
        <v>852</v>
      </c>
      <c r="S98" s="295" t="s">
        <v>853</v>
      </c>
      <c r="T98" s="296"/>
      <c r="U98" s="296">
        <v>673</v>
      </c>
      <c r="V98" s="297" t="s">
        <v>552</v>
      </c>
      <c r="W98" s="298" t="s">
        <v>771</v>
      </c>
      <c r="X98" s="295" t="s">
        <v>607</v>
      </c>
      <c r="Y98" s="299">
        <f t="shared" si="30"/>
        <v>165</v>
      </c>
      <c r="Z98" s="299">
        <f t="shared" si="26"/>
        <v>0</v>
      </c>
      <c r="AA98" s="300">
        <f t="shared" si="27"/>
        <v>0</v>
      </c>
      <c r="AB98" s="300">
        <f t="shared" si="28"/>
        <v>0</v>
      </c>
      <c r="AC98" s="301">
        <f t="shared" si="29"/>
        <v>0</v>
      </c>
    </row>
    <row r="99" spans="1:29" ht="12.75" customHeight="1">
      <c r="A99" s="73"/>
      <c r="B99" s="52"/>
      <c r="C99" s="52"/>
      <c r="D99" s="52"/>
      <c r="E99" s="52"/>
      <c r="F99" s="52"/>
      <c r="G99" s="52"/>
      <c r="H99" s="52"/>
      <c r="I99" s="52"/>
      <c r="J99" s="52"/>
      <c r="K99" s="76"/>
      <c r="L99" s="28"/>
      <c r="M99" s="52"/>
      <c r="N99" s="293">
        <v>14</v>
      </c>
      <c r="O99" s="294" t="s">
        <v>854</v>
      </c>
      <c r="P99" s="295" t="s">
        <v>855</v>
      </c>
      <c r="Q99" s="295" t="s">
        <v>856</v>
      </c>
      <c r="R99" s="295" t="s">
        <v>857</v>
      </c>
      <c r="S99" s="295"/>
      <c r="T99" s="296"/>
      <c r="U99" s="296">
        <v>715</v>
      </c>
      <c r="V99" s="297" t="s">
        <v>552</v>
      </c>
      <c r="W99" s="298" t="s">
        <v>749</v>
      </c>
      <c r="X99" s="295" t="s">
        <v>198</v>
      </c>
      <c r="Y99" s="299">
        <f t="shared" si="30"/>
        <v>450</v>
      </c>
      <c r="Z99" s="299">
        <f t="shared" si="26"/>
        <v>0</v>
      </c>
      <c r="AA99" s="300">
        <f t="shared" si="27"/>
        <v>0</v>
      </c>
      <c r="AB99" s="300">
        <f t="shared" si="28"/>
        <v>0</v>
      </c>
      <c r="AC99" s="301">
        <f t="shared" si="29"/>
        <v>0</v>
      </c>
    </row>
    <row r="100" spans="1:29" ht="12.75" customHeight="1">
      <c r="A100" s="73"/>
      <c r="B100" s="52"/>
      <c r="C100" s="52"/>
      <c r="D100" s="52"/>
      <c r="E100" s="52"/>
      <c r="F100" s="52"/>
      <c r="G100" s="52"/>
      <c r="H100" s="52"/>
      <c r="I100" s="52"/>
      <c r="J100" s="52"/>
      <c r="K100" s="76"/>
      <c r="L100" s="28"/>
      <c r="M100" s="52"/>
      <c r="N100" s="293">
        <v>2</v>
      </c>
      <c r="O100" s="294" t="s">
        <v>858</v>
      </c>
      <c r="P100" s="295" t="s">
        <v>542</v>
      </c>
      <c r="Q100" s="295" t="s">
        <v>644</v>
      </c>
      <c r="R100" s="295" t="s">
        <v>859</v>
      </c>
      <c r="S100" s="295"/>
      <c r="T100" s="296"/>
      <c r="U100" s="296">
        <v>663</v>
      </c>
      <c r="V100" s="297" t="s">
        <v>552</v>
      </c>
      <c r="W100" s="298" t="s">
        <v>807</v>
      </c>
      <c r="X100" s="295" t="s">
        <v>198</v>
      </c>
      <c r="Y100" s="299">
        <f t="shared" si="30"/>
        <v>15</v>
      </c>
      <c r="Z100" s="299">
        <f t="shared" si="26"/>
        <v>0</v>
      </c>
      <c r="AA100" s="300">
        <f t="shared" si="27"/>
        <v>0</v>
      </c>
      <c r="AB100" s="300">
        <f t="shared" si="28"/>
        <v>0</v>
      </c>
      <c r="AC100" s="301">
        <f t="shared" si="29"/>
        <v>0</v>
      </c>
    </row>
    <row r="101" spans="1:29" ht="12.75" customHeight="1">
      <c r="A101" s="73"/>
      <c r="B101" s="52"/>
      <c r="C101" s="52"/>
      <c r="D101" s="52"/>
      <c r="E101" s="52"/>
      <c r="F101" s="52"/>
      <c r="G101" s="52"/>
      <c r="H101" s="52"/>
      <c r="I101" s="52"/>
      <c r="J101" s="52"/>
      <c r="K101" s="76"/>
      <c r="L101" s="28"/>
      <c r="M101" s="52"/>
      <c r="N101" s="293">
        <v>11</v>
      </c>
      <c r="O101" s="294" t="s">
        <v>860</v>
      </c>
      <c r="P101" s="295" t="s">
        <v>861</v>
      </c>
      <c r="Q101" s="295" t="s">
        <v>862</v>
      </c>
      <c r="R101" s="295" t="s">
        <v>863</v>
      </c>
      <c r="S101" s="295"/>
      <c r="T101" s="296"/>
      <c r="U101" s="296">
        <v>137</v>
      </c>
      <c r="V101" s="297" t="s">
        <v>552</v>
      </c>
      <c r="W101" s="298" t="s">
        <v>864</v>
      </c>
      <c r="X101" s="295" t="s">
        <v>566</v>
      </c>
      <c r="Y101" s="299">
        <f t="shared" si="30"/>
        <v>36</v>
      </c>
      <c r="Z101" s="299">
        <f t="shared" si="26"/>
        <v>0</v>
      </c>
      <c r="AA101" s="300">
        <f t="shared" si="27"/>
        <v>0</v>
      </c>
      <c r="AB101" s="300">
        <f t="shared" si="28"/>
        <v>0</v>
      </c>
      <c r="AC101" s="301">
        <f t="shared" si="29"/>
        <v>0</v>
      </c>
    </row>
    <row r="102" spans="1:29" ht="12.75" customHeight="1">
      <c r="A102" s="73"/>
      <c r="B102" s="52"/>
      <c r="C102" s="52"/>
      <c r="D102" s="52"/>
      <c r="E102" s="52"/>
      <c r="F102" s="52"/>
      <c r="G102" s="52"/>
      <c r="H102" s="52"/>
      <c r="I102" s="52"/>
      <c r="J102" s="52"/>
      <c r="K102" s="76"/>
      <c r="L102" s="28"/>
      <c r="M102" s="52"/>
      <c r="N102" s="293">
        <v>11</v>
      </c>
      <c r="O102" s="294" t="s">
        <v>865</v>
      </c>
      <c r="P102" s="295" t="s">
        <v>861</v>
      </c>
      <c r="Q102" s="295" t="s">
        <v>589</v>
      </c>
      <c r="R102" s="295" t="s">
        <v>866</v>
      </c>
      <c r="S102" s="295"/>
      <c r="T102" s="296"/>
      <c r="U102" s="296">
        <v>138</v>
      </c>
      <c r="V102" s="297" t="s">
        <v>552</v>
      </c>
      <c r="W102" s="298" t="s">
        <v>867</v>
      </c>
      <c r="X102" s="295" t="s">
        <v>745</v>
      </c>
      <c r="Y102" s="299">
        <f t="shared" si="30"/>
        <v>150</v>
      </c>
      <c r="Z102" s="299">
        <f t="shared" si="26"/>
        <v>0</v>
      </c>
      <c r="AA102" s="300">
        <f t="shared" si="27"/>
        <v>0</v>
      </c>
      <c r="AB102" s="300">
        <f t="shared" si="28"/>
        <v>0</v>
      </c>
      <c r="AC102" s="301">
        <f t="shared" si="29"/>
        <v>0</v>
      </c>
    </row>
    <row r="103" spans="1:29" ht="12.75" customHeight="1">
      <c r="A103" s="73"/>
      <c r="B103" s="52"/>
      <c r="C103" s="52"/>
      <c r="D103" s="52"/>
      <c r="E103" s="52"/>
      <c r="F103" s="52"/>
      <c r="G103" s="52"/>
      <c r="H103" s="52"/>
      <c r="I103" s="52"/>
      <c r="J103" s="52"/>
      <c r="K103" s="76"/>
      <c r="L103" s="28"/>
      <c r="M103" s="52"/>
      <c r="N103" s="293">
        <v>16</v>
      </c>
      <c r="O103" s="294" t="s">
        <v>868</v>
      </c>
      <c r="P103" s="295" t="s">
        <v>618</v>
      </c>
      <c r="Q103" s="295" t="s">
        <v>869</v>
      </c>
      <c r="R103" s="295" t="s">
        <v>870</v>
      </c>
      <c r="S103" s="295"/>
      <c r="T103" s="296"/>
      <c r="U103" s="296">
        <v>674</v>
      </c>
      <c r="V103" s="297" t="s">
        <v>552</v>
      </c>
      <c r="W103" s="298" t="s">
        <v>864</v>
      </c>
      <c r="X103" s="295" t="s">
        <v>745</v>
      </c>
      <c r="Y103" s="299">
        <f t="shared" si="30"/>
        <v>300</v>
      </c>
      <c r="Z103" s="299">
        <f t="shared" si="26"/>
        <v>0</v>
      </c>
      <c r="AA103" s="300">
        <f t="shared" si="27"/>
        <v>0</v>
      </c>
      <c r="AB103" s="300">
        <f t="shared" si="28"/>
        <v>0</v>
      </c>
      <c r="AC103" s="301">
        <f t="shared" si="29"/>
        <v>0</v>
      </c>
    </row>
    <row r="104" spans="1:29" ht="12.75" customHeight="1">
      <c r="A104" s="73"/>
      <c r="B104" s="52"/>
      <c r="C104" s="52"/>
      <c r="D104" s="52"/>
      <c r="E104" s="52"/>
      <c r="F104" s="52"/>
      <c r="G104" s="52"/>
      <c r="H104" s="52"/>
      <c r="I104" s="52"/>
      <c r="J104" s="52"/>
      <c r="K104" s="76"/>
      <c r="L104" s="28"/>
      <c r="M104" s="52"/>
      <c r="N104" s="293">
        <v>16</v>
      </c>
      <c r="O104" s="294" t="s">
        <v>871</v>
      </c>
      <c r="P104" s="295" t="s">
        <v>588</v>
      </c>
      <c r="Q104" s="295" t="s">
        <v>872</v>
      </c>
      <c r="R104" s="295" t="s">
        <v>873</v>
      </c>
      <c r="S104" s="295"/>
      <c r="T104" s="296"/>
      <c r="U104" s="296">
        <v>664</v>
      </c>
      <c r="V104" s="297" t="s">
        <v>552</v>
      </c>
      <c r="W104" s="298" t="s">
        <v>533</v>
      </c>
      <c r="X104" s="295" t="s">
        <v>566</v>
      </c>
      <c r="Y104" s="299">
        <f t="shared" si="30"/>
        <v>420</v>
      </c>
      <c r="Z104" s="299">
        <f t="shared" si="26"/>
        <v>0</v>
      </c>
      <c r="AA104" s="300">
        <f t="shared" si="27"/>
        <v>0</v>
      </c>
      <c r="AB104" s="300">
        <f t="shared" si="28"/>
        <v>0</v>
      </c>
      <c r="AC104" s="301">
        <f t="shared" si="29"/>
        <v>0</v>
      </c>
    </row>
    <row r="105" spans="1:29" ht="12.75" customHeight="1">
      <c r="A105" s="73"/>
      <c r="B105" s="52"/>
      <c r="C105" s="52"/>
      <c r="D105" s="52"/>
      <c r="E105" s="52"/>
      <c r="F105" s="52"/>
      <c r="G105" s="52"/>
      <c r="H105" s="52"/>
      <c r="I105" s="52"/>
      <c r="J105" s="52"/>
      <c r="K105" s="76"/>
      <c r="L105" s="28"/>
      <c r="M105" s="52"/>
      <c r="N105" s="293"/>
      <c r="O105" s="295"/>
      <c r="P105" s="295"/>
      <c r="Q105" s="295"/>
      <c r="R105" s="295"/>
      <c r="S105" s="295"/>
      <c r="T105" s="296"/>
      <c r="U105" s="296"/>
      <c r="V105" s="297"/>
      <c r="W105" s="298"/>
      <c r="X105" s="295"/>
      <c r="Y105" s="243"/>
      <c r="Z105" s="243"/>
      <c r="AA105" s="80"/>
      <c r="AB105" s="80"/>
      <c r="AC105" s="244"/>
    </row>
    <row r="106" spans="1:29" ht="12.75" customHeight="1">
      <c r="A106" s="73"/>
      <c r="B106" s="52"/>
      <c r="C106" s="52"/>
      <c r="D106" s="52"/>
      <c r="E106" s="52"/>
      <c r="F106" s="52"/>
      <c r="G106" s="52"/>
      <c r="H106" s="52"/>
      <c r="I106" s="52"/>
      <c r="J106" s="52"/>
      <c r="K106" s="76"/>
      <c r="L106" s="28"/>
      <c r="M106" s="52"/>
      <c r="N106" s="293"/>
      <c r="O106" s="295"/>
      <c r="P106" s="295"/>
      <c r="Q106" s="295"/>
      <c r="R106" s="295"/>
      <c r="S106" s="295"/>
      <c r="T106" s="296"/>
      <c r="U106" s="296"/>
      <c r="V106" s="297"/>
      <c r="W106" s="298"/>
      <c r="X106" s="295"/>
      <c r="Y106" s="243"/>
      <c r="Z106" s="243"/>
      <c r="AA106" s="80"/>
      <c r="AB106" s="80"/>
      <c r="AC106" s="244"/>
    </row>
    <row r="107" spans="1:29" ht="12.75" customHeight="1">
      <c r="A107" s="73"/>
      <c r="B107" s="52"/>
      <c r="C107" s="52"/>
      <c r="D107" s="52"/>
      <c r="E107" s="52"/>
      <c r="F107" s="52"/>
      <c r="G107" s="52"/>
      <c r="H107" s="52"/>
      <c r="I107" s="52"/>
      <c r="J107" s="52"/>
      <c r="K107" s="76"/>
      <c r="L107" s="28"/>
      <c r="M107" s="52"/>
      <c r="N107" s="248" t="s">
        <v>240</v>
      </c>
      <c r="O107" s="249" t="s">
        <v>507</v>
      </c>
      <c r="P107" s="249" t="s">
        <v>508</v>
      </c>
      <c r="Q107" s="249" t="s">
        <v>12</v>
      </c>
      <c r="R107" s="249" t="s">
        <v>509</v>
      </c>
      <c r="S107" s="249" t="s">
        <v>510</v>
      </c>
      <c r="T107" s="250" t="s">
        <v>511</v>
      </c>
      <c r="U107" s="250" t="s">
        <v>512</v>
      </c>
      <c r="V107" s="250" t="s">
        <v>513</v>
      </c>
      <c r="W107" s="251" t="s">
        <v>636</v>
      </c>
      <c r="X107" s="249" t="s">
        <v>515</v>
      </c>
      <c r="Y107" s="243"/>
      <c r="Z107" s="253"/>
      <c r="AA107" s="254"/>
      <c r="AB107" s="254"/>
      <c r="AC107" s="255"/>
    </row>
    <row r="108" spans="1:29" ht="12.75" customHeight="1">
      <c r="A108" s="73"/>
      <c r="B108" s="52"/>
      <c r="C108" s="52"/>
      <c r="D108" s="52"/>
      <c r="E108" s="52"/>
      <c r="F108" s="52"/>
      <c r="G108" s="52"/>
      <c r="H108" s="52"/>
      <c r="I108" s="52"/>
      <c r="J108" s="52"/>
      <c r="K108" s="76"/>
      <c r="L108" s="28"/>
      <c r="M108" s="52"/>
      <c r="N108" s="256"/>
      <c r="O108" s="257" t="s">
        <v>874</v>
      </c>
      <c r="P108" s="302"/>
      <c r="Q108" s="302"/>
      <c r="R108" s="302"/>
      <c r="S108" s="302"/>
      <c r="T108" s="303"/>
      <c r="U108" s="303"/>
      <c r="V108" s="304"/>
      <c r="W108" s="305"/>
      <c r="X108" s="302"/>
      <c r="Y108" s="243"/>
      <c r="Z108" s="306"/>
      <c r="AA108" s="307"/>
      <c r="AB108" s="307"/>
      <c r="AC108" s="308"/>
    </row>
    <row r="109" spans="1:29" ht="12.75" customHeight="1">
      <c r="A109" s="73"/>
      <c r="B109" s="52"/>
      <c r="C109" s="52"/>
      <c r="D109" s="52"/>
      <c r="E109" s="52"/>
      <c r="F109" s="52"/>
      <c r="G109" s="52"/>
      <c r="H109" s="52"/>
      <c r="I109" s="52"/>
      <c r="J109" s="52"/>
      <c r="K109" s="76"/>
      <c r="L109" s="28"/>
      <c r="M109" s="52"/>
      <c r="N109" s="309">
        <v>10</v>
      </c>
      <c r="O109" s="310" t="s">
        <v>875</v>
      </c>
      <c r="P109" s="311" t="s">
        <v>643</v>
      </c>
      <c r="Q109" s="311" t="s">
        <v>876</v>
      </c>
      <c r="R109" s="311" t="s">
        <v>877</v>
      </c>
      <c r="S109" s="311"/>
      <c r="T109" s="312"/>
      <c r="U109" s="313"/>
      <c r="V109" s="312" t="s">
        <v>552</v>
      </c>
      <c r="W109" s="314" t="s">
        <v>878</v>
      </c>
      <c r="X109" s="311" t="s">
        <v>607</v>
      </c>
      <c r="Y109" s="315">
        <f t="shared" ref="Y109:Y111" si="31">VALUE(LEFT(Q109,3))</f>
        <v>15</v>
      </c>
      <c r="Z109" s="316">
        <f t="shared" ref="Z109:Z119" si="32">IF(RIGHT(Q109,2)="gp",Y109,0)*M109</f>
        <v>0</v>
      </c>
      <c r="AA109" s="317">
        <f t="shared" ref="AA109:AA119" si="33">IF(RIGHT(Q109,2)="sp",Y109,0)*M109</f>
        <v>0</v>
      </c>
      <c r="AB109" s="317">
        <f t="shared" ref="AB109:AB119" si="34">IF(RIGHT(Q109,2)="bp",Y109,0)*M109</f>
        <v>0</v>
      </c>
      <c r="AC109" s="318">
        <f t="shared" ref="AC109:AC119" si="35">IF(RIGHT(Q109,2)="cp",Y109,0)*M109</f>
        <v>0</v>
      </c>
    </row>
    <row r="110" spans="1:29" ht="12.75" customHeight="1">
      <c r="A110" s="73"/>
      <c r="B110" s="52"/>
      <c r="C110" s="52"/>
      <c r="D110" s="52"/>
      <c r="E110" s="52"/>
      <c r="F110" s="52"/>
      <c r="G110" s="52"/>
      <c r="H110" s="52"/>
      <c r="I110" s="52"/>
      <c r="J110" s="52"/>
      <c r="K110" s="76"/>
      <c r="L110" s="28"/>
      <c r="M110" s="52"/>
      <c r="N110" s="309">
        <v>1</v>
      </c>
      <c r="O110" s="310" t="s">
        <v>879</v>
      </c>
      <c r="P110" s="311" t="s">
        <v>855</v>
      </c>
      <c r="Q110" s="311" t="s">
        <v>880</v>
      </c>
      <c r="R110" s="311" t="s">
        <v>881</v>
      </c>
      <c r="S110" s="311"/>
      <c r="T110" s="313"/>
      <c r="U110" s="313">
        <v>712</v>
      </c>
      <c r="V110" s="312" t="s">
        <v>552</v>
      </c>
      <c r="W110" s="314" t="s">
        <v>878</v>
      </c>
      <c r="X110" s="311" t="s">
        <v>194</v>
      </c>
      <c r="Y110" s="315">
        <f t="shared" si="31"/>
        <v>13</v>
      </c>
      <c r="Z110" s="316">
        <f t="shared" si="32"/>
        <v>0</v>
      </c>
      <c r="AA110" s="317">
        <f t="shared" si="33"/>
        <v>0</v>
      </c>
      <c r="AB110" s="317">
        <f t="shared" si="34"/>
        <v>0</v>
      </c>
      <c r="AC110" s="318">
        <f t="shared" si="35"/>
        <v>0</v>
      </c>
    </row>
    <row r="111" spans="1:29" ht="12.75" customHeight="1">
      <c r="A111" s="73"/>
      <c r="B111" s="52"/>
      <c r="C111" s="52"/>
      <c r="D111" s="52"/>
      <c r="E111" s="52"/>
      <c r="F111" s="52"/>
      <c r="G111" s="52"/>
      <c r="H111" s="52"/>
      <c r="I111" s="52"/>
      <c r="J111" s="52"/>
      <c r="K111" s="76"/>
      <c r="L111" s="28"/>
      <c r="M111" s="52"/>
      <c r="N111" s="309">
        <v>6</v>
      </c>
      <c r="O111" s="310" t="s">
        <v>882</v>
      </c>
      <c r="P111" s="311" t="s">
        <v>643</v>
      </c>
      <c r="Q111" s="311" t="s">
        <v>883</v>
      </c>
      <c r="R111" s="311" t="s">
        <v>884</v>
      </c>
      <c r="S111" s="311"/>
      <c r="T111" s="313"/>
      <c r="U111" s="313"/>
      <c r="V111" s="312">
        <v>1</v>
      </c>
      <c r="W111" s="314" t="s">
        <v>878</v>
      </c>
      <c r="X111" s="311" t="s">
        <v>203</v>
      </c>
      <c r="Y111" s="315">
        <f t="shared" si="31"/>
        <v>12</v>
      </c>
      <c r="Z111" s="316">
        <f t="shared" si="32"/>
        <v>0</v>
      </c>
      <c r="AA111" s="317">
        <f t="shared" si="33"/>
        <v>0</v>
      </c>
      <c r="AB111" s="317">
        <f t="shared" si="34"/>
        <v>0</v>
      </c>
      <c r="AC111" s="318">
        <f t="shared" si="35"/>
        <v>0</v>
      </c>
    </row>
    <row r="112" spans="1:29" ht="12.75" customHeight="1">
      <c r="A112" s="73"/>
      <c r="B112" s="52"/>
      <c r="C112" s="52"/>
      <c r="D112" s="52"/>
      <c r="E112" s="52"/>
      <c r="F112" s="52"/>
      <c r="G112" s="52"/>
      <c r="H112" s="52"/>
      <c r="I112" s="52"/>
      <c r="J112" s="52"/>
      <c r="K112" s="76"/>
      <c r="L112" s="28"/>
      <c r="M112" s="52"/>
      <c r="N112" s="309">
        <v>12</v>
      </c>
      <c r="O112" s="310" t="s">
        <v>885</v>
      </c>
      <c r="P112" s="311" t="s">
        <v>886</v>
      </c>
      <c r="Q112" s="311" t="s">
        <v>712</v>
      </c>
      <c r="R112" s="311" t="s">
        <v>887</v>
      </c>
      <c r="S112" s="311" t="s">
        <v>888</v>
      </c>
      <c r="T112" s="313"/>
      <c r="U112" s="313">
        <v>717</v>
      </c>
      <c r="V112" s="312">
        <v>1</v>
      </c>
      <c r="W112" s="314" t="s">
        <v>889</v>
      </c>
      <c r="X112" s="311" t="s">
        <v>607</v>
      </c>
      <c r="Y112" s="315">
        <f t="shared" ref="Y112:Y114" si="36">VALUE(LEFT(Q112,2))</f>
        <v>7</v>
      </c>
      <c r="Z112" s="316">
        <f t="shared" si="32"/>
        <v>0</v>
      </c>
      <c r="AA112" s="317">
        <f t="shared" si="33"/>
        <v>0</v>
      </c>
      <c r="AB112" s="317">
        <f t="shared" si="34"/>
        <v>0</v>
      </c>
      <c r="AC112" s="318">
        <f t="shared" si="35"/>
        <v>0</v>
      </c>
    </row>
    <row r="113" spans="1:29" ht="12.75" customHeight="1">
      <c r="A113" s="73"/>
      <c r="B113" s="52"/>
      <c r="C113" s="52"/>
      <c r="D113" s="52"/>
      <c r="E113" s="52"/>
      <c r="F113" s="52"/>
      <c r="G113" s="52"/>
      <c r="H113" s="52"/>
      <c r="I113" s="52"/>
      <c r="J113" s="52"/>
      <c r="K113" s="76"/>
      <c r="L113" s="28"/>
      <c r="M113" s="52"/>
      <c r="N113" s="309">
        <v>6</v>
      </c>
      <c r="O113" s="310" t="s">
        <v>890</v>
      </c>
      <c r="P113" s="311" t="s">
        <v>595</v>
      </c>
      <c r="Q113" s="311" t="s">
        <v>578</v>
      </c>
      <c r="R113" s="311" t="s">
        <v>891</v>
      </c>
      <c r="S113" s="311" t="s">
        <v>892</v>
      </c>
      <c r="T113" s="313"/>
      <c r="U113" s="313"/>
      <c r="V113" s="312" t="s">
        <v>552</v>
      </c>
      <c r="W113" s="314" t="s">
        <v>691</v>
      </c>
      <c r="X113" s="311" t="s">
        <v>206</v>
      </c>
      <c r="Y113" s="315">
        <f t="shared" si="36"/>
        <v>5</v>
      </c>
      <c r="Z113" s="316">
        <f t="shared" si="32"/>
        <v>0</v>
      </c>
      <c r="AA113" s="317">
        <f t="shared" si="33"/>
        <v>0</v>
      </c>
      <c r="AB113" s="317">
        <f t="shared" si="34"/>
        <v>0</v>
      </c>
      <c r="AC113" s="318">
        <f t="shared" si="35"/>
        <v>0</v>
      </c>
    </row>
    <row r="114" spans="1:29" ht="12.75" customHeight="1">
      <c r="A114" s="73"/>
      <c r="B114" s="52"/>
      <c r="C114" s="52"/>
      <c r="D114" s="52"/>
      <c r="E114" s="52"/>
      <c r="F114" s="52"/>
      <c r="G114" s="52"/>
      <c r="H114" s="52"/>
      <c r="I114" s="52"/>
      <c r="J114" s="52"/>
      <c r="K114" s="76"/>
      <c r="L114" s="28"/>
      <c r="M114" s="52"/>
      <c r="N114" s="309">
        <v>6</v>
      </c>
      <c r="O114" s="310" t="s">
        <v>893</v>
      </c>
      <c r="P114" s="311" t="s">
        <v>894</v>
      </c>
      <c r="Q114" s="311" t="s">
        <v>574</v>
      </c>
      <c r="R114" s="311" t="s">
        <v>877</v>
      </c>
      <c r="S114" s="311" t="s">
        <v>895</v>
      </c>
      <c r="T114" s="312"/>
      <c r="U114" s="313"/>
      <c r="V114" s="312">
        <v>1</v>
      </c>
      <c r="W114" s="314" t="s">
        <v>878</v>
      </c>
      <c r="X114" s="311" t="s">
        <v>203</v>
      </c>
      <c r="Y114" s="315">
        <f t="shared" si="36"/>
        <v>5</v>
      </c>
      <c r="Z114" s="316">
        <f t="shared" si="32"/>
        <v>0</v>
      </c>
      <c r="AA114" s="317">
        <f t="shared" si="33"/>
        <v>0</v>
      </c>
      <c r="AB114" s="317">
        <f t="shared" si="34"/>
        <v>0</v>
      </c>
      <c r="AC114" s="318">
        <f t="shared" si="35"/>
        <v>0</v>
      </c>
    </row>
    <row r="115" spans="1:29" ht="12.75" customHeight="1">
      <c r="A115" s="73"/>
      <c r="B115" s="52"/>
      <c r="C115" s="52"/>
      <c r="D115" s="52"/>
      <c r="E115" s="52"/>
      <c r="F115" s="52"/>
      <c r="G115" s="52"/>
      <c r="H115" s="52"/>
      <c r="I115" s="52"/>
      <c r="J115" s="52"/>
      <c r="K115" s="76"/>
      <c r="L115" s="28"/>
      <c r="M115" s="52"/>
      <c r="N115" s="309">
        <v>1</v>
      </c>
      <c r="O115" s="310" t="s">
        <v>896</v>
      </c>
      <c r="P115" s="311" t="s">
        <v>855</v>
      </c>
      <c r="Q115" s="311" t="s">
        <v>741</v>
      </c>
      <c r="R115" s="311" t="s">
        <v>897</v>
      </c>
      <c r="S115" s="311"/>
      <c r="T115" s="312"/>
      <c r="U115" s="313"/>
      <c r="V115" s="312" t="s">
        <v>552</v>
      </c>
      <c r="W115" s="314" t="s">
        <v>878</v>
      </c>
      <c r="X115" s="311" t="s">
        <v>560</v>
      </c>
      <c r="Y115" s="315"/>
      <c r="Z115" s="316">
        <f t="shared" si="32"/>
        <v>0</v>
      </c>
      <c r="AA115" s="317">
        <f t="shared" si="33"/>
        <v>0</v>
      </c>
      <c r="AB115" s="317">
        <f t="shared" si="34"/>
        <v>0</v>
      </c>
      <c r="AC115" s="318">
        <f t="shared" si="35"/>
        <v>0</v>
      </c>
    </row>
    <row r="116" spans="1:29" ht="12.75" customHeight="1">
      <c r="A116" s="73"/>
      <c r="B116" s="52"/>
      <c r="C116" s="52"/>
      <c r="D116" s="52"/>
      <c r="E116" s="52"/>
      <c r="F116" s="52"/>
      <c r="G116" s="52"/>
      <c r="H116" s="52"/>
      <c r="I116" s="52"/>
      <c r="J116" s="52"/>
      <c r="K116" s="76"/>
      <c r="L116" s="28"/>
      <c r="M116" s="52"/>
      <c r="N116" s="309">
        <v>6</v>
      </c>
      <c r="O116" s="310" t="s">
        <v>898</v>
      </c>
      <c r="P116" s="311" t="s">
        <v>894</v>
      </c>
      <c r="Q116" s="311" t="s">
        <v>753</v>
      </c>
      <c r="R116" s="311" t="s">
        <v>899</v>
      </c>
      <c r="S116" s="311"/>
      <c r="T116" s="312"/>
      <c r="U116" s="313"/>
      <c r="V116" s="312" t="s">
        <v>552</v>
      </c>
      <c r="W116" s="314" t="s">
        <v>900</v>
      </c>
      <c r="X116" s="311" t="s">
        <v>206</v>
      </c>
      <c r="Y116" s="315">
        <f>VALUE(LEFT(Q116,3))</f>
        <v>11</v>
      </c>
      <c r="Z116" s="316">
        <f t="shared" si="32"/>
        <v>0</v>
      </c>
      <c r="AA116" s="317">
        <f t="shared" si="33"/>
        <v>0</v>
      </c>
      <c r="AB116" s="317">
        <f t="shared" si="34"/>
        <v>0</v>
      </c>
      <c r="AC116" s="318">
        <f t="shared" si="35"/>
        <v>0</v>
      </c>
    </row>
    <row r="117" spans="1:29" ht="12.75" customHeight="1">
      <c r="A117" s="73"/>
      <c r="B117" s="52"/>
      <c r="C117" s="52"/>
      <c r="D117" s="52"/>
      <c r="E117" s="52"/>
      <c r="F117" s="52"/>
      <c r="G117" s="52"/>
      <c r="H117" s="52"/>
      <c r="I117" s="52"/>
      <c r="J117" s="52"/>
      <c r="K117" s="76"/>
      <c r="L117" s="28"/>
      <c r="M117" s="52"/>
      <c r="N117" s="309">
        <v>6</v>
      </c>
      <c r="O117" s="310" t="s">
        <v>901</v>
      </c>
      <c r="P117" s="311" t="s">
        <v>696</v>
      </c>
      <c r="Q117" s="311" t="s">
        <v>619</v>
      </c>
      <c r="R117" s="311" t="s">
        <v>902</v>
      </c>
      <c r="S117" s="311" t="s">
        <v>903</v>
      </c>
      <c r="T117" s="313"/>
      <c r="U117" s="313">
        <v>807</v>
      </c>
      <c r="V117" s="312" t="s">
        <v>552</v>
      </c>
      <c r="W117" s="314" t="s">
        <v>878</v>
      </c>
      <c r="X117" s="311" t="s">
        <v>206</v>
      </c>
      <c r="Y117" s="315">
        <f t="shared" ref="Y117:Y118" si="37">VALUE(LEFT(Q117,2))</f>
        <v>8</v>
      </c>
      <c r="Z117" s="316">
        <f t="shared" si="32"/>
        <v>0</v>
      </c>
      <c r="AA117" s="317">
        <f t="shared" si="33"/>
        <v>0</v>
      </c>
      <c r="AB117" s="317">
        <f t="shared" si="34"/>
        <v>0</v>
      </c>
      <c r="AC117" s="318">
        <f t="shared" si="35"/>
        <v>0</v>
      </c>
    </row>
    <row r="118" spans="1:29" ht="12.75" customHeight="1">
      <c r="A118" s="73"/>
      <c r="B118" s="52"/>
      <c r="C118" s="52"/>
      <c r="D118" s="52"/>
      <c r="E118" s="52"/>
      <c r="F118" s="52"/>
      <c r="G118" s="52"/>
      <c r="H118" s="52"/>
      <c r="I118" s="52"/>
      <c r="J118" s="52"/>
      <c r="K118" s="76"/>
      <c r="L118" s="28"/>
      <c r="M118" s="52"/>
      <c r="N118" s="309">
        <v>6</v>
      </c>
      <c r="O118" s="310" t="s">
        <v>904</v>
      </c>
      <c r="P118" s="311" t="s">
        <v>643</v>
      </c>
      <c r="Q118" s="311" t="s">
        <v>539</v>
      </c>
      <c r="R118" s="311" t="s">
        <v>905</v>
      </c>
      <c r="S118" s="311" t="s">
        <v>906</v>
      </c>
      <c r="T118" s="313"/>
      <c r="U118" s="313">
        <v>650</v>
      </c>
      <c r="V118" s="312" t="s">
        <v>552</v>
      </c>
      <c r="W118" s="314" t="s">
        <v>691</v>
      </c>
      <c r="X118" s="311" t="s">
        <v>203</v>
      </c>
      <c r="Y118" s="315">
        <f t="shared" si="37"/>
        <v>6</v>
      </c>
      <c r="Z118" s="316">
        <f t="shared" si="32"/>
        <v>0</v>
      </c>
      <c r="AA118" s="317">
        <f t="shared" si="33"/>
        <v>0</v>
      </c>
      <c r="AB118" s="317">
        <f t="shared" si="34"/>
        <v>0</v>
      </c>
      <c r="AC118" s="318">
        <f t="shared" si="35"/>
        <v>0</v>
      </c>
    </row>
    <row r="119" spans="1:29" ht="12.75" customHeight="1">
      <c r="A119" s="73"/>
      <c r="B119" s="52"/>
      <c r="C119" s="52"/>
      <c r="D119" s="52"/>
      <c r="E119" s="52"/>
      <c r="F119" s="52"/>
      <c r="G119" s="52"/>
      <c r="H119" s="52"/>
      <c r="I119" s="52"/>
      <c r="J119" s="52"/>
      <c r="K119" s="76"/>
      <c r="L119" s="28"/>
      <c r="M119" s="52"/>
      <c r="N119" s="309">
        <v>1</v>
      </c>
      <c r="O119" s="310" t="s">
        <v>907</v>
      </c>
      <c r="P119" s="311" t="s">
        <v>855</v>
      </c>
      <c r="Q119" s="311" t="s">
        <v>876</v>
      </c>
      <c r="R119" s="311" t="s">
        <v>908</v>
      </c>
      <c r="S119" s="311"/>
      <c r="T119" s="312"/>
      <c r="U119" s="313">
        <v>716</v>
      </c>
      <c r="V119" s="312" t="s">
        <v>552</v>
      </c>
      <c r="W119" s="314" t="s">
        <v>691</v>
      </c>
      <c r="X119" s="311" t="s">
        <v>189</v>
      </c>
      <c r="Y119" s="243">
        <f>VALUE(LEFT(Q119,3))</f>
        <v>15</v>
      </c>
      <c r="Z119" s="316">
        <f t="shared" si="32"/>
        <v>0</v>
      </c>
      <c r="AA119" s="317">
        <f t="shared" si="33"/>
        <v>0</v>
      </c>
      <c r="AB119" s="317">
        <f t="shared" si="34"/>
        <v>0</v>
      </c>
      <c r="AC119" s="318">
        <f t="shared" si="35"/>
        <v>0</v>
      </c>
    </row>
    <row r="120" spans="1:29" ht="12.75" customHeight="1">
      <c r="A120" s="73"/>
      <c r="B120" s="52"/>
      <c r="C120" s="52"/>
      <c r="D120" s="52"/>
      <c r="E120" s="52"/>
      <c r="F120" s="52"/>
      <c r="G120" s="52"/>
      <c r="H120" s="52"/>
      <c r="I120" s="52"/>
      <c r="J120" s="52"/>
      <c r="K120" s="76"/>
      <c r="L120" s="28"/>
      <c r="M120" s="52"/>
      <c r="N120" s="309"/>
      <c r="O120" s="311"/>
      <c r="P120" s="311"/>
      <c r="Q120" s="311"/>
      <c r="R120" s="311"/>
      <c r="S120" s="311"/>
      <c r="T120" s="312"/>
      <c r="U120" s="313"/>
      <c r="V120" s="312"/>
      <c r="W120" s="314"/>
      <c r="X120" s="311"/>
      <c r="Y120" s="243"/>
      <c r="Z120" s="243"/>
      <c r="AA120" s="80"/>
      <c r="AB120" s="80"/>
      <c r="AC120" s="244"/>
    </row>
    <row r="121" spans="1:29" ht="12.75" customHeight="1">
      <c r="A121" s="73"/>
      <c r="B121" s="52"/>
      <c r="C121" s="52"/>
      <c r="D121" s="52"/>
      <c r="E121" s="52"/>
      <c r="F121" s="52"/>
      <c r="G121" s="52"/>
      <c r="H121" s="52"/>
      <c r="I121" s="52"/>
      <c r="J121" s="52"/>
      <c r="K121" s="76"/>
      <c r="L121" s="28"/>
      <c r="M121" s="52"/>
      <c r="N121" s="309"/>
      <c r="O121" s="319"/>
      <c r="P121" s="319"/>
      <c r="Q121" s="319"/>
      <c r="R121" s="319"/>
      <c r="S121" s="319"/>
      <c r="T121" s="319"/>
      <c r="U121" s="319"/>
      <c r="V121" s="319"/>
      <c r="W121" s="320"/>
      <c r="X121" s="319"/>
      <c r="Y121" s="243"/>
      <c r="Z121" s="243"/>
      <c r="AA121" s="80"/>
      <c r="AB121" s="80"/>
      <c r="AC121" s="244"/>
    </row>
    <row r="122" spans="1:29" ht="12.75" customHeight="1">
      <c r="A122" s="73"/>
      <c r="B122" s="52"/>
      <c r="C122" s="52"/>
      <c r="D122" s="52"/>
      <c r="E122" s="52"/>
      <c r="F122" s="52"/>
      <c r="G122" s="52"/>
      <c r="H122" s="52"/>
      <c r="I122" s="52"/>
      <c r="J122" s="52"/>
      <c r="K122" s="76"/>
      <c r="L122" s="28"/>
      <c r="M122" s="52"/>
      <c r="N122" s="248" t="s">
        <v>240</v>
      </c>
      <c r="O122" s="249" t="s">
        <v>507</v>
      </c>
      <c r="P122" s="249" t="s">
        <v>508</v>
      </c>
      <c r="Q122" s="249" t="s">
        <v>12</v>
      </c>
      <c r="R122" s="249" t="s">
        <v>509</v>
      </c>
      <c r="S122" s="249" t="s">
        <v>510</v>
      </c>
      <c r="T122" s="250" t="s">
        <v>511</v>
      </c>
      <c r="U122" s="250" t="s">
        <v>512</v>
      </c>
      <c r="V122" s="250" t="s">
        <v>513</v>
      </c>
      <c r="W122" s="251" t="s">
        <v>636</v>
      </c>
      <c r="X122" s="249" t="s">
        <v>515</v>
      </c>
      <c r="Y122" s="243"/>
      <c r="Z122" s="253"/>
      <c r="AA122" s="254"/>
      <c r="AB122" s="254"/>
      <c r="AC122" s="255"/>
    </row>
    <row r="123" spans="1:29" ht="12.75" customHeight="1">
      <c r="A123" s="73"/>
      <c r="B123" s="52"/>
      <c r="C123" s="52"/>
      <c r="D123" s="52"/>
      <c r="E123" s="52"/>
      <c r="F123" s="52"/>
      <c r="G123" s="52"/>
      <c r="H123" s="52"/>
      <c r="I123" s="52"/>
      <c r="J123" s="52"/>
      <c r="K123" s="76"/>
      <c r="L123" s="28"/>
      <c r="M123" s="52"/>
      <c r="N123" s="256"/>
      <c r="O123" s="257" t="s">
        <v>909</v>
      </c>
      <c r="P123" s="302"/>
      <c r="Q123" s="302"/>
      <c r="R123" s="302"/>
      <c r="S123" s="302"/>
      <c r="T123" s="303"/>
      <c r="U123" s="303"/>
      <c r="V123" s="304"/>
      <c r="W123" s="305"/>
      <c r="X123" s="302"/>
      <c r="Y123" s="243"/>
      <c r="Z123" s="306"/>
      <c r="AA123" s="307"/>
      <c r="AB123" s="307"/>
      <c r="AC123" s="308"/>
    </row>
    <row r="124" spans="1:29" ht="12.75" customHeight="1">
      <c r="A124" s="73"/>
      <c r="B124" s="52"/>
      <c r="C124" s="52"/>
      <c r="D124" s="52"/>
      <c r="E124" s="52"/>
      <c r="F124" s="52"/>
      <c r="G124" s="52"/>
      <c r="H124" s="52"/>
      <c r="I124" s="52"/>
      <c r="J124" s="52"/>
      <c r="K124" s="76"/>
      <c r="L124" s="28"/>
      <c r="M124" s="52"/>
      <c r="N124" s="321">
        <v>6</v>
      </c>
      <c r="O124" s="322" t="s">
        <v>910</v>
      </c>
      <c r="P124" s="323" t="s">
        <v>911</v>
      </c>
      <c r="Q124" s="323" t="s">
        <v>664</v>
      </c>
      <c r="R124" s="323" t="s">
        <v>912</v>
      </c>
      <c r="S124" s="323"/>
      <c r="T124" s="324"/>
      <c r="U124" s="325">
        <v>202</v>
      </c>
      <c r="V124" s="324" t="s">
        <v>552</v>
      </c>
      <c r="W124" s="326" t="s">
        <v>913</v>
      </c>
      <c r="X124" s="323" t="s">
        <v>203</v>
      </c>
      <c r="Y124" s="327">
        <f t="shared" ref="Y124:Y125" si="38">VALUE(LEFT(Q124,3))</f>
        <v>30</v>
      </c>
      <c r="Z124" s="328">
        <f t="shared" ref="Z124:Z152" si="39">IF(RIGHT(Q124,2)="gp",Y124,0)*M124</f>
        <v>0</v>
      </c>
      <c r="AA124" s="329">
        <f t="shared" ref="AA124:AA152" si="40">IF(RIGHT(Q124,2)="sp",Y124,0)*M124</f>
        <v>0</v>
      </c>
      <c r="AB124" s="329">
        <f t="shared" ref="AB124:AB152" si="41">IF(RIGHT(Q124,2)="bp",Y124,0)*M124</f>
        <v>0</v>
      </c>
      <c r="AC124" s="330">
        <f t="shared" ref="AC124:AC152" si="42">IF(RIGHT(Q124,2)="cp",Y124,0)*M124</f>
        <v>0</v>
      </c>
    </row>
    <row r="125" spans="1:29" ht="12.75" customHeight="1">
      <c r="A125" s="73"/>
      <c r="B125" s="52"/>
      <c r="C125" s="52"/>
      <c r="D125" s="52"/>
      <c r="E125" s="52"/>
      <c r="F125" s="52"/>
      <c r="G125" s="52"/>
      <c r="H125" s="52"/>
      <c r="I125" s="52"/>
      <c r="J125" s="52"/>
      <c r="K125" s="76"/>
      <c r="L125" s="28"/>
      <c r="M125" s="52"/>
      <c r="N125" s="321">
        <v>11</v>
      </c>
      <c r="O125" s="322" t="s">
        <v>914</v>
      </c>
      <c r="P125" s="323" t="s">
        <v>573</v>
      </c>
      <c r="Q125" s="323" t="s">
        <v>915</v>
      </c>
      <c r="R125" s="323" t="s">
        <v>916</v>
      </c>
      <c r="S125" s="323" t="s">
        <v>917</v>
      </c>
      <c r="T125" s="324"/>
      <c r="U125" s="325">
        <v>676</v>
      </c>
      <c r="V125" s="324" t="s">
        <v>552</v>
      </c>
      <c r="W125" s="326" t="s">
        <v>759</v>
      </c>
      <c r="X125" s="323" t="s">
        <v>566</v>
      </c>
      <c r="Y125" s="327">
        <f t="shared" si="38"/>
        <v>17</v>
      </c>
      <c r="Z125" s="328">
        <f t="shared" si="39"/>
        <v>0</v>
      </c>
      <c r="AA125" s="329">
        <f t="shared" si="40"/>
        <v>0</v>
      </c>
      <c r="AB125" s="329">
        <f t="shared" si="41"/>
        <v>0</v>
      </c>
      <c r="AC125" s="330">
        <f t="shared" si="42"/>
        <v>0</v>
      </c>
    </row>
    <row r="126" spans="1:29" ht="12.75" customHeight="1">
      <c r="A126" s="73"/>
      <c r="B126" s="52"/>
      <c r="C126" s="52"/>
      <c r="D126" s="52"/>
      <c r="E126" s="52"/>
      <c r="F126" s="52"/>
      <c r="G126" s="52"/>
      <c r="H126" s="52"/>
      <c r="I126" s="52"/>
      <c r="J126" s="52"/>
      <c r="K126" s="76"/>
      <c r="L126" s="28"/>
      <c r="M126" s="52"/>
      <c r="N126" s="321">
        <v>1</v>
      </c>
      <c r="O126" s="322" t="s">
        <v>541</v>
      </c>
      <c r="P126" s="323" t="s">
        <v>779</v>
      </c>
      <c r="Q126" s="323" t="s">
        <v>627</v>
      </c>
      <c r="R126" s="323" t="s">
        <v>918</v>
      </c>
      <c r="S126" s="323"/>
      <c r="T126" s="325"/>
      <c r="U126" s="325">
        <v>638</v>
      </c>
      <c r="V126" s="324" t="s">
        <v>552</v>
      </c>
      <c r="W126" s="326" t="s">
        <v>759</v>
      </c>
      <c r="X126" s="323" t="s">
        <v>194</v>
      </c>
      <c r="Y126" s="327">
        <f t="shared" ref="Y126:Y129" si="43">VALUE(LEFT(Q126,2))</f>
        <v>1</v>
      </c>
      <c r="Z126" s="328">
        <f t="shared" si="39"/>
        <v>0</v>
      </c>
      <c r="AA126" s="329">
        <f t="shared" si="40"/>
        <v>0</v>
      </c>
      <c r="AB126" s="329">
        <f t="shared" si="41"/>
        <v>0</v>
      </c>
      <c r="AC126" s="330">
        <f t="shared" si="42"/>
        <v>0</v>
      </c>
    </row>
    <row r="127" spans="1:29" ht="12.75" customHeight="1">
      <c r="A127" s="73"/>
      <c r="B127" s="52"/>
      <c r="C127" s="52"/>
      <c r="D127" s="52"/>
      <c r="E127" s="52"/>
      <c r="F127" s="52"/>
      <c r="G127" s="52"/>
      <c r="H127" s="52"/>
      <c r="I127" s="52"/>
      <c r="J127" s="52"/>
      <c r="K127" s="76"/>
      <c r="L127" s="28"/>
      <c r="M127" s="52"/>
      <c r="N127" s="321">
        <v>3</v>
      </c>
      <c r="O127" s="322" t="s">
        <v>919</v>
      </c>
      <c r="P127" s="323" t="s">
        <v>703</v>
      </c>
      <c r="Q127" s="323" t="s">
        <v>539</v>
      </c>
      <c r="R127" s="323" t="s">
        <v>920</v>
      </c>
      <c r="S127" s="323" t="s">
        <v>921</v>
      </c>
      <c r="T127" s="325" t="s">
        <v>922</v>
      </c>
      <c r="U127" s="325">
        <v>801</v>
      </c>
      <c r="V127" s="324" t="s">
        <v>552</v>
      </c>
      <c r="W127" s="326" t="s">
        <v>923</v>
      </c>
      <c r="X127" s="323" t="s">
        <v>198</v>
      </c>
      <c r="Y127" s="327">
        <f t="shared" si="43"/>
        <v>6</v>
      </c>
      <c r="Z127" s="328">
        <f t="shared" si="39"/>
        <v>0</v>
      </c>
      <c r="AA127" s="329">
        <f t="shared" si="40"/>
        <v>0</v>
      </c>
      <c r="AB127" s="329">
        <f t="shared" si="41"/>
        <v>0</v>
      </c>
      <c r="AC127" s="330">
        <f t="shared" si="42"/>
        <v>0</v>
      </c>
    </row>
    <row r="128" spans="1:29" ht="12.75" customHeight="1">
      <c r="A128" s="73"/>
      <c r="B128" s="52"/>
      <c r="C128" s="52"/>
      <c r="D128" s="52"/>
      <c r="E128" s="52"/>
      <c r="F128" s="52"/>
      <c r="G128" s="52"/>
      <c r="H128" s="52"/>
      <c r="I128" s="52"/>
      <c r="J128" s="52"/>
      <c r="K128" s="76"/>
      <c r="L128" s="28"/>
      <c r="M128" s="52"/>
      <c r="N128" s="321">
        <v>10</v>
      </c>
      <c r="O128" s="322" t="s">
        <v>924</v>
      </c>
      <c r="P128" s="323" t="s">
        <v>696</v>
      </c>
      <c r="Q128" s="323" t="s">
        <v>578</v>
      </c>
      <c r="R128" s="323" t="s">
        <v>925</v>
      </c>
      <c r="S128" s="323" t="s">
        <v>926</v>
      </c>
      <c r="T128" s="325"/>
      <c r="U128" s="325">
        <v>639</v>
      </c>
      <c r="V128" s="324" t="s">
        <v>552</v>
      </c>
      <c r="W128" s="326" t="s">
        <v>687</v>
      </c>
      <c r="X128" s="323" t="s">
        <v>206</v>
      </c>
      <c r="Y128" s="327">
        <f t="shared" si="43"/>
        <v>5</v>
      </c>
      <c r="Z128" s="328">
        <f t="shared" si="39"/>
        <v>0</v>
      </c>
      <c r="AA128" s="329">
        <f t="shared" si="40"/>
        <v>0</v>
      </c>
      <c r="AB128" s="329">
        <f t="shared" si="41"/>
        <v>0</v>
      </c>
      <c r="AC128" s="330">
        <f t="shared" si="42"/>
        <v>0</v>
      </c>
    </row>
    <row r="129" spans="1:29" ht="12.75" customHeight="1">
      <c r="A129" s="73"/>
      <c r="B129" s="52"/>
      <c r="C129" s="52"/>
      <c r="D129" s="52"/>
      <c r="E129" s="52"/>
      <c r="F129" s="52"/>
      <c r="G129" s="52"/>
      <c r="H129" s="52"/>
      <c r="I129" s="52"/>
      <c r="J129" s="52"/>
      <c r="K129" s="76"/>
      <c r="L129" s="28"/>
      <c r="M129" s="52"/>
      <c r="N129" s="321">
        <v>4</v>
      </c>
      <c r="O129" s="322" t="s">
        <v>927</v>
      </c>
      <c r="P129" s="323" t="s">
        <v>928</v>
      </c>
      <c r="Q129" s="323" t="s">
        <v>609</v>
      </c>
      <c r="R129" s="323" t="s">
        <v>929</v>
      </c>
      <c r="S129" s="323"/>
      <c r="T129" s="325"/>
      <c r="U129" s="325">
        <v>640</v>
      </c>
      <c r="V129" s="324" t="s">
        <v>552</v>
      </c>
      <c r="W129" s="326" t="s">
        <v>691</v>
      </c>
      <c r="X129" s="323" t="s">
        <v>203</v>
      </c>
      <c r="Y129" s="327">
        <f t="shared" si="43"/>
        <v>6</v>
      </c>
      <c r="Z129" s="328">
        <f t="shared" si="39"/>
        <v>0</v>
      </c>
      <c r="AA129" s="329">
        <f t="shared" si="40"/>
        <v>0</v>
      </c>
      <c r="AB129" s="329">
        <f t="shared" si="41"/>
        <v>0</v>
      </c>
      <c r="AC129" s="330">
        <f t="shared" si="42"/>
        <v>0</v>
      </c>
    </row>
    <row r="130" spans="1:29" ht="12.75" customHeight="1">
      <c r="A130" s="73"/>
      <c r="B130" s="52"/>
      <c r="C130" s="52"/>
      <c r="D130" s="52"/>
      <c r="E130" s="52"/>
      <c r="F130" s="52"/>
      <c r="G130" s="52"/>
      <c r="H130" s="52"/>
      <c r="I130" s="52"/>
      <c r="J130" s="52"/>
      <c r="K130" s="76"/>
      <c r="L130" s="28"/>
      <c r="M130" s="52"/>
      <c r="N130" s="321">
        <v>20</v>
      </c>
      <c r="O130" s="322" t="s">
        <v>930</v>
      </c>
      <c r="P130" s="323" t="s">
        <v>931</v>
      </c>
      <c r="Q130" s="323" t="s">
        <v>932</v>
      </c>
      <c r="R130" s="323" t="s">
        <v>933</v>
      </c>
      <c r="S130" s="323" t="s">
        <v>934</v>
      </c>
      <c r="T130" s="325"/>
      <c r="U130" s="325">
        <v>103</v>
      </c>
      <c r="V130" s="324" t="s">
        <v>552</v>
      </c>
      <c r="W130" s="326" t="s">
        <v>771</v>
      </c>
      <c r="X130" s="323" t="s">
        <v>560</v>
      </c>
      <c r="Y130" s="327">
        <f t="shared" ref="Y130:Y131" si="44">VALUE(LEFT(Q130,3))</f>
        <v>750</v>
      </c>
      <c r="Z130" s="328">
        <f t="shared" si="39"/>
        <v>0</v>
      </c>
      <c r="AA130" s="329">
        <f t="shared" si="40"/>
        <v>0</v>
      </c>
      <c r="AB130" s="329">
        <f t="shared" si="41"/>
        <v>0</v>
      </c>
      <c r="AC130" s="330">
        <f t="shared" si="42"/>
        <v>0</v>
      </c>
    </row>
    <row r="131" spans="1:29" ht="12.75" customHeight="1">
      <c r="A131" s="73"/>
      <c r="B131" s="52"/>
      <c r="C131" s="52"/>
      <c r="D131" s="52"/>
      <c r="E131" s="52"/>
      <c r="F131" s="52"/>
      <c r="G131" s="52"/>
      <c r="H131" s="52"/>
      <c r="I131" s="52"/>
      <c r="J131" s="52"/>
      <c r="K131" s="76"/>
      <c r="L131" s="28"/>
      <c r="M131" s="52"/>
      <c r="N131" s="321">
        <v>5</v>
      </c>
      <c r="O131" s="322" t="s">
        <v>935</v>
      </c>
      <c r="P131" s="323" t="s">
        <v>562</v>
      </c>
      <c r="Q131" s="323" t="s">
        <v>936</v>
      </c>
      <c r="R131" s="323" t="s">
        <v>937</v>
      </c>
      <c r="S131" s="323" t="s">
        <v>938</v>
      </c>
      <c r="T131" s="325">
        <v>15</v>
      </c>
      <c r="U131" s="325">
        <v>802</v>
      </c>
      <c r="V131" s="324" t="s">
        <v>552</v>
      </c>
      <c r="W131" s="326" t="s">
        <v>766</v>
      </c>
      <c r="X131" s="323" t="s">
        <v>198</v>
      </c>
      <c r="Y131" s="327">
        <f t="shared" si="44"/>
        <v>18</v>
      </c>
      <c r="Z131" s="328">
        <f t="shared" si="39"/>
        <v>0</v>
      </c>
      <c r="AA131" s="329">
        <f t="shared" si="40"/>
        <v>0</v>
      </c>
      <c r="AB131" s="329">
        <f t="shared" si="41"/>
        <v>0</v>
      </c>
      <c r="AC131" s="330">
        <f t="shared" si="42"/>
        <v>0</v>
      </c>
    </row>
    <row r="132" spans="1:29" ht="12.75" customHeight="1">
      <c r="A132" s="73"/>
      <c r="B132" s="52"/>
      <c r="C132" s="52"/>
      <c r="D132" s="52"/>
      <c r="E132" s="52"/>
      <c r="F132" s="52"/>
      <c r="G132" s="52"/>
      <c r="H132" s="52"/>
      <c r="I132" s="52"/>
      <c r="J132" s="52"/>
      <c r="K132" s="76"/>
      <c r="L132" s="28"/>
      <c r="M132" s="52"/>
      <c r="N132" s="321">
        <v>10</v>
      </c>
      <c r="O132" s="322" t="s">
        <v>939</v>
      </c>
      <c r="P132" s="323" t="s">
        <v>696</v>
      </c>
      <c r="Q132" s="323" t="s">
        <v>712</v>
      </c>
      <c r="R132" s="323" t="s">
        <v>940</v>
      </c>
      <c r="S132" s="323"/>
      <c r="T132" s="325"/>
      <c r="U132" s="325"/>
      <c r="V132" s="324">
        <v>1</v>
      </c>
      <c r="W132" s="326" t="s">
        <v>941</v>
      </c>
      <c r="X132" s="323" t="s">
        <v>607</v>
      </c>
      <c r="Y132" s="327">
        <f t="shared" ref="Y132:Y133" si="45">VALUE(LEFT(Q132,2))</f>
        <v>7</v>
      </c>
      <c r="Z132" s="328">
        <f t="shared" si="39"/>
        <v>0</v>
      </c>
      <c r="AA132" s="329">
        <f t="shared" si="40"/>
        <v>0</v>
      </c>
      <c r="AB132" s="329">
        <f t="shared" si="41"/>
        <v>0</v>
      </c>
      <c r="AC132" s="330">
        <f t="shared" si="42"/>
        <v>0</v>
      </c>
    </row>
    <row r="133" spans="1:29" ht="12.75" customHeight="1">
      <c r="A133" s="73"/>
      <c r="B133" s="52"/>
      <c r="C133" s="52"/>
      <c r="D133" s="52"/>
      <c r="E133" s="52"/>
      <c r="F133" s="52"/>
      <c r="G133" s="52"/>
      <c r="H133" s="52"/>
      <c r="I133" s="52"/>
      <c r="J133" s="52"/>
      <c r="K133" s="76"/>
      <c r="L133" s="28"/>
      <c r="M133" s="52"/>
      <c r="N133" s="321">
        <v>3</v>
      </c>
      <c r="O133" s="322" t="s">
        <v>942</v>
      </c>
      <c r="P133" s="323" t="s">
        <v>943</v>
      </c>
      <c r="Q133" s="323" t="s">
        <v>546</v>
      </c>
      <c r="R133" s="323" t="s">
        <v>944</v>
      </c>
      <c r="S133" s="323"/>
      <c r="T133" s="324"/>
      <c r="U133" s="325">
        <v>641</v>
      </c>
      <c r="V133" s="324" t="s">
        <v>552</v>
      </c>
      <c r="W133" s="326" t="s">
        <v>783</v>
      </c>
      <c r="X133" s="323" t="s">
        <v>194</v>
      </c>
      <c r="Y133" s="327">
        <f t="shared" si="45"/>
        <v>1</v>
      </c>
      <c r="Z133" s="328">
        <f t="shared" si="39"/>
        <v>0</v>
      </c>
      <c r="AA133" s="329">
        <f t="shared" si="40"/>
        <v>0</v>
      </c>
      <c r="AB133" s="329">
        <f t="shared" si="41"/>
        <v>0</v>
      </c>
      <c r="AC133" s="330">
        <f t="shared" si="42"/>
        <v>0</v>
      </c>
    </row>
    <row r="134" spans="1:29" ht="12.75" customHeight="1">
      <c r="A134" s="73"/>
      <c r="B134" s="52"/>
      <c r="C134" s="52"/>
      <c r="D134" s="52"/>
      <c r="E134" s="52"/>
      <c r="F134" s="52"/>
      <c r="G134" s="52"/>
      <c r="H134" s="52"/>
      <c r="I134" s="52"/>
      <c r="J134" s="52"/>
      <c r="K134" s="76"/>
      <c r="L134" s="28"/>
      <c r="M134" s="52"/>
      <c r="N134" s="321">
        <v>12</v>
      </c>
      <c r="O134" s="322" t="s">
        <v>945</v>
      </c>
      <c r="P134" s="323" t="s">
        <v>555</v>
      </c>
      <c r="Q134" s="323" t="s">
        <v>550</v>
      </c>
      <c r="R134" s="323" t="s">
        <v>946</v>
      </c>
      <c r="S134" s="323" t="s">
        <v>947</v>
      </c>
      <c r="T134" s="325">
        <v>10</v>
      </c>
      <c r="U134" s="325"/>
      <c r="V134" s="324" t="s">
        <v>552</v>
      </c>
      <c r="W134" s="326" t="s">
        <v>948</v>
      </c>
      <c r="X134" s="323" t="s">
        <v>607</v>
      </c>
      <c r="Y134" s="327">
        <f t="shared" ref="Y134:Y135" si="46">VALUE(LEFT(Q134,3))</f>
        <v>100</v>
      </c>
      <c r="Z134" s="328">
        <f t="shared" si="39"/>
        <v>0</v>
      </c>
      <c r="AA134" s="329">
        <f t="shared" si="40"/>
        <v>0</v>
      </c>
      <c r="AB134" s="329">
        <f t="shared" si="41"/>
        <v>0</v>
      </c>
      <c r="AC134" s="330">
        <f t="shared" si="42"/>
        <v>0</v>
      </c>
    </row>
    <row r="135" spans="1:29" ht="12.75" customHeight="1">
      <c r="A135" s="73"/>
      <c r="B135" s="52"/>
      <c r="C135" s="52"/>
      <c r="D135" s="52"/>
      <c r="E135" s="52"/>
      <c r="F135" s="52"/>
      <c r="G135" s="52"/>
      <c r="H135" s="52"/>
      <c r="I135" s="52"/>
      <c r="J135" s="52"/>
      <c r="K135" s="76"/>
      <c r="L135" s="28"/>
      <c r="M135" s="52"/>
      <c r="N135" s="321">
        <v>7</v>
      </c>
      <c r="O135" s="322" t="s">
        <v>949</v>
      </c>
      <c r="P135" s="323" t="s">
        <v>529</v>
      </c>
      <c r="Q135" s="323" t="s">
        <v>728</v>
      </c>
      <c r="R135" s="323" t="s">
        <v>950</v>
      </c>
      <c r="S135" s="323" t="s">
        <v>951</v>
      </c>
      <c r="T135" s="325">
        <v>15</v>
      </c>
      <c r="U135" s="325">
        <v>642</v>
      </c>
      <c r="V135" s="324" t="s">
        <v>552</v>
      </c>
      <c r="W135" s="326" t="s">
        <v>687</v>
      </c>
      <c r="X135" s="323" t="s">
        <v>206</v>
      </c>
      <c r="Y135" s="327">
        <f t="shared" si="46"/>
        <v>50</v>
      </c>
      <c r="Z135" s="328">
        <f t="shared" si="39"/>
        <v>0</v>
      </c>
      <c r="AA135" s="329">
        <f t="shared" si="40"/>
        <v>0</v>
      </c>
      <c r="AB135" s="329">
        <f t="shared" si="41"/>
        <v>0</v>
      </c>
      <c r="AC135" s="330">
        <f t="shared" si="42"/>
        <v>0</v>
      </c>
    </row>
    <row r="136" spans="1:29" ht="12.75" customHeight="1">
      <c r="A136" s="73"/>
      <c r="B136" s="52"/>
      <c r="C136" s="52"/>
      <c r="D136" s="52"/>
      <c r="E136" s="52"/>
      <c r="F136" s="52"/>
      <c r="G136" s="52"/>
      <c r="H136" s="52"/>
      <c r="I136" s="52"/>
      <c r="J136" s="52"/>
      <c r="K136" s="76"/>
      <c r="L136" s="28"/>
      <c r="M136" s="52"/>
      <c r="N136" s="321">
        <v>10</v>
      </c>
      <c r="O136" s="322" t="s">
        <v>952</v>
      </c>
      <c r="P136" s="323" t="s">
        <v>833</v>
      </c>
      <c r="Q136" s="323" t="s">
        <v>530</v>
      </c>
      <c r="R136" s="323" t="s">
        <v>953</v>
      </c>
      <c r="S136" s="323"/>
      <c r="T136" s="324"/>
      <c r="U136" s="325"/>
      <c r="V136" s="324" t="s">
        <v>552</v>
      </c>
      <c r="W136" s="326" t="s">
        <v>878</v>
      </c>
      <c r="X136" s="323" t="s">
        <v>566</v>
      </c>
      <c r="Y136" s="327">
        <f>VALUE(LEFT(Q136,2))</f>
        <v>3</v>
      </c>
      <c r="Z136" s="328">
        <f t="shared" si="39"/>
        <v>0</v>
      </c>
      <c r="AA136" s="329">
        <f t="shared" si="40"/>
        <v>0</v>
      </c>
      <c r="AB136" s="329">
        <f t="shared" si="41"/>
        <v>0</v>
      </c>
      <c r="AC136" s="330">
        <f t="shared" si="42"/>
        <v>0</v>
      </c>
    </row>
    <row r="137" spans="1:29" ht="12.75" customHeight="1">
      <c r="A137" s="73"/>
      <c r="B137" s="52"/>
      <c r="C137" s="52"/>
      <c r="D137" s="52"/>
      <c r="E137" s="52"/>
      <c r="F137" s="52"/>
      <c r="G137" s="52"/>
      <c r="H137" s="52"/>
      <c r="I137" s="52"/>
      <c r="J137" s="52"/>
      <c r="K137" s="76"/>
      <c r="L137" s="28"/>
      <c r="M137" s="52"/>
      <c r="N137" s="321">
        <v>10</v>
      </c>
      <c r="O137" s="322" t="s">
        <v>954</v>
      </c>
      <c r="P137" s="323" t="s">
        <v>955</v>
      </c>
      <c r="Q137" s="323" t="s">
        <v>956</v>
      </c>
      <c r="R137" s="323" t="s">
        <v>957</v>
      </c>
      <c r="S137" s="323" t="s">
        <v>958</v>
      </c>
      <c r="T137" s="325">
        <v>20</v>
      </c>
      <c r="U137" s="325">
        <v>112</v>
      </c>
      <c r="V137" s="324" t="s">
        <v>552</v>
      </c>
      <c r="W137" s="326" t="s">
        <v>687</v>
      </c>
      <c r="X137" s="323" t="s">
        <v>607</v>
      </c>
      <c r="Y137" s="327">
        <f t="shared" ref="Y137:Y139" si="47">VALUE(LEFT(Q137,3))</f>
        <v>22</v>
      </c>
      <c r="Z137" s="328">
        <f t="shared" si="39"/>
        <v>0</v>
      </c>
      <c r="AA137" s="329">
        <f t="shared" si="40"/>
        <v>0</v>
      </c>
      <c r="AB137" s="329">
        <f t="shared" si="41"/>
        <v>0</v>
      </c>
      <c r="AC137" s="330">
        <f t="shared" si="42"/>
        <v>0</v>
      </c>
    </row>
    <row r="138" spans="1:29" ht="12.75" customHeight="1">
      <c r="A138" s="73"/>
      <c r="B138" s="52"/>
      <c r="C138" s="52"/>
      <c r="D138" s="52"/>
      <c r="E138" s="52"/>
      <c r="F138" s="52"/>
      <c r="G138" s="52"/>
      <c r="H138" s="52"/>
      <c r="I138" s="52"/>
      <c r="J138" s="52"/>
      <c r="K138" s="76"/>
      <c r="L138" s="28"/>
      <c r="M138" s="52"/>
      <c r="N138" s="321">
        <v>13</v>
      </c>
      <c r="O138" s="322" t="s">
        <v>959</v>
      </c>
      <c r="P138" s="323" t="s">
        <v>678</v>
      </c>
      <c r="Q138" s="323" t="s">
        <v>613</v>
      </c>
      <c r="R138" s="323" t="s">
        <v>960</v>
      </c>
      <c r="S138" s="323" t="s">
        <v>961</v>
      </c>
      <c r="T138" s="325"/>
      <c r="U138" s="325">
        <v>115</v>
      </c>
      <c r="V138" s="324" t="s">
        <v>552</v>
      </c>
      <c r="W138" s="326" t="s">
        <v>962</v>
      </c>
      <c r="X138" s="323" t="s">
        <v>206</v>
      </c>
      <c r="Y138" s="327">
        <f t="shared" si="47"/>
        <v>24</v>
      </c>
      <c r="Z138" s="328">
        <f t="shared" si="39"/>
        <v>0</v>
      </c>
      <c r="AA138" s="329">
        <f t="shared" si="40"/>
        <v>0</v>
      </c>
      <c r="AB138" s="329">
        <f t="shared" si="41"/>
        <v>0</v>
      </c>
      <c r="AC138" s="330">
        <f t="shared" si="42"/>
        <v>0</v>
      </c>
    </row>
    <row r="139" spans="1:29" ht="12.75" customHeight="1">
      <c r="A139" s="73"/>
      <c r="B139" s="52"/>
      <c r="C139" s="52"/>
      <c r="D139" s="52"/>
      <c r="E139" s="52"/>
      <c r="F139" s="52"/>
      <c r="G139" s="52"/>
      <c r="H139" s="52"/>
      <c r="I139" s="52"/>
      <c r="J139" s="52"/>
      <c r="K139" s="76"/>
      <c r="L139" s="28"/>
      <c r="M139" s="52"/>
      <c r="N139" s="321">
        <v>10</v>
      </c>
      <c r="O139" s="322" t="s">
        <v>963</v>
      </c>
      <c r="P139" s="323" t="s">
        <v>545</v>
      </c>
      <c r="Q139" s="323" t="s">
        <v>563</v>
      </c>
      <c r="R139" s="323" t="s">
        <v>964</v>
      </c>
      <c r="S139" s="323" t="s">
        <v>965</v>
      </c>
      <c r="T139" s="324"/>
      <c r="U139" s="325">
        <v>218</v>
      </c>
      <c r="V139" s="324" t="s">
        <v>552</v>
      </c>
      <c r="W139" s="326" t="s">
        <v>966</v>
      </c>
      <c r="X139" s="323" t="s">
        <v>607</v>
      </c>
      <c r="Y139" s="327">
        <f t="shared" si="47"/>
        <v>12</v>
      </c>
      <c r="Z139" s="328">
        <f t="shared" si="39"/>
        <v>0</v>
      </c>
      <c r="AA139" s="329">
        <f t="shared" si="40"/>
        <v>0</v>
      </c>
      <c r="AB139" s="329">
        <f t="shared" si="41"/>
        <v>0</v>
      </c>
      <c r="AC139" s="330">
        <f t="shared" si="42"/>
        <v>0</v>
      </c>
    </row>
    <row r="140" spans="1:29" ht="12.75" customHeight="1">
      <c r="A140" s="73"/>
      <c r="B140" s="52"/>
      <c r="C140" s="52"/>
      <c r="D140" s="52"/>
      <c r="E140" s="52"/>
      <c r="F140" s="52"/>
      <c r="G140" s="52"/>
      <c r="H140" s="52"/>
      <c r="I140" s="52"/>
      <c r="J140" s="52"/>
      <c r="K140" s="76"/>
      <c r="L140" s="28"/>
      <c r="M140" s="52"/>
      <c r="N140" s="321">
        <v>6</v>
      </c>
      <c r="O140" s="322" t="s">
        <v>967</v>
      </c>
      <c r="P140" s="323" t="s">
        <v>779</v>
      </c>
      <c r="Q140" s="323" t="s">
        <v>570</v>
      </c>
      <c r="R140" s="323" t="s">
        <v>968</v>
      </c>
      <c r="S140" s="323" t="s">
        <v>969</v>
      </c>
      <c r="T140" s="325">
        <v>10</v>
      </c>
      <c r="U140" s="325">
        <v>805</v>
      </c>
      <c r="V140" s="324" t="s">
        <v>970</v>
      </c>
      <c r="W140" s="326" t="s">
        <v>687</v>
      </c>
      <c r="X140" s="323" t="s">
        <v>203</v>
      </c>
      <c r="Y140" s="327">
        <f>VALUE(LEFT(Q140,2))</f>
        <v>1</v>
      </c>
      <c r="Z140" s="328">
        <f t="shared" si="39"/>
        <v>0</v>
      </c>
      <c r="AA140" s="329">
        <f t="shared" si="40"/>
        <v>0</v>
      </c>
      <c r="AB140" s="329">
        <f t="shared" si="41"/>
        <v>0</v>
      </c>
      <c r="AC140" s="330">
        <f t="shared" si="42"/>
        <v>0</v>
      </c>
    </row>
    <row r="141" spans="1:29" ht="12.75" customHeight="1">
      <c r="A141" s="73"/>
      <c r="B141" s="52"/>
      <c r="C141" s="52"/>
      <c r="D141" s="52"/>
      <c r="E141" s="52"/>
      <c r="F141" s="52"/>
      <c r="G141" s="52"/>
      <c r="H141" s="52"/>
      <c r="I141" s="52"/>
      <c r="J141" s="52"/>
      <c r="K141" s="76"/>
      <c r="L141" s="28"/>
      <c r="M141" s="52"/>
      <c r="N141" s="321">
        <v>10</v>
      </c>
      <c r="O141" s="322" t="s">
        <v>971</v>
      </c>
      <c r="P141" s="323" t="s">
        <v>972</v>
      </c>
      <c r="Q141" s="323" t="s">
        <v>973</v>
      </c>
      <c r="R141" s="323" t="s">
        <v>974</v>
      </c>
      <c r="S141" s="323"/>
      <c r="T141" s="325"/>
      <c r="U141" s="325">
        <v>683</v>
      </c>
      <c r="V141" s="324" t="s">
        <v>552</v>
      </c>
      <c r="W141" s="326" t="s">
        <v>698</v>
      </c>
      <c r="X141" s="323" t="s">
        <v>198</v>
      </c>
      <c r="Y141" s="327">
        <f>VALUE(LEFT(Q141,3))</f>
        <v>20</v>
      </c>
      <c r="Z141" s="328">
        <f t="shared" si="39"/>
        <v>0</v>
      </c>
      <c r="AA141" s="329">
        <f t="shared" si="40"/>
        <v>0</v>
      </c>
      <c r="AB141" s="329">
        <f t="shared" si="41"/>
        <v>0</v>
      </c>
      <c r="AC141" s="330">
        <f t="shared" si="42"/>
        <v>0</v>
      </c>
    </row>
    <row r="142" spans="1:29" ht="12.75" customHeight="1">
      <c r="A142" s="73"/>
      <c r="B142" s="52"/>
      <c r="C142" s="52"/>
      <c r="D142" s="52"/>
      <c r="E142" s="52"/>
      <c r="F142" s="52"/>
      <c r="G142" s="52"/>
      <c r="H142" s="52"/>
      <c r="I142" s="52"/>
      <c r="J142" s="52"/>
      <c r="K142" s="76"/>
      <c r="L142" s="28"/>
      <c r="M142" s="52"/>
      <c r="N142" s="321">
        <v>4</v>
      </c>
      <c r="O142" s="322" t="s">
        <v>975</v>
      </c>
      <c r="P142" s="323" t="s">
        <v>976</v>
      </c>
      <c r="Q142" s="323" t="s">
        <v>704</v>
      </c>
      <c r="R142" s="323" t="s">
        <v>977</v>
      </c>
      <c r="S142" s="323"/>
      <c r="T142" s="324"/>
      <c r="U142" s="325">
        <v>119</v>
      </c>
      <c r="V142" s="324" t="s">
        <v>552</v>
      </c>
      <c r="W142" s="326" t="s">
        <v>978</v>
      </c>
      <c r="X142" s="323" t="s">
        <v>194</v>
      </c>
      <c r="Y142" s="327">
        <f t="shared" ref="Y142:Y143" si="48">VALUE(LEFT(Q142,2))</f>
        <v>2</v>
      </c>
      <c r="Z142" s="328">
        <f t="shared" si="39"/>
        <v>0</v>
      </c>
      <c r="AA142" s="329">
        <f t="shared" si="40"/>
        <v>0</v>
      </c>
      <c r="AB142" s="329">
        <f t="shared" si="41"/>
        <v>0</v>
      </c>
      <c r="AC142" s="330">
        <f t="shared" si="42"/>
        <v>0</v>
      </c>
    </row>
    <row r="143" spans="1:29" ht="12.75" customHeight="1">
      <c r="A143" s="73"/>
      <c r="B143" s="52"/>
      <c r="C143" s="52"/>
      <c r="D143" s="52"/>
      <c r="E143" s="52"/>
      <c r="F143" s="52"/>
      <c r="G143" s="52"/>
      <c r="H143" s="52"/>
      <c r="I143" s="52"/>
      <c r="J143" s="52"/>
      <c r="K143" s="76"/>
      <c r="L143" s="28"/>
      <c r="M143" s="52"/>
      <c r="N143" s="321">
        <v>2</v>
      </c>
      <c r="O143" s="322" t="s">
        <v>979</v>
      </c>
      <c r="P143" s="323" t="s">
        <v>980</v>
      </c>
      <c r="Q143" s="323" t="s">
        <v>682</v>
      </c>
      <c r="R143" s="323" t="s">
        <v>981</v>
      </c>
      <c r="S143" s="323"/>
      <c r="T143" s="325"/>
      <c r="U143" s="325">
        <v>643</v>
      </c>
      <c r="V143" s="324" t="s">
        <v>552</v>
      </c>
      <c r="W143" s="326" t="s">
        <v>982</v>
      </c>
      <c r="X143" s="323" t="s">
        <v>203</v>
      </c>
      <c r="Y143" s="327">
        <f t="shared" si="48"/>
        <v>3</v>
      </c>
      <c r="Z143" s="328">
        <f t="shared" si="39"/>
        <v>0</v>
      </c>
      <c r="AA143" s="329">
        <f t="shared" si="40"/>
        <v>0</v>
      </c>
      <c r="AB143" s="329">
        <f t="shared" si="41"/>
        <v>0</v>
      </c>
      <c r="AC143" s="330">
        <f t="shared" si="42"/>
        <v>0</v>
      </c>
    </row>
    <row r="144" spans="1:29" ht="12.75" customHeight="1">
      <c r="A144" s="73"/>
      <c r="B144" s="52"/>
      <c r="C144" s="52"/>
      <c r="D144" s="52"/>
      <c r="E144" s="52"/>
      <c r="F144" s="52"/>
      <c r="G144" s="52"/>
      <c r="H144" s="52"/>
      <c r="I144" s="52"/>
      <c r="J144" s="52"/>
      <c r="K144" s="76"/>
      <c r="L144" s="28"/>
      <c r="M144" s="52"/>
      <c r="N144" s="321">
        <v>18</v>
      </c>
      <c r="O144" s="322" t="s">
        <v>983</v>
      </c>
      <c r="P144" s="323" t="s">
        <v>984</v>
      </c>
      <c r="Q144" s="323" t="s">
        <v>985</v>
      </c>
      <c r="R144" s="323" t="s">
        <v>986</v>
      </c>
      <c r="S144" s="323" t="s">
        <v>987</v>
      </c>
      <c r="T144" s="325">
        <v>15</v>
      </c>
      <c r="U144" s="325">
        <v>694</v>
      </c>
      <c r="V144" s="324" t="s">
        <v>552</v>
      </c>
      <c r="W144" s="326" t="s">
        <v>691</v>
      </c>
      <c r="X144" s="323" t="s">
        <v>560</v>
      </c>
      <c r="Y144" s="327">
        <f>VALUE(LEFT(Q144,3))</f>
        <v>75</v>
      </c>
      <c r="Z144" s="328">
        <f t="shared" si="39"/>
        <v>0</v>
      </c>
      <c r="AA144" s="329">
        <f t="shared" si="40"/>
        <v>0</v>
      </c>
      <c r="AB144" s="329">
        <f t="shared" si="41"/>
        <v>0</v>
      </c>
      <c r="AC144" s="330">
        <f t="shared" si="42"/>
        <v>0</v>
      </c>
    </row>
    <row r="145" spans="1:29" ht="12.75" customHeight="1">
      <c r="A145" s="73"/>
      <c r="B145" s="52"/>
      <c r="C145" s="52"/>
      <c r="D145" s="52"/>
      <c r="E145" s="52"/>
      <c r="F145" s="52"/>
      <c r="G145" s="52"/>
      <c r="H145" s="52"/>
      <c r="I145" s="52"/>
      <c r="J145" s="52"/>
      <c r="K145" s="76"/>
      <c r="L145" s="28"/>
      <c r="M145" s="52"/>
      <c r="N145" s="321">
        <v>9</v>
      </c>
      <c r="O145" s="322" t="s">
        <v>988</v>
      </c>
      <c r="P145" s="323" t="s">
        <v>989</v>
      </c>
      <c r="Q145" s="323" t="s">
        <v>704</v>
      </c>
      <c r="R145" s="323" t="s">
        <v>990</v>
      </c>
      <c r="S145" s="323"/>
      <c r="T145" s="324"/>
      <c r="U145" s="325"/>
      <c r="V145" s="324" t="s">
        <v>552</v>
      </c>
      <c r="W145" s="326" t="s">
        <v>687</v>
      </c>
      <c r="X145" s="323" t="s">
        <v>566</v>
      </c>
      <c r="Y145" s="327">
        <f>VALUE(LEFT(Q145,2))</f>
        <v>2</v>
      </c>
      <c r="Z145" s="328">
        <f t="shared" si="39"/>
        <v>0</v>
      </c>
      <c r="AA145" s="329">
        <f t="shared" si="40"/>
        <v>0</v>
      </c>
      <c r="AB145" s="329">
        <f t="shared" si="41"/>
        <v>0</v>
      </c>
      <c r="AC145" s="330">
        <f t="shared" si="42"/>
        <v>0</v>
      </c>
    </row>
    <row r="146" spans="1:29" ht="12.75" customHeight="1">
      <c r="A146" s="73"/>
      <c r="B146" s="52"/>
      <c r="C146" s="52"/>
      <c r="D146" s="52"/>
      <c r="E146" s="52"/>
      <c r="F146" s="52"/>
      <c r="G146" s="52"/>
      <c r="H146" s="52"/>
      <c r="I146" s="52"/>
      <c r="J146" s="52"/>
      <c r="K146" s="76"/>
      <c r="L146" s="28"/>
      <c r="M146" s="52"/>
      <c r="N146" s="321">
        <v>10</v>
      </c>
      <c r="O146" s="322" t="s">
        <v>991</v>
      </c>
      <c r="P146" s="323" t="s">
        <v>573</v>
      </c>
      <c r="Q146" s="323" t="s">
        <v>596</v>
      </c>
      <c r="R146" s="323" t="s">
        <v>992</v>
      </c>
      <c r="S146" s="323" t="s">
        <v>993</v>
      </c>
      <c r="T146" s="325">
        <v>20</v>
      </c>
      <c r="U146" s="325"/>
      <c r="V146" s="324" t="s">
        <v>552</v>
      </c>
      <c r="W146" s="326" t="s">
        <v>982</v>
      </c>
      <c r="X146" s="323" t="s">
        <v>566</v>
      </c>
      <c r="Y146" s="327">
        <f>VALUE(LEFT(Q146,3))</f>
        <v>10</v>
      </c>
      <c r="Z146" s="328">
        <f t="shared" si="39"/>
        <v>0</v>
      </c>
      <c r="AA146" s="329">
        <f t="shared" si="40"/>
        <v>0</v>
      </c>
      <c r="AB146" s="329">
        <f t="shared" si="41"/>
        <v>0</v>
      </c>
      <c r="AC146" s="330">
        <f t="shared" si="42"/>
        <v>0</v>
      </c>
    </row>
    <row r="147" spans="1:29" ht="12.75" customHeight="1">
      <c r="A147" s="73"/>
      <c r="B147" s="52"/>
      <c r="C147" s="52"/>
      <c r="D147" s="52"/>
      <c r="E147" s="52"/>
      <c r="F147" s="52"/>
      <c r="G147" s="52"/>
      <c r="H147" s="52"/>
      <c r="I147" s="52"/>
      <c r="J147" s="52"/>
      <c r="K147" s="76"/>
      <c r="L147" s="28"/>
      <c r="M147" s="52"/>
      <c r="N147" s="321">
        <v>1</v>
      </c>
      <c r="O147" s="322" t="s">
        <v>994</v>
      </c>
      <c r="P147" s="323" t="s">
        <v>972</v>
      </c>
      <c r="Q147" s="323" t="s">
        <v>546</v>
      </c>
      <c r="R147" s="323" t="s">
        <v>995</v>
      </c>
      <c r="S147" s="323"/>
      <c r="T147" s="325"/>
      <c r="U147" s="325">
        <v>126</v>
      </c>
      <c r="V147" s="324" t="s">
        <v>552</v>
      </c>
      <c r="W147" s="326" t="s">
        <v>996</v>
      </c>
      <c r="X147" s="323" t="s">
        <v>189</v>
      </c>
      <c r="Y147" s="327">
        <f t="shared" ref="Y147:Y150" si="49">VALUE(LEFT(Q147,2))</f>
        <v>1</v>
      </c>
      <c r="Z147" s="328">
        <f t="shared" si="39"/>
        <v>0</v>
      </c>
      <c r="AA147" s="329">
        <f t="shared" si="40"/>
        <v>0</v>
      </c>
      <c r="AB147" s="329">
        <f t="shared" si="41"/>
        <v>0</v>
      </c>
      <c r="AC147" s="330">
        <f t="shared" si="42"/>
        <v>0</v>
      </c>
    </row>
    <row r="148" spans="1:29" ht="12.75" customHeight="1">
      <c r="A148" s="73"/>
      <c r="B148" s="52"/>
      <c r="C148" s="52"/>
      <c r="D148" s="52"/>
      <c r="E148" s="52"/>
      <c r="F148" s="52"/>
      <c r="G148" s="52"/>
      <c r="H148" s="52"/>
      <c r="I148" s="52"/>
      <c r="J148" s="52"/>
      <c r="K148" s="76"/>
      <c r="L148" s="28"/>
      <c r="M148" s="52"/>
      <c r="N148" s="321">
        <v>1</v>
      </c>
      <c r="O148" s="322" t="s">
        <v>997</v>
      </c>
      <c r="P148" s="323" t="s">
        <v>696</v>
      </c>
      <c r="Q148" s="323" t="s">
        <v>578</v>
      </c>
      <c r="R148" s="323" t="s">
        <v>998</v>
      </c>
      <c r="S148" s="323" t="s">
        <v>999</v>
      </c>
      <c r="T148" s="325"/>
      <c r="U148" s="325">
        <v>127</v>
      </c>
      <c r="V148" s="324">
        <v>1</v>
      </c>
      <c r="W148" s="326" t="s">
        <v>1000</v>
      </c>
      <c r="X148" s="323" t="s">
        <v>194</v>
      </c>
      <c r="Y148" s="327">
        <f t="shared" si="49"/>
        <v>5</v>
      </c>
      <c r="Z148" s="328">
        <f t="shared" si="39"/>
        <v>0</v>
      </c>
      <c r="AA148" s="329">
        <f t="shared" si="40"/>
        <v>0</v>
      </c>
      <c r="AB148" s="329">
        <f t="shared" si="41"/>
        <v>0</v>
      </c>
      <c r="AC148" s="330">
        <f t="shared" si="42"/>
        <v>0</v>
      </c>
    </row>
    <row r="149" spans="1:29" ht="12.75" customHeight="1">
      <c r="A149" s="73"/>
      <c r="B149" s="52"/>
      <c r="C149" s="52"/>
      <c r="D149" s="52"/>
      <c r="E149" s="52"/>
      <c r="F149" s="52"/>
      <c r="G149" s="52"/>
      <c r="H149" s="52"/>
      <c r="I149" s="52"/>
      <c r="J149" s="52"/>
      <c r="K149" s="76"/>
      <c r="L149" s="28"/>
      <c r="M149" s="52"/>
      <c r="N149" s="321">
        <v>3</v>
      </c>
      <c r="O149" s="322" t="s">
        <v>1001</v>
      </c>
      <c r="P149" s="323" t="s">
        <v>678</v>
      </c>
      <c r="Q149" s="323" t="s">
        <v>578</v>
      </c>
      <c r="R149" s="323" t="s">
        <v>1002</v>
      </c>
      <c r="S149" s="323" t="s">
        <v>1003</v>
      </c>
      <c r="T149" s="325">
        <v>5</v>
      </c>
      <c r="U149" s="325">
        <v>129</v>
      </c>
      <c r="V149" s="324" t="s">
        <v>552</v>
      </c>
      <c r="W149" s="326" t="s">
        <v>1004</v>
      </c>
      <c r="X149" s="323" t="s">
        <v>194</v>
      </c>
      <c r="Y149" s="327">
        <f t="shared" si="49"/>
        <v>5</v>
      </c>
      <c r="Z149" s="328">
        <f t="shared" si="39"/>
        <v>0</v>
      </c>
      <c r="AA149" s="329">
        <f t="shared" si="40"/>
        <v>0</v>
      </c>
      <c r="AB149" s="329">
        <f t="shared" si="41"/>
        <v>0</v>
      </c>
      <c r="AC149" s="330">
        <f t="shared" si="42"/>
        <v>0</v>
      </c>
    </row>
    <row r="150" spans="1:29" ht="12.75" customHeight="1">
      <c r="A150" s="73"/>
      <c r="B150" s="52"/>
      <c r="C150" s="52"/>
      <c r="D150" s="52"/>
      <c r="E150" s="52"/>
      <c r="F150" s="52"/>
      <c r="G150" s="52"/>
      <c r="H150" s="52"/>
      <c r="I150" s="52"/>
      <c r="J150" s="52"/>
      <c r="K150" s="76"/>
      <c r="L150" s="28"/>
      <c r="M150" s="52"/>
      <c r="N150" s="321" t="s">
        <v>1005</v>
      </c>
      <c r="O150" s="322" t="s">
        <v>1006</v>
      </c>
      <c r="P150" s="323" t="s">
        <v>555</v>
      </c>
      <c r="Q150" s="323" t="s">
        <v>704</v>
      </c>
      <c r="R150" s="323" t="s">
        <v>1007</v>
      </c>
      <c r="S150" s="323"/>
      <c r="T150" s="325"/>
      <c r="U150" s="325"/>
      <c r="V150" s="324" t="s">
        <v>552</v>
      </c>
      <c r="W150" s="326" t="s">
        <v>1008</v>
      </c>
      <c r="X150" s="323" t="s">
        <v>203</v>
      </c>
      <c r="Y150" s="327">
        <f t="shared" si="49"/>
        <v>2</v>
      </c>
      <c r="Z150" s="328">
        <f t="shared" si="39"/>
        <v>0</v>
      </c>
      <c r="AA150" s="329">
        <f t="shared" si="40"/>
        <v>0</v>
      </c>
      <c r="AB150" s="329">
        <f t="shared" si="41"/>
        <v>0</v>
      </c>
      <c r="AC150" s="330">
        <f t="shared" si="42"/>
        <v>0</v>
      </c>
    </row>
    <row r="151" spans="1:29" ht="12.75" customHeight="1">
      <c r="A151" s="73"/>
      <c r="B151" s="52"/>
      <c r="C151" s="52"/>
      <c r="D151" s="52"/>
      <c r="E151" s="52"/>
      <c r="F151" s="52"/>
      <c r="G151" s="52"/>
      <c r="H151" s="52"/>
      <c r="I151" s="52"/>
      <c r="J151" s="52"/>
      <c r="K151" s="76"/>
      <c r="L151" s="28"/>
      <c r="M151" s="52"/>
      <c r="N151" s="321">
        <v>1</v>
      </c>
      <c r="O151" s="322" t="s">
        <v>1009</v>
      </c>
      <c r="P151" s="323" t="s">
        <v>1010</v>
      </c>
      <c r="Q151" s="323" t="s">
        <v>876</v>
      </c>
      <c r="R151" s="323" t="s">
        <v>1011</v>
      </c>
      <c r="S151" s="323"/>
      <c r="T151" s="324"/>
      <c r="U151" s="325">
        <v>135</v>
      </c>
      <c r="V151" s="324" t="s">
        <v>552</v>
      </c>
      <c r="W151" s="326" t="s">
        <v>1012</v>
      </c>
      <c r="X151" s="323" t="s">
        <v>189</v>
      </c>
      <c r="Y151" s="327">
        <f>VALUE(LEFT(Q151,3))</f>
        <v>15</v>
      </c>
      <c r="Z151" s="328">
        <f t="shared" si="39"/>
        <v>0</v>
      </c>
      <c r="AA151" s="329">
        <f t="shared" si="40"/>
        <v>0</v>
      </c>
      <c r="AB151" s="329">
        <f t="shared" si="41"/>
        <v>0</v>
      </c>
      <c r="AC151" s="330">
        <f t="shared" si="42"/>
        <v>0</v>
      </c>
    </row>
    <row r="152" spans="1:29" ht="12.75" customHeight="1">
      <c r="A152" s="73"/>
      <c r="B152" s="52"/>
      <c r="C152" s="52"/>
      <c r="D152" s="52"/>
      <c r="E152" s="52"/>
      <c r="F152" s="52"/>
      <c r="G152" s="52"/>
      <c r="H152" s="52"/>
      <c r="I152" s="52"/>
      <c r="J152" s="52"/>
      <c r="K152" s="76"/>
      <c r="L152" s="28"/>
      <c r="M152" s="52"/>
      <c r="N152" s="321">
        <v>8</v>
      </c>
      <c r="O152" s="322" t="s">
        <v>1013</v>
      </c>
      <c r="P152" s="323" t="s">
        <v>1014</v>
      </c>
      <c r="Q152" s="323" t="s">
        <v>1015</v>
      </c>
      <c r="R152" s="323" t="s">
        <v>1016</v>
      </c>
      <c r="S152" s="323"/>
      <c r="T152" s="325">
        <v>100</v>
      </c>
      <c r="U152" s="325">
        <v>810</v>
      </c>
      <c r="V152" s="324" t="s">
        <v>552</v>
      </c>
      <c r="W152" s="326"/>
      <c r="X152" s="323" t="s">
        <v>203</v>
      </c>
      <c r="Y152" s="327">
        <f>VALUE(LEFT(Q152,2))</f>
        <v>9</v>
      </c>
      <c r="Z152" s="328">
        <f t="shared" si="39"/>
        <v>0</v>
      </c>
      <c r="AA152" s="329">
        <f t="shared" si="40"/>
        <v>0</v>
      </c>
      <c r="AB152" s="329">
        <f t="shared" si="41"/>
        <v>0</v>
      </c>
      <c r="AC152" s="330">
        <f t="shared" si="42"/>
        <v>0</v>
      </c>
    </row>
    <row r="153" spans="1:29" ht="12.75" customHeight="1">
      <c r="A153" s="73"/>
      <c r="B153" s="52"/>
      <c r="C153" s="52"/>
      <c r="D153" s="52"/>
      <c r="E153" s="52"/>
      <c r="F153" s="52"/>
      <c r="G153" s="52"/>
      <c r="H153" s="52"/>
      <c r="I153" s="52"/>
      <c r="J153" s="52"/>
      <c r="K153" s="76"/>
      <c r="L153" s="28"/>
      <c r="M153" s="52"/>
      <c r="N153" s="321"/>
      <c r="O153" s="323"/>
      <c r="P153" s="323"/>
      <c r="Q153" s="323"/>
      <c r="R153" s="323"/>
      <c r="S153" s="323"/>
      <c r="T153" s="324"/>
      <c r="U153" s="325"/>
      <c r="V153" s="324"/>
      <c r="W153" s="326"/>
      <c r="X153" s="323"/>
      <c r="Y153" s="243"/>
      <c r="Z153" s="243"/>
      <c r="AA153" s="80"/>
      <c r="AB153" s="80"/>
      <c r="AC153" s="244"/>
    </row>
    <row r="154" spans="1:29" ht="12.75" customHeight="1">
      <c r="A154" s="73"/>
      <c r="B154" s="52"/>
      <c r="C154" s="52"/>
      <c r="D154" s="52"/>
      <c r="E154" s="52"/>
      <c r="F154" s="52"/>
      <c r="G154" s="52"/>
      <c r="H154" s="52"/>
      <c r="I154" s="52"/>
      <c r="J154" s="52"/>
      <c r="K154" s="76"/>
      <c r="L154" s="28"/>
      <c r="M154" s="52"/>
      <c r="N154" s="321"/>
      <c r="O154" s="323"/>
      <c r="P154" s="323"/>
      <c r="Q154" s="323"/>
      <c r="R154" s="323"/>
      <c r="S154" s="323"/>
      <c r="T154" s="324"/>
      <c r="U154" s="325"/>
      <c r="V154" s="324"/>
      <c r="W154" s="326"/>
      <c r="X154" s="323"/>
      <c r="Y154" s="243"/>
      <c r="Z154" s="243"/>
      <c r="AA154" s="80"/>
      <c r="AB154" s="80"/>
      <c r="AC154" s="244"/>
    </row>
    <row r="155" spans="1:29" ht="12.75" customHeight="1">
      <c r="A155" s="73"/>
      <c r="B155" s="52"/>
      <c r="C155" s="52"/>
      <c r="D155" s="52"/>
      <c r="E155" s="52"/>
      <c r="F155" s="52"/>
      <c r="G155" s="52"/>
      <c r="H155" s="52"/>
      <c r="I155" s="52"/>
      <c r="J155" s="52"/>
      <c r="K155" s="76"/>
      <c r="L155" s="28"/>
      <c r="M155" s="52"/>
      <c r="N155" s="248" t="s">
        <v>240</v>
      </c>
      <c r="O155" s="249" t="s">
        <v>507</v>
      </c>
      <c r="P155" s="249" t="s">
        <v>508</v>
      </c>
      <c r="Q155" s="249" t="s">
        <v>12</v>
      </c>
      <c r="R155" s="249" t="s">
        <v>509</v>
      </c>
      <c r="S155" s="249" t="s">
        <v>510</v>
      </c>
      <c r="T155" s="250" t="s">
        <v>511</v>
      </c>
      <c r="U155" s="250" t="s">
        <v>512</v>
      </c>
      <c r="V155" s="250" t="s">
        <v>513</v>
      </c>
      <c r="W155" s="251" t="s">
        <v>636</v>
      </c>
      <c r="X155" s="249" t="s">
        <v>515</v>
      </c>
      <c r="Y155" s="243"/>
      <c r="Z155" s="253"/>
      <c r="AA155" s="254"/>
      <c r="AB155" s="254"/>
      <c r="AC155" s="255"/>
    </row>
    <row r="156" spans="1:29" ht="12.75" customHeight="1">
      <c r="A156" s="73"/>
      <c r="B156" s="52"/>
      <c r="C156" s="52"/>
      <c r="D156" s="52"/>
      <c r="E156" s="52"/>
      <c r="F156" s="52"/>
      <c r="G156" s="52"/>
      <c r="H156" s="52"/>
      <c r="I156" s="52"/>
      <c r="J156" s="52"/>
      <c r="K156" s="76"/>
      <c r="L156" s="28"/>
      <c r="M156" s="52"/>
      <c r="N156" s="256"/>
      <c r="O156" s="257" t="s">
        <v>1017</v>
      </c>
      <c r="P156" s="302"/>
      <c r="Q156" s="302"/>
      <c r="R156" s="302"/>
      <c r="S156" s="302"/>
      <c r="T156" s="303"/>
      <c r="U156" s="303"/>
      <c r="V156" s="304"/>
      <c r="W156" s="305"/>
      <c r="X156" s="302"/>
      <c r="Y156" s="243"/>
      <c r="Z156" s="331"/>
      <c r="AA156" s="332"/>
      <c r="AB156" s="332"/>
      <c r="AC156" s="333"/>
    </row>
    <row r="157" spans="1:29" ht="12.75" customHeight="1">
      <c r="A157" s="73"/>
      <c r="B157" s="52"/>
      <c r="C157" s="52"/>
      <c r="D157" s="52"/>
      <c r="E157" s="52"/>
      <c r="F157" s="52"/>
      <c r="G157" s="52"/>
      <c r="H157" s="52"/>
      <c r="I157" s="52"/>
      <c r="J157" s="52"/>
      <c r="K157" s="76"/>
      <c r="L157" s="28"/>
      <c r="M157" s="52"/>
      <c r="N157" s="334">
        <v>10</v>
      </c>
      <c r="O157" s="335" t="s">
        <v>1018</v>
      </c>
      <c r="P157" s="336" t="s">
        <v>573</v>
      </c>
      <c r="Q157" s="336" t="s">
        <v>596</v>
      </c>
      <c r="R157" s="336" t="s">
        <v>1019</v>
      </c>
      <c r="S157" s="336" t="s">
        <v>1020</v>
      </c>
      <c r="T157" s="337"/>
      <c r="U157" s="337">
        <v>675</v>
      </c>
      <c r="V157" s="338" t="s">
        <v>552</v>
      </c>
      <c r="W157" s="339" t="s">
        <v>1021</v>
      </c>
      <c r="X157" s="336" t="s">
        <v>194</v>
      </c>
      <c r="Y157" s="340">
        <f t="shared" ref="Y157:Y165" si="50">VALUE(LEFT(Q157,3))</f>
        <v>10</v>
      </c>
      <c r="Z157" s="340">
        <f t="shared" ref="Z157:Z184" si="51">IF(RIGHT(Q157,2)="gp",Y157,0)*M157</f>
        <v>0</v>
      </c>
      <c r="AA157" s="341">
        <f t="shared" ref="AA157:AA184" si="52">IF(RIGHT(Q157,2)="sp",Y157,0)*M157</f>
        <v>0</v>
      </c>
      <c r="AB157" s="341">
        <f t="shared" ref="AB157:AB184" si="53">IF(RIGHT(Q157,2)="bp",Y157,0)*M157</f>
        <v>0</v>
      </c>
      <c r="AC157" s="342">
        <f t="shared" ref="AC157:AC184" si="54">IF(RIGHT(Q157,2)="cp",Y157,0)*M157</f>
        <v>0</v>
      </c>
    </row>
    <row r="158" spans="1:29" ht="12.75" customHeight="1">
      <c r="A158" s="73"/>
      <c r="B158" s="52"/>
      <c r="C158" s="52"/>
      <c r="D158" s="52"/>
      <c r="E158" s="52"/>
      <c r="F158" s="52"/>
      <c r="G158" s="52"/>
      <c r="H158" s="52"/>
      <c r="I158" s="52"/>
      <c r="J158" s="52"/>
      <c r="K158" s="76"/>
      <c r="L158" s="28"/>
      <c r="M158" s="52"/>
      <c r="N158" s="334">
        <v>4</v>
      </c>
      <c r="O158" s="335" t="s">
        <v>1022</v>
      </c>
      <c r="P158" s="336" t="s">
        <v>855</v>
      </c>
      <c r="Q158" s="336" t="s">
        <v>563</v>
      </c>
      <c r="R158" s="336" t="s">
        <v>1023</v>
      </c>
      <c r="S158" s="336"/>
      <c r="T158" s="337"/>
      <c r="U158" s="337">
        <v>701</v>
      </c>
      <c r="V158" s="338" t="s">
        <v>552</v>
      </c>
      <c r="W158" s="339" t="s">
        <v>1024</v>
      </c>
      <c r="X158" s="336" t="s">
        <v>194</v>
      </c>
      <c r="Y158" s="340">
        <f t="shared" si="50"/>
        <v>12</v>
      </c>
      <c r="Z158" s="340">
        <f t="shared" si="51"/>
        <v>0</v>
      </c>
      <c r="AA158" s="341">
        <f t="shared" si="52"/>
        <v>0</v>
      </c>
      <c r="AB158" s="341">
        <f t="shared" si="53"/>
        <v>0</v>
      </c>
      <c r="AC158" s="342">
        <f t="shared" si="54"/>
        <v>0</v>
      </c>
    </row>
    <row r="159" spans="1:29" ht="12.75" customHeight="1">
      <c r="A159" s="73"/>
      <c r="B159" s="52"/>
      <c r="C159" s="52"/>
      <c r="D159" s="52"/>
      <c r="E159" s="52"/>
      <c r="F159" s="52"/>
      <c r="G159" s="52"/>
      <c r="H159" s="52"/>
      <c r="I159" s="52"/>
      <c r="J159" s="52"/>
      <c r="K159" s="76"/>
      <c r="L159" s="28"/>
      <c r="M159" s="52"/>
      <c r="N159" s="334">
        <v>8</v>
      </c>
      <c r="O159" s="335" t="s">
        <v>1025</v>
      </c>
      <c r="P159" s="336" t="s">
        <v>703</v>
      </c>
      <c r="Q159" s="336" t="s">
        <v>596</v>
      </c>
      <c r="R159" s="336" t="s">
        <v>1026</v>
      </c>
      <c r="S159" s="336"/>
      <c r="T159" s="337"/>
      <c r="U159" s="337">
        <v>677</v>
      </c>
      <c r="V159" s="338" t="s">
        <v>552</v>
      </c>
      <c r="W159" s="339" t="s">
        <v>1027</v>
      </c>
      <c r="X159" s="336" t="s">
        <v>203</v>
      </c>
      <c r="Y159" s="340">
        <f t="shared" si="50"/>
        <v>10</v>
      </c>
      <c r="Z159" s="340">
        <f t="shared" si="51"/>
        <v>0</v>
      </c>
      <c r="AA159" s="341">
        <f t="shared" si="52"/>
        <v>0</v>
      </c>
      <c r="AB159" s="341">
        <f t="shared" si="53"/>
        <v>0</v>
      </c>
      <c r="AC159" s="342">
        <f t="shared" si="54"/>
        <v>0</v>
      </c>
    </row>
    <row r="160" spans="1:29" ht="12.75" customHeight="1">
      <c r="A160" s="73"/>
      <c r="B160" s="52"/>
      <c r="C160" s="52"/>
      <c r="D160" s="52"/>
      <c r="E160" s="52"/>
      <c r="F160" s="52"/>
      <c r="G160" s="52"/>
      <c r="H160" s="52"/>
      <c r="I160" s="52"/>
      <c r="J160" s="52"/>
      <c r="K160" s="76"/>
      <c r="L160" s="28"/>
      <c r="M160" s="52"/>
      <c r="N160" s="334">
        <v>15</v>
      </c>
      <c r="O160" s="335" t="s">
        <v>1028</v>
      </c>
      <c r="P160" s="336" t="s">
        <v>555</v>
      </c>
      <c r="Q160" s="336" t="s">
        <v>820</v>
      </c>
      <c r="R160" s="336" t="s">
        <v>1029</v>
      </c>
      <c r="S160" s="336"/>
      <c r="T160" s="337"/>
      <c r="U160" s="337">
        <v>679</v>
      </c>
      <c r="V160" s="338">
        <v>1</v>
      </c>
      <c r="W160" s="339" t="s">
        <v>1030</v>
      </c>
      <c r="X160" s="336" t="s">
        <v>566</v>
      </c>
      <c r="Y160" s="340">
        <f t="shared" si="50"/>
        <v>14</v>
      </c>
      <c r="Z160" s="340">
        <f t="shared" si="51"/>
        <v>0</v>
      </c>
      <c r="AA160" s="341">
        <f t="shared" si="52"/>
        <v>0</v>
      </c>
      <c r="AB160" s="341">
        <f t="shared" si="53"/>
        <v>0</v>
      </c>
      <c r="AC160" s="342">
        <f t="shared" si="54"/>
        <v>0</v>
      </c>
    </row>
    <row r="161" spans="1:29" ht="12.75" customHeight="1">
      <c r="A161" s="73"/>
      <c r="B161" s="52"/>
      <c r="C161" s="52"/>
      <c r="D161" s="52"/>
      <c r="E161" s="52"/>
      <c r="F161" s="52"/>
      <c r="G161" s="52"/>
      <c r="H161" s="52"/>
      <c r="I161" s="52"/>
      <c r="J161" s="52"/>
      <c r="K161" s="76"/>
      <c r="L161" s="28"/>
      <c r="M161" s="52"/>
      <c r="N161" s="334">
        <v>17</v>
      </c>
      <c r="O161" s="335" t="s">
        <v>1031</v>
      </c>
      <c r="P161" s="336" t="s">
        <v>1032</v>
      </c>
      <c r="Q161" s="336" t="s">
        <v>563</v>
      </c>
      <c r="R161" s="336" t="s">
        <v>1033</v>
      </c>
      <c r="S161" s="336" t="s">
        <v>1034</v>
      </c>
      <c r="T161" s="337">
        <v>5</v>
      </c>
      <c r="U161" s="337"/>
      <c r="V161" s="338" t="s">
        <v>552</v>
      </c>
      <c r="W161" s="339" t="s">
        <v>1035</v>
      </c>
      <c r="X161" s="336" t="s">
        <v>745</v>
      </c>
      <c r="Y161" s="340">
        <f t="shared" si="50"/>
        <v>12</v>
      </c>
      <c r="Z161" s="340">
        <f t="shared" si="51"/>
        <v>0</v>
      </c>
      <c r="AA161" s="341">
        <f t="shared" si="52"/>
        <v>0</v>
      </c>
      <c r="AB161" s="341">
        <f t="shared" si="53"/>
        <v>0</v>
      </c>
      <c r="AC161" s="342">
        <f t="shared" si="54"/>
        <v>0</v>
      </c>
    </row>
    <row r="162" spans="1:29" ht="12.75" customHeight="1">
      <c r="A162" s="73"/>
      <c r="B162" s="52"/>
      <c r="C162" s="52"/>
      <c r="D162" s="52"/>
      <c r="E162" s="52"/>
      <c r="F162" s="52"/>
      <c r="G162" s="52"/>
      <c r="H162" s="52"/>
      <c r="I162" s="52"/>
      <c r="J162" s="52"/>
      <c r="K162" s="76"/>
      <c r="L162" s="28"/>
      <c r="M162" s="52"/>
      <c r="N162" s="334">
        <v>12</v>
      </c>
      <c r="O162" s="335" t="s">
        <v>1036</v>
      </c>
      <c r="P162" s="336" t="s">
        <v>562</v>
      </c>
      <c r="Q162" s="336" t="s">
        <v>728</v>
      </c>
      <c r="R162" s="336" t="s">
        <v>1037</v>
      </c>
      <c r="S162" s="336"/>
      <c r="T162" s="337"/>
      <c r="U162" s="337">
        <v>678</v>
      </c>
      <c r="V162" s="338" t="s">
        <v>552</v>
      </c>
      <c r="W162" s="339" t="s">
        <v>598</v>
      </c>
      <c r="X162" s="336" t="s">
        <v>203</v>
      </c>
      <c r="Y162" s="340">
        <f t="shared" si="50"/>
        <v>50</v>
      </c>
      <c r="Z162" s="340">
        <f t="shared" si="51"/>
        <v>0</v>
      </c>
      <c r="AA162" s="341">
        <f t="shared" si="52"/>
        <v>0</v>
      </c>
      <c r="AB162" s="341">
        <f t="shared" si="53"/>
        <v>0</v>
      </c>
      <c r="AC162" s="342">
        <f t="shared" si="54"/>
        <v>0</v>
      </c>
    </row>
    <row r="163" spans="1:29" ht="12.75" customHeight="1">
      <c r="A163" s="73"/>
      <c r="B163" s="52"/>
      <c r="C163" s="52"/>
      <c r="D163" s="52"/>
      <c r="E163" s="52"/>
      <c r="F163" s="52"/>
      <c r="G163" s="52"/>
      <c r="H163" s="52"/>
      <c r="I163" s="52"/>
      <c r="J163" s="52"/>
      <c r="K163" s="76"/>
      <c r="L163" s="28"/>
      <c r="M163" s="52"/>
      <c r="N163" s="334">
        <v>8</v>
      </c>
      <c r="O163" s="335" t="s">
        <v>1038</v>
      </c>
      <c r="P163" s="336" t="s">
        <v>894</v>
      </c>
      <c r="Q163" s="336" t="s">
        <v>644</v>
      </c>
      <c r="R163" s="336" t="s">
        <v>1039</v>
      </c>
      <c r="S163" s="336" t="s">
        <v>1040</v>
      </c>
      <c r="T163" s="337"/>
      <c r="U163" s="337"/>
      <c r="V163" s="338" t="s">
        <v>1041</v>
      </c>
      <c r="W163" s="339" t="s">
        <v>982</v>
      </c>
      <c r="X163" s="336" t="s">
        <v>203</v>
      </c>
      <c r="Y163" s="340">
        <f t="shared" si="50"/>
        <v>15</v>
      </c>
      <c r="Z163" s="340">
        <f t="shared" si="51"/>
        <v>0</v>
      </c>
      <c r="AA163" s="341">
        <f t="shared" si="52"/>
        <v>0</v>
      </c>
      <c r="AB163" s="341">
        <f t="shared" si="53"/>
        <v>0</v>
      </c>
      <c r="AC163" s="342">
        <f t="shared" si="54"/>
        <v>0</v>
      </c>
    </row>
    <row r="164" spans="1:29" ht="12.75" customHeight="1">
      <c r="A164" s="73"/>
      <c r="B164" s="52"/>
      <c r="C164" s="52"/>
      <c r="D164" s="52"/>
      <c r="E164" s="52"/>
      <c r="F164" s="52"/>
      <c r="G164" s="52"/>
      <c r="H164" s="52"/>
      <c r="I164" s="52"/>
      <c r="J164" s="52"/>
      <c r="K164" s="76"/>
      <c r="L164" s="28"/>
      <c r="M164" s="52"/>
      <c r="N164" s="334">
        <v>12</v>
      </c>
      <c r="O164" s="335" t="s">
        <v>1042</v>
      </c>
      <c r="P164" s="336" t="s">
        <v>626</v>
      </c>
      <c r="Q164" s="336" t="s">
        <v>693</v>
      </c>
      <c r="R164" s="336" t="s">
        <v>1043</v>
      </c>
      <c r="S164" s="336"/>
      <c r="T164" s="337"/>
      <c r="U164" s="337"/>
      <c r="V164" s="338" t="s">
        <v>552</v>
      </c>
      <c r="W164" s="339" t="s">
        <v>913</v>
      </c>
      <c r="X164" s="336" t="s">
        <v>607</v>
      </c>
      <c r="Y164" s="340">
        <f t="shared" si="50"/>
        <v>16</v>
      </c>
      <c r="Z164" s="340">
        <f t="shared" si="51"/>
        <v>0</v>
      </c>
      <c r="AA164" s="341">
        <f t="shared" si="52"/>
        <v>0</v>
      </c>
      <c r="AB164" s="341">
        <f t="shared" si="53"/>
        <v>0</v>
      </c>
      <c r="AC164" s="342">
        <f t="shared" si="54"/>
        <v>0</v>
      </c>
    </row>
    <row r="165" spans="1:29" ht="12.75" customHeight="1">
      <c r="A165" s="73"/>
      <c r="B165" s="52"/>
      <c r="C165" s="52"/>
      <c r="D165" s="52"/>
      <c r="E165" s="52"/>
      <c r="F165" s="52"/>
      <c r="G165" s="52"/>
      <c r="H165" s="52"/>
      <c r="I165" s="52"/>
      <c r="J165" s="52"/>
      <c r="K165" s="76"/>
      <c r="L165" s="28"/>
      <c r="M165" s="52"/>
      <c r="N165" s="334">
        <v>6</v>
      </c>
      <c r="O165" s="335" t="s">
        <v>1044</v>
      </c>
      <c r="P165" s="336" t="s">
        <v>955</v>
      </c>
      <c r="Q165" s="336" t="s">
        <v>1045</v>
      </c>
      <c r="R165" s="336" t="s">
        <v>1046</v>
      </c>
      <c r="S165" s="336" t="s">
        <v>1040</v>
      </c>
      <c r="T165" s="337">
        <v>15</v>
      </c>
      <c r="U165" s="337"/>
      <c r="V165" s="338" t="s">
        <v>1041</v>
      </c>
      <c r="W165" s="339" t="s">
        <v>1047</v>
      </c>
      <c r="X165" s="336" t="s">
        <v>206</v>
      </c>
      <c r="Y165" s="340">
        <f t="shared" si="50"/>
        <v>11</v>
      </c>
      <c r="Z165" s="340">
        <f t="shared" si="51"/>
        <v>0</v>
      </c>
      <c r="AA165" s="341">
        <f t="shared" si="52"/>
        <v>0</v>
      </c>
      <c r="AB165" s="341">
        <f t="shared" si="53"/>
        <v>0</v>
      </c>
      <c r="AC165" s="342">
        <f t="shared" si="54"/>
        <v>0</v>
      </c>
    </row>
    <row r="166" spans="1:29" ht="12.75" customHeight="1">
      <c r="A166" s="73"/>
      <c r="B166" s="52"/>
      <c r="C166" s="52"/>
      <c r="D166" s="52"/>
      <c r="E166" s="52"/>
      <c r="F166" s="52"/>
      <c r="G166" s="52"/>
      <c r="H166" s="52"/>
      <c r="I166" s="52"/>
      <c r="J166" s="52"/>
      <c r="K166" s="76"/>
      <c r="L166" s="28"/>
      <c r="M166" s="52"/>
      <c r="N166" s="334">
        <v>4</v>
      </c>
      <c r="O166" s="335" t="s">
        <v>1048</v>
      </c>
      <c r="P166" s="336" t="s">
        <v>1049</v>
      </c>
      <c r="Q166" s="336" t="s">
        <v>546</v>
      </c>
      <c r="R166" s="336" t="s">
        <v>1050</v>
      </c>
      <c r="S166" s="336" t="s">
        <v>1040</v>
      </c>
      <c r="T166" s="337"/>
      <c r="U166" s="337">
        <v>803</v>
      </c>
      <c r="V166" s="338" t="s">
        <v>1041</v>
      </c>
      <c r="W166" s="339" t="s">
        <v>749</v>
      </c>
      <c r="X166" s="336" t="s">
        <v>203</v>
      </c>
      <c r="Y166" s="340">
        <f>VALUE(LEFT(Q166,2))</f>
        <v>1</v>
      </c>
      <c r="Z166" s="340">
        <f t="shared" si="51"/>
        <v>0</v>
      </c>
      <c r="AA166" s="341">
        <f t="shared" si="52"/>
        <v>0</v>
      </c>
      <c r="AB166" s="341">
        <f t="shared" si="53"/>
        <v>0</v>
      </c>
      <c r="AC166" s="342">
        <f t="shared" si="54"/>
        <v>0</v>
      </c>
    </row>
    <row r="167" spans="1:29" ht="12.75" customHeight="1">
      <c r="A167" s="73"/>
      <c r="B167" s="52"/>
      <c r="C167" s="52"/>
      <c r="D167" s="52"/>
      <c r="E167" s="52"/>
      <c r="F167" s="52"/>
      <c r="G167" s="52"/>
      <c r="H167" s="52"/>
      <c r="I167" s="52"/>
      <c r="J167" s="52"/>
      <c r="K167" s="76"/>
      <c r="L167" s="28"/>
      <c r="M167" s="52"/>
      <c r="N167" s="334">
        <v>5</v>
      </c>
      <c r="O167" s="335" t="s">
        <v>1051</v>
      </c>
      <c r="P167" s="336" t="s">
        <v>529</v>
      </c>
      <c r="Q167" s="336" t="s">
        <v>1052</v>
      </c>
      <c r="R167" s="336" t="s">
        <v>1053</v>
      </c>
      <c r="S167" s="336" t="s">
        <v>1040</v>
      </c>
      <c r="T167" s="337">
        <v>5</v>
      </c>
      <c r="U167" s="337">
        <v>803</v>
      </c>
      <c r="V167" s="338" t="s">
        <v>1041</v>
      </c>
      <c r="W167" s="339" t="s">
        <v>687</v>
      </c>
      <c r="X167" s="336" t="s">
        <v>206</v>
      </c>
      <c r="Y167" s="340">
        <f t="shared" ref="Y167:Y173" si="55">VALUE(LEFT(Q167,3))</f>
        <v>13</v>
      </c>
      <c r="Z167" s="340">
        <f t="shared" si="51"/>
        <v>0</v>
      </c>
      <c r="AA167" s="341">
        <f t="shared" si="52"/>
        <v>0</v>
      </c>
      <c r="AB167" s="341">
        <f t="shared" si="53"/>
        <v>0</v>
      </c>
      <c r="AC167" s="342">
        <f t="shared" si="54"/>
        <v>0</v>
      </c>
    </row>
    <row r="168" spans="1:29" ht="12.75" customHeight="1">
      <c r="A168" s="73"/>
      <c r="B168" s="52"/>
      <c r="C168" s="52"/>
      <c r="D168" s="52"/>
      <c r="E168" s="52"/>
      <c r="F168" s="52"/>
      <c r="G168" s="52"/>
      <c r="H168" s="52"/>
      <c r="I168" s="52"/>
      <c r="J168" s="52"/>
      <c r="K168" s="76"/>
      <c r="L168" s="28"/>
      <c r="M168" s="52"/>
      <c r="N168" s="334">
        <v>12</v>
      </c>
      <c r="O168" s="335" t="s">
        <v>1054</v>
      </c>
      <c r="P168" s="336" t="s">
        <v>1055</v>
      </c>
      <c r="Q168" s="336" t="s">
        <v>1056</v>
      </c>
      <c r="R168" s="336" t="s">
        <v>1057</v>
      </c>
      <c r="S168" s="336" t="s">
        <v>1058</v>
      </c>
      <c r="T168" s="337"/>
      <c r="U168" s="337">
        <v>681</v>
      </c>
      <c r="V168" s="338" t="s">
        <v>552</v>
      </c>
      <c r="W168" s="339" t="s">
        <v>714</v>
      </c>
      <c r="X168" s="336" t="s">
        <v>607</v>
      </c>
      <c r="Y168" s="340">
        <f t="shared" si="55"/>
        <v>62</v>
      </c>
      <c r="Z168" s="340">
        <f t="shared" si="51"/>
        <v>0</v>
      </c>
      <c r="AA168" s="341">
        <f t="shared" si="52"/>
        <v>0</v>
      </c>
      <c r="AB168" s="341">
        <f t="shared" si="53"/>
        <v>0</v>
      </c>
      <c r="AC168" s="342">
        <f t="shared" si="54"/>
        <v>0</v>
      </c>
    </row>
    <row r="169" spans="1:29" ht="12.75" customHeight="1">
      <c r="A169" s="73"/>
      <c r="B169" s="52"/>
      <c r="C169" s="52"/>
      <c r="D169" s="52"/>
      <c r="E169" s="52"/>
      <c r="F169" s="52"/>
      <c r="G169" s="52"/>
      <c r="H169" s="52"/>
      <c r="I169" s="52"/>
      <c r="J169" s="52"/>
      <c r="K169" s="76"/>
      <c r="L169" s="28"/>
      <c r="M169" s="52"/>
      <c r="N169" s="334">
        <v>13</v>
      </c>
      <c r="O169" s="335" t="s">
        <v>1059</v>
      </c>
      <c r="P169" s="336" t="s">
        <v>703</v>
      </c>
      <c r="Q169" s="336" t="s">
        <v>1060</v>
      </c>
      <c r="R169" s="336" t="s">
        <v>1061</v>
      </c>
      <c r="S169" s="336"/>
      <c r="T169" s="337"/>
      <c r="U169" s="337">
        <v>685</v>
      </c>
      <c r="V169" s="338" t="s">
        <v>552</v>
      </c>
      <c r="W169" s="339" t="s">
        <v>982</v>
      </c>
      <c r="X169" s="336" t="s">
        <v>566</v>
      </c>
      <c r="Y169" s="340">
        <f t="shared" si="55"/>
        <v>19</v>
      </c>
      <c r="Z169" s="340">
        <f t="shared" si="51"/>
        <v>0</v>
      </c>
      <c r="AA169" s="341">
        <f t="shared" si="52"/>
        <v>0</v>
      </c>
      <c r="AB169" s="341">
        <f t="shared" si="53"/>
        <v>0</v>
      </c>
      <c r="AC169" s="342">
        <f t="shared" si="54"/>
        <v>0</v>
      </c>
    </row>
    <row r="170" spans="1:29" ht="12.75" customHeight="1">
      <c r="A170" s="73"/>
      <c r="B170" s="52"/>
      <c r="C170" s="52"/>
      <c r="D170" s="52"/>
      <c r="E170" s="52"/>
      <c r="F170" s="52"/>
      <c r="G170" s="52"/>
      <c r="H170" s="52"/>
      <c r="I170" s="52"/>
      <c r="J170" s="52"/>
      <c r="K170" s="76"/>
      <c r="L170" s="28"/>
      <c r="M170" s="52"/>
      <c r="N170" s="334">
        <v>7</v>
      </c>
      <c r="O170" s="335" t="s">
        <v>1062</v>
      </c>
      <c r="P170" s="336" t="s">
        <v>1063</v>
      </c>
      <c r="Q170" s="336" t="s">
        <v>644</v>
      </c>
      <c r="R170" s="336" t="s">
        <v>1064</v>
      </c>
      <c r="S170" s="336" t="s">
        <v>1065</v>
      </c>
      <c r="T170" s="337"/>
      <c r="U170" s="337">
        <v>686</v>
      </c>
      <c r="V170" s="338" t="s">
        <v>552</v>
      </c>
      <c r="W170" s="339" t="s">
        <v>1066</v>
      </c>
      <c r="X170" s="336" t="s">
        <v>198</v>
      </c>
      <c r="Y170" s="340">
        <f t="shared" si="55"/>
        <v>15</v>
      </c>
      <c r="Z170" s="340">
        <f t="shared" si="51"/>
        <v>0</v>
      </c>
      <c r="AA170" s="341">
        <f t="shared" si="52"/>
        <v>0</v>
      </c>
      <c r="AB170" s="341">
        <f t="shared" si="53"/>
        <v>0</v>
      </c>
      <c r="AC170" s="342">
        <f t="shared" si="54"/>
        <v>0</v>
      </c>
    </row>
    <row r="171" spans="1:29" ht="12.75" customHeight="1">
      <c r="A171" s="73"/>
      <c r="B171" s="52"/>
      <c r="C171" s="52"/>
      <c r="D171" s="52"/>
      <c r="E171" s="52"/>
      <c r="F171" s="52"/>
      <c r="G171" s="52"/>
      <c r="H171" s="52"/>
      <c r="I171" s="52"/>
      <c r="J171" s="52"/>
      <c r="K171" s="76"/>
      <c r="L171" s="28"/>
      <c r="M171" s="52"/>
      <c r="N171" s="334">
        <v>6</v>
      </c>
      <c r="O171" s="335" t="s">
        <v>1067</v>
      </c>
      <c r="P171" s="336" t="s">
        <v>855</v>
      </c>
      <c r="Q171" s="336" t="s">
        <v>815</v>
      </c>
      <c r="R171" s="336" t="s">
        <v>1068</v>
      </c>
      <c r="S171" s="336"/>
      <c r="T171" s="337"/>
      <c r="U171" s="337">
        <v>714</v>
      </c>
      <c r="V171" s="338" t="s">
        <v>552</v>
      </c>
      <c r="W171" s="339" t="s">
        <v>598</v>
      </c>
      <c r="X171" s="336" t="s">
        <v>194</v>
      </c>
      <c r="Y171" s="340">
        <f t="shared" si="55"/>
        <v>66</v>
      </c>
      <c r="Z171" s="340">
        <f t="shared" si="51"/>
        <v>0</v>
      </c>
      <c r="AA171" s="341">
        <f t="shared" si="52"/>
        <v>0</v>
      </c>
      <c r="AB171" s="341">
        <f t="shared" si="53"/>
        <v>0</v>
      </c>
      <c r="AC171" s="342">
        <f t="shared" si="54"/>
        <v>0</v>
      </c>
    </row>
    <row r="172" spans="1:29" ht="12.75" customHeight="1">
      <c r="A172" s="73"/>
      <c r="B172" s="52"/>
      <c r="C172" s="52"/>
      <c r="D172" s="52"/>
      <c r="E172" s="52"/>
      <c r="F172" s="52"/>
      <c r="G172" s="52"/>
      <c r="H172" s="52"/>
      <c r="I172" s="52"/>
      <c r="J172" s="52"/>
      <c r="K172" s="76"/>
      <c r="L172" s="28"/>
      <c r="M172" s="52"/>
      <c r="N172" s="334">
        <v>12</v>
      </c>
      <c r="O172" s="335" t="s">
        <v>1069</v>
      </c>
      <c r="P172" s="336" t="s">
        <v>562</v>
      </c>
      <c r="Q172" s="336" t="s">
        <v>1070</v>
      </c>
      <c r="R172" s="336" t="s">
        <v>1071</v>
      </c>
      <c r="S172" s="336"/>
      <c r="T172" s="337"/>
      <c r="U172" s="337"/>
      <c r="V172" s="338" t="s">
        <v>552</v>
      </c>
      <c r="W172" s="339" t="s">
        <v>1072</v>
      </c>
      <c r="X172" s="336" t="s">
        <v>566</v>
      </c>
      <c r="Y172" s="340">
        <f t="shared" si="55"/>
        <v>26</v>
      </c>
      <c r="Z172" s="340">
        <f t="shared" si="51"/>
        <v>0</v>
      </c>
      <c r="AA172" s="341">
        <f t="shared" si="52"/>
        <v>0</v>
      </c>
      <c r="AB172" s="341">
        <f t="shared" si="53"/>
        <v>0</v>
      </c>
      <c r="AC172" s="342">
        <f t="shared" si="54"/>
        <v>0</v>
      </c>
    </row>
    <row r="173" spans="1:29" ht="12.75" customHeight="1">
      <c r="A173" s="73"/>
      <c r="B173" s="52"/>
      <c r="C173" s="52"/>
      <c r="D173" s="52"/>
      <c r="E173" s="52"/>
      <c r="F173" s="52"/>
      <c r="G173" s="52"/>
      <c r="H173" s="52"/>
      <c r="I173" s="52"/>
      <c r="J173" s="52"/>
      <c r="K173" s="76"/>
      <c r="L173" s="28"/>
      <c r="M173" s="52"/>
      <c r="N173" s="334">
        <v>10</v>
      </c>
      <c r="O173" s="335" t="s">
        <v>1073</v>
      </c>
      <c r="P173" s="336" t="s">
        <v>643</v>
      </c>
      <c r="Q173" s="336" t="s">
        <v>956</v>
      </c>
      <c r="R173" s="336" t="s">
        <v>1074</v>
      </c>
      <c r="S173" s="336"/>
      <c r="T173" s="337"/>
      <c r="U173" s="337">
        <v>687</v>
      </c>
      <c r="V173" s="338" t="s">
        <v>552</v>
      </c>
      <c r="W173" s="339" t="s">
        <v>817</v>
      </c>
      <c r="X173" s="336" t="s">
        <v>607</v>
      </c>
      <c r="Y173" s="340">
        <f t="shared" si="55"/>
        <v>22</v>
      </c>
      <c r="Z173" s="340">
        <f t="shared" si="51"/>
        <v>0</v>
      </c>
      <c r="AA173" s="341">
        <f t="shared" si="52"/>
        <v>0</v>
      </c>
      <c r="AB173" s="341">
        <f t="shared" si="53"/>
        <v>0</v>
      </c>
      <c r="AC173" s="342">
        <f t="shared" si="54"/>
        <v>0</v>
      </c>
    </row>
    <row r="174" spans="1:29" ht="12.75" customHeight="1">
      <c r="A174" s="73"/>
      <c r="B174" s="52"/>
      <c r="C174" s="52"/>
      <c r="D174" s="52"/>
      <c r="E174" s="52"/>
      <c r="F174" s="52"/>
      <c r="G174" s="52"/>
      <c r="H174" s="52"/>
      <c r="I174" s="52"/>
      <c r="J174" s="52"/>
      <c r="K174" s="76"/>
      <c r="L174" s="28"/>
      <c r="M174" s="52"/>
      <c r="N174" s="334">
        <v>10</v>
      </c>
      <c r="O174" s="335" t="s">
        <v>1075</v>
      </c>
      <c r="P174" s="336" t="s">
        <v>529</v>
      </c>
      <c r="Q174" s="336" t="s">
        <v>1076</v>
      </c>
      <c r="R174" s="336" t="s">
        <v>1077</v>
      </c>
      <c r="S174" s="336" t="s">
        <v>1078</v>
      </c>
      <c r="T174" s="337"/>
      <c r="U174" s="337">
        <v>688</v>
      </c>
      <c r="V174" s="338" t="s">
        <v>552</v>
      </c>
      <c r="W174" s="339" t="s">
        <v>687</v>
      </c>
      <c r="X174" s="336" t="s">
        <v>198</v>
      </c>
      <c r="Y174" s="340">
        <f t="shared" ref="Y174:Y176" si="56">VALUE(LEFT(Q174,2))</f>
        <v>4</v>
      </c>
      <c r="Z174" s="340">
        <f t="shared" si="51"/>
        <v>0</v>
      </c>
      <c r="AA174" s="341">
        <f t="shared" si="52"/>
        <v>0</v>
      </c>
      <c r="AB174" s="341">
        <f t="shared" si="53"/>
        <v>0</v>
      </c>
      <c r="AC174" s="342">
        <f t="shared" si="54"/>
        <v>0</v>
      </c>
    </row>
    <row r="175" spans="1:29" ht="12.75" customHeight="1">
      <c r="A175" s="73"/>
      <c r="B175" s="52"/>
      <c r="C175" s="52"/>
      <c r="D175" s="52"/>
      <c r="E175" s="52"/>
      <c r="F175" s="52"/>
      <c r="G175" s="52"/>
      <c r="H175" s="52"/>
      <c r="I175" s="52"/>
      <c r="J175" s="52"/>
      <c r="K175" s="76"/>
      <c r="L175" s="28"/>
      <c r="M175" s="52"/>
      <c r="N175" s="334">
        <v>12</v>
      </c>
      <c r="O175" s="335" t="s">
        <v>1079</v>
      </c>
      <c r="P175" s="336" t="s">
        <v>1080</v>
      </c>
      <c r="Q175" s="336" t="s">
        <v>704</v>
      </c>
      <c r="R175" s="336" t="s">
        <v>1081</v>
      </c>
      <c r="S175" s="336" t="s">
        <v>1040</v>
      </c>
      <c r="T175" s="337">
        <v>15</v>
      </c>
      <c r="U175" s="337">
        <v>695</v>
      </c>
      <c r="V175" s="338" t="s">
        <v>1041</v>
      </c>
      <c r="W175" s="339" t="s">
        <v>1082</v>
      </c>
      <c r="X175" s="336" t="s">
        <v>745</v>
      </c>
      <c r="Y175" s="340">
        <f t="shared" si="56"/>
        <v>2</v>
      </c>
      <c r="Z175" s="340">
        <f t="shared" si="51"/>
        <v>0</v>
      </c>
      <c r="AA175" s="341">
        <f t="shared" si="52"/>
        <v>0</v>
      </c>
      <c r="AB175" s="341">
        <f t="shared" si="53"/>
        <v>0</v>
      </c>
      <c r="AC175" s="342">
        <f t="shared" si="54"/>
        <v>0</v>
      </c>
    </row>
    <row r="176" spans="1:29" ht="12.75" customHeight="1">
      <c r="A176" s="73"/>
      <c r="B176" s="52"/>
      <c r="C176" s="52"/>
      <c r="D176" s="52"/>
      <c r="E176" s="52"/>
      <c r="F176" s="52"/>
      <c r="G176" s="52"/>
      <c r="H176" s="52"/>
      <c r="I176" s="52"/>
      <c r="J176" s="52"/>
      <c r="K176" s="76"/>
      <c r="L176" s="28"/>
      <c r="M176" s="52"/>
      <c r="N176" s="334">
        <v>10</v>
      </c>
      <c r="O176" s="335" t="s">
        <v>1083</v>
      </c>
      <c r="P176" s="336" t="s">
        <v>779</v>
      </c>
      <c r="Q176" s="336" t="s">
        <v>682</v>
      </c>
      <c r="R176" s="336" t="s">
        <v>1084</v>
      </c>
      <c r="S176" s="336" t="s">
        <v>1085</v>
      </c>
      <c r="T176" s="337">
        <v>10</v>
      </c>
      <c r="U176" s="337" t="s">
        <v>1086</v>
      </c>
      <c r="V176" s="338" t="s">
        <v>552</v>
      </c>
      <c r="W176" s="339" t="s">
        <v>1024</v>
      </c>
      <c r="X176" s="336" t="s">
        <v>198</v>
      </c>
      <c r="Y176" s="340">
        <f t="shared" si="56"/>
        <v>3</v>
      </c>
      <c r="Z176" s="340">
        <f t="shared" si="51"/>
        <v>0</v>
      </c>
      <c r="AA176" s="341">
        <f t="shared" si="52"/>
        <v>0</v>
      </c>
      <c r="AB176" s="341">
        <f t="shared" si="53"/>
        <v>0</v>
      </c>
      <c r="AC176" s="342">
        <f t="shared" si="54"/>
        <v>0</v>
      </c>
    </row>
    <row r="177" spans="1:29" ht="12.75" customHeight="1">
      <c r="A177" s="73"/>
      <c r="B177" s="52"/>
      <c r="C177" s="52"/>
      <c r="D177" s="52"/>
      <c r="E177" s="52"/>
      <c r="F177" s="52"/>
      <c r="G177" s="52"/>
      <c r="H177" s="52"/>
      <c r="I177" s="52"/>
      <c r="J177" s="52"/>
      <c r="K177" s="76"/>
      <c r="L177" s="28"/>
      <c r="M177" s="52"/>
      <c r="N177" s="334">
        <v>11</v>
      </c>
      <c r="O177" s="335" t="s">
        <v>1087</v>
      </c>
      <c r="P177" s="336" t="s">
        <v>630</v>
      </c>
      <c r="Q177" s="336" t="s">
        <v>809</v>
      </c>
      <c r="R177" s="336" t="s">
        <v>1088</v>
      </c>
      <c r="S177" s="336"/>
      <c r="T177" s="337"/>
      <c r="U177" s="337">
        <v>689</v>
      </c>
      <c r="V177" s="338" t="s">
        <v>552</v>
      </c>
      <c r="W177" s="339" t="s">
        <v>598</v>
      </c>
      <c r="X177" s="336" t="s">
        <v>607</v>
      </c>
      <c r="Y177" s="340">
        <f>VALUE(LEFT(Q177,3))</f>
        <v>38</v>
      </c>
      <c r="Z177" s="340">
        <f t="shared" si="51"/>
        <v>0</v>
      </c>
      <c r="AA177" s="341">
        <f t="shared" si="52"/>
        <v>0</v>
      </c>
      <c r="AB177" s="341">
        <f t="shared" si="53"/>
        <v>0</v>
      </c>
      <c r="AC177" s="342">
        <f t="shared" si="54"/>
        <v>0</v>
      </c>
    </row>
    <row r="178" spans="1:29" ht="12.75" customHeight="1">
      <c r="A178" s="73"/>
      <c r="B178" s="52"/>
      <c r="C178" s="52"/>
      <c r="D178" s="52"/>
      <c r="E178" s="52"/>
      <c r="F178" s="52"/>
      <c r="G178" s="52"/>
      <c r="H178" s="52"/>
      <c r="I178" s="52"/>
      <c r="J178" s="52"/>
      <c r="K178" s="76"/>
      <c r="L178" s="28"/>
      <c r="M178" s="52"/>
      <c r="N178" s="334">
        <v>8</v>
      </c>
      <c r="O178" s="335" t="s">
        <v>1089</v>
      </c>
      <c r="P178" s="336" t="s">
        <v>555</v>
      </c>
      <c r="Q178" s="336" t="s">
        <v>689</v>
      </c>
      <c r="R178" s="336" t="s">
        <v>1090</v>
      </c>
      <c r="S178" s="336" t="s">
        <v>1091</v>
      </c>
      <c r="T178" s="338">
        <v>10</v>
      </c>
      <c r="U178" s="337"/>
      <c r="V178" s="338" t="s">
        <v>552</v>
      </c>
      <c r="W178" s="339" t="s">
        <v>1092</v>
      </c>
      <c r="X178" s="336" t="s">
        <v>607</v>
      </c>
      <c r="Y178" s="340">
        <f t="shared" ref="Y178:Y180" si="57">VALUE(LEFT(Q178,2))</f>
        <v>8</v>
      </c>
      <c r="Z178" s="340">
        <f t="shared" si="51"/>
        <v>0</v>
      </c>
      <c r="AA178" s="341">
        <f t="shared" si="52"/>
        <v>0</v>
      </c>
      <c r="AB178" s="341">
        <f t="shared" si="53"/>
        <v>0</v>
      </c>
      <c r="AC178" s="342">
        <f t="shared" si="54"/>
        <v>0</v>
      </c>
    </row>
    <row r="179" spans="1:29" ht="12.75" customHeight="1">
      <c r="A179" s="73"/>
      <c r="B179" s="52"/>
      <c r="C179" s="52"/>
      <c r="D179" s="52"/>
      <c r="E179" s="52"/>
      <c r="F179" s="52"/>
      <c r="G179" s="52"/>
      <c r="H179" s="52"/>
      <c r="I179" s="52"/>
      <c r="J179" s="52"/>
      <c r="K179" s="76"/>
      <c r="L179" s="28"/>
      <c r="M179" s="52"/>
      <c r="N179" s="334">
        <v>3</v>
      </c>
      <c r="O179" s="335" t="s">
        <v>1093</v>
      </c>
      <c r="P179" s="336" t="s">
        <v>1049</v>
      </c>
      <c r="Q179" s="336" t="s">
        <v>570</v>
      </c>
      <c r="R179" s="336" t="s">
        <v>1094</v>
      </c>
      <c r="S179" s="336" t="s">
        <v>1040</v>
      </c>
      <c r="T179" s="337">
        <v>10</v>
      </c>
      <c r="U179" s="337">
        <v>132</v>
      </c>
      <c r="V179" s="338" t="s">
        <v>1041</v>
      </c>
      <c r="W179" s="339" t="s">
        <v>749</v>
      </c>
      <c r="X179" s="336" t="s">
        <v>194</v>
      </c>
      <c r="Y179" s="340">
        <f t="shared" si="57"/>
        <v>1</v>
      </c>
      <c r="Z179" s="340">
        <f t="shared" si="51"/>
        <v>0</v>
      </c>
      <c r="AA179" s="341">
        <f t="shared" si="52"/>
        <v>0</v>
      </c>
      <c r="AB179" s="341">
        <f t="shared" si="53"/>
        <v>0</v>
      </c>
      <c r="AC179" s="342">
        <f t="shared" si="54"/>
        <v>0</v>
      </c>
    </row>
    <row r="180" spans="1:29" ht="12.75" customHeight="1">
      <c r="A180" s="73"/>
      <c r="B180" s="52"/>
      <c r="C180" s="52"/>
      <c r="D180" s="52"/>
      <c r="E180" s="52"/>
      <c r="F180" s="52"/>
      <c r="G180" s="52"/>
      <c r="H180" s="52"/>
      <c r="I180" s="52"/>
      <c r="J180" s="52"/>
      <c r="K180" s="76"/>
      <c r="L180" s="28"/>
      <c r="M180" s="52"/>
      <c r="N180" s="334">
        <v>4</v>
      </c>
      <c r="O180" s="335" t="s">
        <v>1095</v>
      </c>
      <c r="P180" s="336" t="s">
        <v>1049</v>
      </c>
      <c r="Q180" s="336" t="s">
        <v>619</v>
      </c>
      <c r="R180" s="336" t="s">
        <v>1096</v>
      </c>
      <c r="S180" s="336" t="s">
        <v>1040</v>
      </c>
      <c r="T180" s="337">
        <v>10</v>
      </c>
      <c r="U180" s="337"/>
      <c r="V180" s="338" t="s">
        <v>1041</v>
      </c>
      <c r="W180" s="339" t="s">
        <v>982</v>
      </c>
      <c r="X180" s="336" t="s">
        <v>198</v>
      </c>
      <c r="Y180" s="340">
        <f t="shared" si="57"/>
        <v>8</v>
      </c>
      <c r="Z180" s="340">
        <f t="shared" si="51"/>
        <v>0</v>
      </c>
      <c r="AA180" s="341">
        <f t="shared" si="52"/>
        <v>0</v>
      </c>
      <c r="AB180" s="341">
        <f t="shared" si="53"/>
        <v>0</v>
      </c>
      <c r="AC180" s="342">
        <f t="shared" si="54"/>
        <v>0</v>
      </c>
    </row>
    <row r="181" spans="1:29" ht="12.75" customHeight="1">
      <c r="A181" s="73"/>
      <c r="B181" s="52"/>
      <c r="C181" s="52"/>
      <c r="D181" s="52"/>
      <c r="E181" s="52"/>
      <c r="F181" s="52"/>
      <c r="G181" s="52"/>
      <c r="H181" s="52"/>
      <c r="I181" s="52"/>
      <c r="J181" s="52"/>
      <c r="K181" s="76"/>
      <c r="L181" s="28"/>
      <c r="M181" s="52"/>
      <c r="N181" s="334">
        <v>12</v>
      </c>
      <c r="O181" s="335" t="s">
        <v>1097</v>
      </c>
      <c r="P181" s="336" t="s">
        <v>562</v>
      </c>
      <c r="Q181" s="336" t="s">
        <v>862</v>
      </c>
      <c r="R181" s="336" t="s">
        <v>1098</v>
      </c>
      <c r="S181" s="336"/>
      <c r="T181" s="337"/>
      <c r="U181" s="337"/>
      <c r="V181" s="338" t="s">
        <v>552</v>
      </c>
      <c r="W181" s="339" t="s">
        <v>691</v>
      </c>
      <c r="X181" s="336" t="s">
        <v>745</v>
      </c>
      <c r="Y181" s="340">
        <f>VALUE(LEFT(Q181,3))</f>
        <v>36</v>
      </c>
      <c r="Z181" s="340">
        <f t="shared" si="51"/>
        <v>0</v>
      </c>
      <c r="AA181" s="341">
        <f t="shared" si="52"/>
        <v>0</v>
      </c>
      <c r="AB181" s="341">
        <f t="shared" si="53"/>
        <v>0</v>
      </c>
      <c r="AC181" s="342">
        <f t="shared" si="54"/>
        <v>0</v>
      </c>
    </row>
    <row r="182" spans="1:29" ht="12.75" customHeight="1">
      <c r="A182" s="73"/>
      <c r="B182" s="52"/>
      <c r="C182" s="52"/>
      <c r="D182" s="52"/>
      <c r="E182" s="52"/>
      <c r="F182" s="52"/>
      <c r="G182" s="52"/>
      <c r="H182" s="52"/>
      <c r="I182" s="52"/>
      <c r="J182" s="52"/>
      <c r="K182" s="76"/>
      <c r="L182" s="28"/>
      <c r="M182" s="52"/>
      <c r="N182" s="334">
        <v>5</v>
      </c>
      <c r="O182" s="335" t="s">
        <v>1099</v>
      </c>
      <c r="P182" s="336" t="s">
        <v>612</v>
      </c>
      <c r="Q182" s="336" t="s">
        <v>704</v>
      </c>
      <c r="R182" s="336" t="s">
        <v>1100</v>
      </c>
      <c r="S182" s="336"/>
      <c r="T182" s="337"/>
      <c r="U182" s="337">
        <v>644</v>
      </c>
      <c r="V182" s="338" t="s">
        <v>552</v>
      </c>
      <c r="W182" s="339" t="s">
        <v>1101</v>
      </c>
      <c r="X182" s="336" t="s">
        <v>203</v>
      </c>
      <c r="Y182" s="340">
        <f>VALUE(LEFT(Q182,2))</f>
        <v>2</v>
      </c>
      <c r="Z182" s="340">
        <f t="shared" si="51"/>
        <v>0</v>
      </c>
      <c r="AA182" s="341">
        <f t="shared" si="52"/>
        <v>0</v>
      </c>
      <c r="AB182" s="341">
        <f t="shared" si="53"/>
        <v>0</v>
      </c>
      <c r="AC182" s="342">
        <f t="shared" si="54"/>
        <v>0</v>
      </c>
    </row>
    <row r="183" spans="1:29" ht="12.75" customHeight="1">
      <c r="A183" s="73"/>
      <c r="B183" s="52"/>
      <c r="C183" s="52"/>
      <c r="D183" s="52"/>
      <c r="E183" s="52"/>
      <c r="F183" s="52"/>
      <c r="G183" s="52"/>
      <c r="H183" s="52"/>
      <c r="I183" s="52"/>
      <c r="J183" s="52"/>
      <c r="K183" s="76"/>
      <c r="L183" s="28"/>
      <c r="M183" s="52"/>
      <c r="N183" s="334">
        <v>2</v>
      </c>
      <c r="O183" s="335" t="s">
        <v>1102</v>
      </c>
      <c r="P183" s="336" t="s">
        <v>1103</v>
      </c>
      <c r="Q183" s="336" t="s">
        <v>1104</v>
      </c>
      <c r="R183" s="336" t="s">
        <v>1105</v>
      </c>
      <c r="S183" s="336"/>
      <c r="T183" s="337"/>
      <c r="U183" s="337">
        <v>691</v>
      </c>
      <c r="V183" s="338" t="s">
        <v>552</v>
      </c>
      <c r="W183" s="339" t="s">
        <v>598</v>
      </c>
      <c r="X183" s="336" t="s">
        <v>194</v>
      </c>
      <c r="Y183" s="340">
        <f t="shared" ref="Y183:Y184" si="58">VALUE(LEFT(Q183,3))</f>
        <v>17</v>
      </c>
      <c r="Z183" s="340">
        <f t="shared" si="51"/>
        <v>0</v>
      </c>
      <c r="AA183" s="341">
        <f t="shared" si="52"/>
        <v>0</v>
      </c>
      <c r="AB183" s="341">
        <f t="shared" si="53"/>
        <v>0</v>
      </c>
      <c r="AC183" s="342">
        <f t="shared" si="54"/>
        <v>0</v>
      </c>
    </row>
    <row r="184" spans="1:29" ht="12.75" customHeight="1">
      <c r="A184" s="73"/>
      <c r="B184" s="52"/>
      <c r="C184" s="52"/>
      <c r="D184" s="52"/>
      <c r="E184" s="52"/>
      <c r="F184" s="52"/>
      <c r="G184" s="52"/>
      <c r="H184" s="52"/>
      <c r="I184" s="52"/>
      <c r="J184" s="52"/>
      <c r="K184" s="76"/>
      <c r="L184" s="28"/>
      <c r="M184" s="52"/>
      <c r="N184" s="334">
        <v>6</v>
      </c>
      <c r="O184" s="335" t="s">
        <v>1106</v>
      </c>
      <c r="P184" s="336" t="s">
        <v>1107</v>
      </c>
      <c r="Q184" s="336" t="s">
        <v>1108</v>
      </c>
      <c r="R184" s="336" t="s">
        <v>1109</v>
      </c>
      <c r="S184" s="336"/>
      <c r="T184" s="337"/>
      <c r="U184" s="337">
        <v>693</v>
      </c>
      <c r="V184" s="338" t="s">
        <v>552</v>
      </c>
      <c r="W184" s="339" t="s">
        <v>598</v>
      </c>
      <c r="X184" s="336" t="s">
        <v>203</v>
      </c>
      <c r="Y184" s="340">
        <f t="shared" si="58"/>
        <v>27</v>
      </c>
      <c r="Z184" s="340">
        <f t="shared" si="51"/>
        <v>0</v>
      </c>
      <c r="AA184" s="341">
        <f t="shared" si="52"/>
        <v>0</v>
      </c>
      <c r="AB184" s="341">
        <f t="shared" si="53"/>
        <v>0</v>
      </c>
      <c r="AC184" s="342">
        <f t="shared" si="54"/>
        <v>0</v>
      </c>
    </row>
    <row r="185" spans="1:29" ht="12.75" customHeight="1">
      <c r="A185" s="73"/>
      <c r="B185" s="52"/>
      <c r="C185" s="52"/>
      <c r="D185" s="52"/>
      <c r="E185" s="52"/>
      <c r="F185" s="52"/>
      <c r="G185" s="52"/>
      <c r="H185" s="52"/>
      <c r="I185" s="52"/>
      <c r="J185" s="52"/>
      <c r="K185" s="76"/>
      <c r="L185" s="28"/>
      <c r="M185" s="52"/>
      <c r="N185" s="334"/>
      <c r="O185" s="336"/>
      <c r="P185" s="336"/>
      <c r="Q185" s="336"/>
      <c r="R185" s="336"/>
      <c r="S185" s="336"/>
      <c r="T185" s="337"/>
      <c r="U185" s="337"/>
      <c r="V185" s="338"/>
      <c r="W185" s="339"/>
      <c r="X185" s="336"/>
      <c r="Y185" s="243"/>
      <c r="Z185" s="243"/>
      <c r="AA185" s="80"/>
      <c r="AB185" s="80"/>
      <c r="AC185" s="244"/>
    </row>
    <row r="186" spans="1:29" ht="12.75" customHeight="1">
      <c r="A186" s="73"/>
      <c r="B186" s="52"/>
      <c r="C186" s="52"/>
      <c r="D186" s="52"/>
      <c r="E186" s="52"/>
      <c r="F186" s="52"/>
      <c r="G186" s="52"/>
      <c r="H186" s="52"/>
      <c r="I186" s="52"/>
      <c r="J186" s="52"/>
      <c r="K186" s="76"/>
      <c r="L186" s="28"/>
      <c r="M186" s="52"/>
      <c r="N186" s="334"/>
      <c r="O186" s="336"/>
      <c r="P186" s="336"/>
      <c r="Q186" s="336"/>
      <c r="R186" s="336"/>
      <c r="S186" s="336"/>
      <c r="T186" s="337"/>
      <c r="U186" s="337"/>
      <c r="V186" s="338"/>
      <c r="W186" s="339"/>
      <c r="X186" s="336"/>
      <c r="Y186" s="243"/>
      <c r="Z186" s="243"/>
      <c r="AA186" s="80"/>
      <c r="AB186" s="80"/>
      <c r="AC186" s="244"/>
    </row>
    <row r="187" spans="1:29" ht="12.75" customHeight="1">
      <c r="A187" s="73"/>
      <c r="B187" s="52"/>
      <c r="C187" s="52"/>
      <c r="D187" s="52"/>
      <c r="E187" s="52"/>
      <c r="F187" s="52"/>
      <c r="G187" s="52"/>
      <c r="H187" s="52"/>
      <c r="I187" s="52"/>
      <c r="J187" s="52"/>
      <c r="K187" s="76"/>
      <c r="L187" s="28"/>
      <c r="M187" s="52"/>
      <c r="N187" s="248" t="s">
        <v>240</v>
      </c>
      <c r="O187" s="249" t="s">
        <v>507</v>
      </c>
      <c r="P187" s="249" t="s">
        <v>508</v>
      </c>
      <c r="Q187" s="249" t="s">
        <v>12</v>
      </c>
      <c r="R187" s="249" t="s">
        <v>509</v>
      </c>
      <c r="S187" s="249" t="s">
        <v>510</v>
      </c>
      <c r="T187" s="250" t="s">
        <v>511</v>
      </c>
      <c r="U187" s="250" t="s">
        <v>512</v>
      </c>
      <c r="V187" s="250" t="s">
        <v>513</v>
      </c>
      <c r="W187" s="251" t="s">
        <v>636</v>
      </c>
      <c r="X187" s="249" t="s">
        <v>515</v>
      </c>
      <c r="Y187" s="243"/>
      <c r="Z187" s="253"/>
      <c r="AA187" s="254"/>
      <c r="AB187" s="254"/>
      <c r="AC187" s="255"/>
    </row>
    <row r="188" spans="1:29" ht="12.75" customHeight="1">
      <c r="A188" s="73"/>
      <c r="B188" s="52"/>
      <c r="C188" s="52"/>
      <c r="D188" s="52"/>
      <c r="E188" s="52"/>
      <c r="F188" s="52"/>
      <c r="G188" s="52"/>
      <c r="H188" s="52"/>
      <c r="I188" s="52"/>
      <c r="J188" s="52"/>
      <c r="K188" s="76"/>
      <c r="L188" s="28"/>
      <c r="M188" s="52"/>
      <c r="N188" s="256"/>
      <c r="O188" s="257" t="s">
        <v>1110</v>
      </c>
      <c r="P188" s="258"/>
      <c r="Q188" s="258"/>
      <c r="R188" s="258"/>
      <c r="S188" s="258"/>
      <c r="T188" s="259"/>
      <c r="U188" s="259"/>
      <c r="V188" s="259"/>
      <c r="W188" s="213"/>
      <c r="X188" s="258"/>
      <c r="Y188" s="243"/>
      <c r="Z188" s="343"/>
      <c r="AA188" s="344"/>
      <c r="AB188" s="344"/>
      <c r="AC188" s="345"/>
    </row>
    <row r="189" spans="1:29" ht="12.75" customHeight="1">
      <c r="A189" s="73"/>
      <c r="B189" s="52"/>
      <c r="C189" s="52"/>
      <c r="D189" s="52"/>
      <c r="E189" s="52"/>
      <c r="F189" s="52"/>
      <c r="G189" s="52"/>
      <c r="H189" s="52"/>
      <c r="I189" s="52"/>
      <c r="J189" s="52"/>
      <c r="K189" s="76"/>
      <c r="L189" s="28"/>
      <c r="M189" s="52"/>
      <c r="N189" s="346">
        <v>6</v>
      </c>
      <c r="O189" s="347" t="s">
        <v>1111</v>
      </c>
      <c r="P189" s="348" t="s">
        <v>1112</v>
      </c>
      <c r="Q189" s="348" t="s">
        <v>609</v>
      </c>
      <c r="R189" s="348" t="s">
        <v>1113</v>
      </c>
      <c r="S189" s="348"/>
      <c r="T189" s="349"/>
      <c r="U189" s="349">
        <v>613</v>
      </c>
      <c r="V189" s="350" t="s">
        <v>552</v>
      </c>
      <c r="W189" s="351" t="s">
        <v>766</v>
      </c>
      <c r="X189" s="348" t="s">
        <v>203</v>
      </c>
      <c r="Y189" s="352">
        <f t="shared" ref="Y189:Y190" si="59">VALUE(LEFT(Q189,2))</f>
        <v>6</v>
      </c>
      <c r="Z189" s="352">
        <f t="shared" ref="Z189:Z197" si="60">IF(RIGHT(Q189,2)="gp",Y189,0)*M189</f>
        <v>0</v>
      </c>
      <c r="AA189" s="353">
        <f t="shared" ref="AA189:AA197" si="61">IF(RIGHT(Q189,2)="sp",Y189,0)*M189</f>
        <v>0</v>
      </c>
      <c r="AB189" s="353">
        <f t="shared" ref="AB189:AB197" si="62">IF(RIGHT(Q189,2)="bp",Y189,0)*M189</f>
        <v>0</v>
      </c>
      <c r="AC189" s="354">
        <f t="shared" ref="AC189:AC197" si="63">IF(RIGHT(Q189,2)="cp",Y189,0)*M189</f>
        <v>0</v>
      </c>
    </row>
    <row r="190" spans="1:29" ht="12.75" customHeight="1">
      <c r="A190" s="73"/>
      <c r="B190" s="52"/>
      <c r="C190" s="52"/>
      <c r="D190" s="52"/>
      <c r="E190" s="52"/>
      <c r="F190" s="52"/>
      <c r="G190" s="52"/>
      <c r="H190" s="52"/>
      <c r="I190" s="52"/>
      <c r="J190" s="52"/>
      <c r="K190" s="76"/>
      <c r="L190" s="28"/>
      <c r="M190" s="52"/>
      <c r="N190" s="346">
        <v>1</v>
      </c>
      <c r="O190" s="347" t="s">
        <v>1114</v>
      </c>
      <c r="P190" s="348" t="s">
        <v>542</v>
      </c>
      <c r="Q190" s="348" t="s">
        <v>546</v>
      </c>
      <c r="R190" s="348" t="s">
        <v>1115</v>
      </c>
      <c r="S190" s="348"/>
      <c r="T190" s="350"/>
      <c r="U190" s="349">
        <v>614</v>
      </c>
      <c r="V190" s="350" t="s">
        <v>552</v>
      </c>
      <c r="W190" s="351" t="s">
        <v>759</v>
      </c>
      <c r="X190" s="348" t="s">
        <v>203</v>
      </c>
      <c r="Y190" s="352">
        <f t="shared" si="59"/>
        <v>1</v>
      </c>
      <c r="Z190" s="352">
        <f t="shared" si="60"/>
        <v>0</v>
      </c>
      <c r="AA190" s="353">
        <f t="shared" si="61"/>
        <v>0</v>
      </c>
      <c r="AB190" s="353">
        <f t="shared" si="62"/>
        <v>0</v>
      </c>
      <c r="AC190" s="354">
        <f t="shared" si="63"/>
        <v>0</v>
      </c>
    </row>
    <row r="191" spans="1:29" ht="12.75" customHeight="1">
      <c r="A191" s="73"/>
      <c r="B191" s="52"/>
      <c r="C191" s="52"/>
      <c r="D191" s="52"/>
      <c r="E191" s="52"/>
      <c r="F191" s="52"/>
      <c r="G191" s="52"/>
      <c r="H191" s="52"/>
      <c r="I191" s="52"/>
      <c r="J191" s="52"/>
      <c r="K191" s="76"/>
      <c r="L191" s="28"/>
      <c r="M191" s="52"/>
      <c r="N191" s="346">
        <v>10</v>
      </c>
      <c r="O191" s="347" t="s">
        <v>1116</v>
      </c>
      <c r="P191" s="348" t="s">
        <v>542</v>
      </c>
      <c r="Q191" s="348" t="s">
        <v>862</v>
      </c>
      <c r="R191" s="348" t="s">
        <v>1117</v>
      </c>
      <c r="S191" s="348"/>
      <c r="T191" s="349"/>
      <c r="U191" s="349">
        <v>615</v>
      </c>
      <c r="V191" s="350" t="s">
        <v>552</v>
      </c>
      <c r="W191" s="351" t="s">
        <v>598</v>
      </c>
      <c r="X191" s="348" t="s">
        <v>203</v>
      </c>
      <c r="Y191" s="352">
        <f t="shared" ref="Y191:Y192" si="64">VALUE(LEFT(Q191,3))</f>
        <v>36</v>
      </c>
      <c r="Z191" s="352">
        <f t="shared" si="60"/>
        <v>0</v>
      </c>
      <c r="AA191" s="353">
        <f t="shared" si="61"/>
        <v>0</v>
      </c>
      <c r="AB191" s="353">
        <f t="shared" si="62"/>
        <v>0</v>
      </c>
      <c r="AC191" s="354">
        <f t="shared" si="63"/>
        <v>0</v>
      </c>
    </row>
    <row r="192" spans="1:29" ht="12.75" customHeight="1">
      <c r="A192" s="73"/>
      <c r="B192" s="52"/>
      <c r="C192" s="52"/>
      <c r="D192" s="52"/>
      <c r="E192" s="52"/>
      <c r="F192" s="52"/>
      <c r="G192" s="52"/>
      <c r="H192" s="52"/>
      <c r="I192" s="52"/>
      <c r="J192" s="52"/>
      <c r="K192" s="76"/>
      <c r="L192" s="28"/>
      <c r="M192" s="52"/>
      <c r="N192" s="346">
        <v>9</v>
      </c>
      <c r="O192" s="347" t="s">
        <v>1118</v>
      </c>
      <c r="P192" s="348" t="s">
        <v>833</v>
      </c>
      <c r="Q192" s="348" t="s">
        <v>644</v>
      </c>
      <c r="R192" s="348" t="s">
        <v>1119</v>
      </c>
      <c r="S192" s="348"/>
      <c r="T192" s="350"/>
      <c r="U192" s="349">
        <v>116</v>
      </c>
      <c r="V192" s="350" t="s">
        <v>552</v>
      </c>
      <c r="W192" s="351" t="s">
        <v>771</v>
      </c>
      <c r="X192" s="348" t="s">
        <v>607</v>
      </c>
      <c r="Y192" s="352">
        <f t="shared" si="64"/>
        <v>15</v>
      </c>
      <c r="Z192" s="352">
        <f t="shared" si="60"/>
        <v>0</v>
      </c>
      <c r="AA192" s="353">
        <f t="shared" si="61"/>
        <v>0</v>
      </c>
      <c r="AB192" s="353">
        <f t="shared" si="62"/>
        <v>0</v>
      </c>
      <c r="AC192" s="354">
        <f t="shared" si="63"/>
        <v>0</v>
      </c>
    </row>
    <row r="193" spans="1:29" ht="12.75" customHeight="1">
      <c r="A193" s="73"/>
      <c r="B193" s="52"/>
      <c r="C193" s="52"/>
      <c r="D193" s="52"/>
      <c r="E193" s="52"/>
      <c r="F193" s="52"/>
      <c r="G193" s="52"/>
      <c r="H193" s="52"/>
      <c r="I193" s="52"/>
      <c r="J193" s="52"/>
      <c r="K193" s="76"/>
      <c r="L193" s="28"/>
      <c r="M193" s="52"/>
      <c r="N193" s="346">
        <v>6</v>
      </c>
      <c r="O193" s="347" t="s">
        <v>1120</v>
      </c>
      <c r="P193" s="348" t="s">
        <v>542</v>
      </c>
      <c r="Q193" s="348" t="s">
        <v>574</v>
      </c>
      <c r="R193" s="348" t="s">
        <v>1121</v>
      </c>
      <c r="S193" s="348"/>
      <c r="T193" s="350"/>
      <c r="U193" s="349">
        <v>616</v>
      </c>
      <c r="V193" s="350" t="s">
        <v>552</v>
      </c>
      <c r="W193" s="351" t="s">
        <v>533</v>
      </c>
      <c r="X193" s="348" t="s">
        <v>203</v>
      </c>
      <c r="Y193" s="352">
        <f t="shared" ref="Y193:Y194" si="65">VALUE(LEFT(Q193,2))</f>
        <v>5</v>
      </c>
      <c r="Z193" s="352">
        <f t="shared" si="60"/>
        <v>0</v>
      </c>
      <c r="AA193" s="353">
        <f t="shared" si="61"/>
        <v>0</v>
      </c>
      <c r="AB193" s="353">
        <f t="shared" si="62"/>
        <v>0</v>
      </c>
      <c r="AC193" s="354">
        <f t="shared" si="63"/>
        <v>0</v>
      </c>
    </row>
    <row r="194" spans="1:29" ht="12.75" customHeight="1">
      <c r="A194" s="73"/>
      <c r="B194" s="52"/>
      <c r="C194" s="52"/>
      <c r="D194" s="52"/>
      <c r="E194" s="52"/>
      <c r="F194" s="52"/>
      <c r="G194" s="52"/>
      <c r="H194" s="52"/>
      <c r="I194" s="52"/>
      <c r="J194" s="52"/>
      <c r="K194" s="76"/>
      <c r="L194" s="28"/>
      <c r="M194" s="52"/>
      <c r="N194" s="346">
        <v>8</v>
      </c>
      <c r="O194" s="347" t="s">
        <v>1122</v>
      </c>
      <c r="P194" s="348" t="s">
        <v>1123</v>
      </c>
      <c r="Q194" s="348" t="s">
        <v>1015</v>
      </c>
      <c r="R194" s="348" t="s">
        <v>1124</v>
      </c>
      <c r="S194" s="348"/>
      <c r="T194" s="350"/>
      <c r="U194" s="349">
        <v>617</v>
      </c>
      <c r="V194" s="350" t="s">
        <v>552</v>
      </c>
      <c r="W194" s="351" t="s">
        <v>1125</v>
      </c>
      <c r="X194" s="348" t="s">
        <v>198</v>
      </c>
      <c r="Y194" s="352">
        <f t="shared" si="65"/>
        <v>9</v>
      </c>
      <c r="Z194" s="352">
        <f t="shared" si="60"/>
        <v>0</v>
      </c>
      <c r="AA194" s="353">
        <f t="shared" si="61"/>
        <v>0</v>
      </c>
      <c r="AB194" s="353">
        <f t="shared" si="62"/>
        <v>0</v>
      </c>
      <c r="AC194" s="354">
        <f t="shared" si="63"/>
        <v>0</v>
      </c>
    </row>
    <row r="195" spans="1:29" ht="12.75" customHeight="1">
      <c r="A195" s="73"/>
      <c r="B195" s="52"/>
      <c r="C195" s="52"/>
      <c r="D195" s="52"/>
      <c r="E195" s="52"/>
      <c r="F195" s="52"/>
      <c r="G195" s="52"/>
      <c r="H195" s="52"/>
      <c r="I195" s="52"/>
      <c r="J195" s="52"/>
      <c r="K195" s="76"/>
      <c r="L195" s="28"/>
      <c r="M195" s="52"/>
      <c r="N195" s="346">
        <v>12</v>
      </c>
      <c r="O195" s="347" t="s">
        <v>1126</v>
      </c>
      <c r="P195" s="348" t="s">
        <v>1127</v>
      </c>
      <c r="Q195" s="348" t="s">
        <v>1128</v>
      </c>
      <c r="R195" s="348" t="s">
        <v>1129</v>
      </c>
      <c r="S195" s="348"/>
      <c r="T195" s="350"/>
      <c r="U195" s="349"/>
      <c r="V195" s="350" t="s">
        <v>552</v>
      </c>
      <c r="W195" s="351" t="s">
        <v>1130</v>
      </c>
      <c r="X195" s="348" t="s">
        <v>607</v>
      </c>
      <c r="Y195" s="352">
        <f t="shared" ref="Y195:Y197" si="66">VALUE(LEFT(Q195,3))</f>
        <v>48</v>
      </c>
      <c r="Z195" s="352">
        <f t="shared" si="60"/>
        <v>0</v>
      </c>
      <c r="AA195" s="353">
        <f t="shared" si="61"/>
        <v>0</v>
      </c>
      <c r="AB195" s="353">
        <f t="shared" si="62"/>
        <v>0</v>
      </c>
      <c r="AC195" s="354">
        <f t="shared" si="63"/>
        <v>0</v>
      </c>
    </row>
    <row r="196" spans="1:29" ht="12.75" customHeight="1">
      <c r="A196" s="73"/>
      <c r="B196" s="52"/>
      <c r="C196" s="52"/>
      <c r="D196" s="52"/>
      <c r="E196" s="52"/>
      <c r="F196" s="52"/>
      <c r="G196" s="52"/>
      <c r="H196" s="52"/>
      <c r="I196" s="52"/>
      <c r="J196" s="52"/>
      <c r="K196" s="76"/>
      <c r="L196" s="28"/>
      <c r="M196" s="52"/>
      <c r="N196" s="346">
        <v>10</v>
      </c>
      <c r="O196" s="347" t="s">
        <v>1131</v>
      </c>
      <c r="P196" s="348" t="s">
        <v>1010</v>
      </c>
      <c r="Q196" s="348" t="s">
        <v>1132</v>
      </c>
      <c r="R196" s="348" t="s">
        <v>1133</v>
      </c>
      <c r="S196" s="348"/>
      <c r="T196" s="349"/>
      <c r="U196" s="349">
        <v>618</v>
      </c>
      <c r="V196" s="350" t="s">
        <v>552</v>
      </c>
      <c r="W196" s="351" t="s">
        <v>533</v>
      </c>
      <c r="X196" s="348" t="s">
        <v>206</v>
      </c>
      <c r="Y196" s="352">
        <f t="shared" si="66"/>
        <v>32</v>
      </c>
      <c r="Z196" s="352">
        <f t="shared" si="60"/>
        <v>0</v>
      </c>
      <c r="AA196" s="353">
        <f t="shared" si="61"/>
        <v>0</v>
      </c>
      <c r="AB196" s="353">
        <f t="shared" si="62"/>
        <v>0</v>
      </c>
      <c r="AC196" s="354">
        <f t="shared" si="63"/>
        <v>0</v>
      </c>
    </row>
    <row r="197" spans="1:29" ht="12.75" customHeight="1">
      <c r="A197" s="73"/>
      <c r="B197" s="52"/>
      <c r="C197" s="52"/>
      <c r="D197" s="52"/>
      <c r="E197" s="52"/>
      <c r="F197" s="52"/>
      <c r="G197" s="52"/>
      <c r="H197" s="52"/>
      <c r="I197" s="52"/>
      <c r="J197" s="52"/>
      <c r="K197" s="76"/>
      <c r="L197" s="28"/>
      <c r="M197" s="52"/>
      <c r="N197" s="346">
        <v>10</v>
      </c>
      <c r="O197" s="347" t="s">
        <v>1134</v>
      </c>
      <c r="P197" s="348" t="s">
        <v>1135</v>
      </c>
      <c r="Q197" s="348" t="s">
        <v>664</v>
      </c>
      <c r="R197" s="348" t="s">
        <v>1136</v>
      </c>
      <c r="S197" s="348"/>
      <c r="T197" s="349"/>
      <c r="U197" s="349">
        <v>140</v>
      </c>
      <c r="V197" s="350" t="s">
        <v>552</v>
      </c>
      <c r="W197" s="351" t="s">
        <v>1137</v>
      </c>
      <c r="X197" s="348" t="s">
        <v>206</v>
      </c>
      <c r="Y197" s="352">
        <f t="shared" si="66"/>
        <v>30</v>
      </c>
      <c r="Z197" s="352">
        <f t="shared" si="60"/>
        <v>0</v>
      </c>
      <c r="AA197" s="353">
        <f t="shared" si="61"/>
        <v>0</v>
      </c>
      <c r="AB197" s="353">
        <f t="shared" si="62"/>
        <v>0</v>
      </c>
      <c r="AC197" s="354">
        <f t="shared" si="63"/>
        <v>0</v>
      </c>
    </row>
    <row r="198" spans="1:29" ht="12.75" customHeight="1">
      <c r="A198" s="73"/>
      <c r="B198" s="52"/>
      <c r="C198" s="52"/>
      <c r="D198" s="52"/>
      <c r="E198" s="52"/>
      <c r="F198" s="52"/>
      <c r="G198" s="52"/>
      <c r="H198" s="52"/>
      <c r="I198" s="52"/>
      <c r="J198" s="52"/>
      <c r="K198" s="76"/>
      <c r="L198" s="28"/>
      <c r="M198" s="52"/>
      <c r="N198" s="346"/>
      <c r="O198" s="348"/>
      <c r="P198" s="348"/>
      <c r="Q198" s="348"/>
      <c r="R198" s="348"/>
      <c r="S198" s="348"/>
      <c r="T198" s="349"/>
      <c r="U198" s="349"/>
      <c r="V198" s="350"/>
      <c r="W198" s="351"/>
      <c r="X198" s="348"/>
      <c r="Y198" s="243"/>
      <c r="Z198" s="243"/>
      <c r="AA198" s="80"/>
      <c r="AB198" s="80"/>
      <c r="AC198" s="244"/>
    </row>
    <row r="199" spans="1:29" ht="12.75" customHeight="1">
      <c r="A199" s="73"/>
      <c r="B199" s="52"/>
      <c r="C199" s="52"/>
      <c r="D199" s="52"/>
      <c r="E199" s="52"/>
      <c r="F199" s="52"/>
      <c r="G199" s="52"/>
      <c r="H199" s="52"/>
      <c r="I199" s="52"/>
      <c r="J199" s="52"/>
      <c r="K199" s="76"/>
      <c r="L199" s="28"/>
      <c r="M199" s="52"/>
      <c r="N199" s="346"/>
      <c r="O199" s="355"/>
      <c r="P199" s="348"/>
      <c r="Q199" s="348"/>
      <c r="R199" s="348"/>
      <c r="S199" s="348"/>
      <c r="T199" s="349"/>
      <c r="U199" s="349"/>
      <c r="V199" s="350"/>
      <c r="W199" s="351"/>
      <c r="X199" s="348"/>
      <c r="Y199" s="243"/>
      <c r="Z199" s="243"/>
      <c r="AA199" s="80"/>
      <c r="AB199" s="80"/>
      <c r="AC199" s="244"/>
    </row>
    <row r="200" spans="1:29" ht="12.75" customHeight="1">
      <c r="A200" s="73"/>
      <c r="B200" s="52"/>
      <c r="C200" s="52"/>
      <c r="D200" s="52"/>
      <c r="E200" s="52"/>
      <c r="F200" s="52"/>
      <c r="G200" s="52"/>
      <c r="H200" s="52"/>
      <c r="I200" s="52"/>
      <c r="J200" s="52"/>
      <c r="K200" s="76"/>
      <c r="L200" s="28"/>
      <c r="M200" s="52"/>
      <c r="N200" s="248" t="s">
        <v>240</v>
      </c>
      <c r="O200" s="249" t="s">
        <v>507</v>
      </c>
      <c r="P200" s="249" t="s">
        <v>508</v>
      </c>
      <c r="Q200" s="249" t="s">
        <v>12</v>
      </c>
      <c r="R200" s="249" t="s">
        <v>509</v>
      </c>
      <c r="S200" s="249" t="s">
        <v>510</v>
      </c>
      <c r="T200" s="250"/>
      <c r="U200" s="250" t="s">
        <v>512</v>
      </c>
      <c r="V200" s="250" t="s">
        <v>513</v>
      </c>
      <c r="W200" s="251" t="s">
        <v>636</v>
      </c>
      <c r="X200" s="249" t="s">
        <v>1138</v>
      </c>
      <c r="Y200" s="243"/>
      <c r="Z200" s="253"/>
      <c r="AA200" s="254"/>
      <c r="AB200" s="254"/>
      <c r="AC200" s="255"/>
    </row>
    <row r="201" spans="1:29" ht="12.75" customHeight="1">
      <c r="A201" s="73"/>
      <c r="B201" s="52"/>
      <c r="C201" s="52"/>
      <c r="D201" s="52"/>
      <c r="E201" s="52"/>
      <c r="F201" s="52"/>
      <c r="G201" s="52"/>
      <c r="H201" s="52"/>
      <c r="I201" s="52"/>
      <c r="J201" s="52"/>
      <c r="K201" s="76"/>
      <c r="L201" s="28"/>
      <c r="M201" s="52"/>
      <c r="N201" s="256"/>
      <c r="O201" s="257" t="s">
        <v>1139</v>
      </c>
      <c r="P201" s="356"/>
      <c r="Q201" s="356"/>
      <c r="R201" s="356"/>
      <c r="S201" s="356"/>
      <c r="T201" s="357"/>
      <c r="U201" s="357"/>
      <c r="V201" s="358"/>
      <c r="W201" s="359"/>
      <c r="X201" s="356"/>
      <c r="Y201" s="243"/>
      <c r="Z201" s="343"/>
      <c r="AA201" s="344"/>
      <c r="AB201" s="344"/>
      <c r="AC201" s="345"/>
    </row>
    <row r="202" spans="1:29" ht="12.75" customHeight="1">
      <c r="A202" s="73"/>
      <c r="B202" s="52"/>
      <c r="C202" s="52"/>
      <c r="D202" s="52"/>
      <c r="E202" s="52"/>
      <c r="F202" s="52"/>
      <c r="G202" s="52"/>
      <c r="H202" s="52"/>
      <c r="I202" s="52"/>
      <c r="J202" s="52"/>
      <c r="K202" s="76"/>
      <c r="L202" s="28"/>
      <c r="M202" s="52"/>
      <c r="N202" s="360">
        <v>10</v>
      </c>
      <c r="O202" s="361" t="s">
        <v>1140</v>
      </c>
      <c r="P202" s="362" t="s">
        <v>1141</v>
      </c>
      <c r="Q202" s="362" t="s">
        <v>1142</v>
      </c>
      <c r="R202" s="362" t="s">
        <v>1143</v>
      </c>
      <c r="S202" s="362"/>
      <c r="T202" s="363" t="s">
        <v>552</v>
      </c>
      <c r="U202" s="364">
        <v>916</v>
      </c>
      <c r="V202" s="363" t="s">
        <v>741</v>
      </c>
      <c r="W202" s="365" t="s">
        <v>559</v>
      </c>
      <c r="X202" s="362" t="s">
        <v>560</v>
      </c>
      <c r="Y202" s="366">
        <f t="shared" ref="Y202:Y204" si="67">VALUE(LEFT(Q202,3))</f>
        <v>350</v>
      </c>
      <c r="Z202" s="366">
        <f t="shared" ref="Z202:Z297" si="68">IF(RIGHT(Q202,2)="gp",Y202,0)*M202</f>
        <v>0</v>
      </c>
      <c r="AA202" s="367">
        <f t="shared" ref="AA202:AA297" si="69">IF(RIGHT(Q202,2)="sp",Y202,0)*M202</f>
        <v>0</v>
      </c>
      <c r="AB202" s="367">
        <f t="shared" ref="AB202:AB297" si="70">IF(RIGHT(Q202,2)="bp",Y202,0)*M202</f>
        <v>0</v>
      </c>
      <c r="AC202" s="368">
        <f t="shared" ref="AC202:AC297" si="71">IF(RIGHT(Q202,2)="cp",Y202,0)*M202</f>
        <v>0</v>
      </c>
    </row>
    <row r="203" spans="1:29" ht="12.75" customHeight="1">
      <c r="A203" s="73"/>
      <c r="B203" s="52"/>
      <c r="C203" s="52"/>
      <c r="D203" s="52"/>
      <c r="E203" s="52"/>
      <c r="F203" s="52"/>
      <c r="G203" s="52"/>
      <c r="H203" s="52"/>
      <c r="I203" s="52"/>
      <c r="J203" s="52"/>
      <c r="K203" s="76"/>
      <c r="L203" s="28"/>
      <c r="M203" s="52"/>
      <c r="N203" s="360">
        <v>10</v>
      </c>
      <c r="O203" s="361" t="s">
        <v>1144</v>
      </c>
      <c r="P203" s="362" t="s">
        <v>1145</v>
      </c>
      <c r="Q203" s="362" t="s">
        <v>747</v>
      </c>
      <c r="R203" s="362" t="s">
        <v>1146</v>
      </c>
      <c r="S203" s="362"/>
      <c r="T203" s="363" t="s">
        <v>552</v>
      </c>
      <c r="U203" s="364">
        <v>201</v>
      </c>
      <c r="V203" s="363" t="s">
        <v>741</v>
      </c>
      <c r="W203" s="365" t="s">
        <v>1147</v>
      </c>
      <c r="X203" s="362" t="s">
        <v>566</v>
      </c>
      <c r="Y203" s="366">
        <f t="shared" si="67"/>
        <v>80</v>
      </c>
      <c r="Z203" s="366">
        <f t="shared" si="68"/>
        <v>0</v>
      </c>
      <c r="AA203" s="367">
        <f t="shared" si="69"/>
        <v>0</v>
      </c>
      <c r="AB203" s="367">
        <f t="shared" si="70"/>
        <v>0</v>
      </c>
      <c r="AC203" s="368">
        <f t="shared" si="71"/>
        <v>0</v>
      </c>
    </row>
    <row r="204" spans="1:29" ht="12.75" customHeight="1">
      <c r="A204" s="73"/>
      <c r="B204" s="52"/>
      <c r="C204" s="52"/>
      <c r="D204" s="52"/>
      <c r="E204" s="52"/>
      <c r="F204" s="52"/>
      <c r="G204" s="52"/>
      <c r="H204" s="52"/>
      <c r="I204" s="52"/>
      <c r="J204" s="52"/>
      <c r="K204" s="76"/>
      <c r="L204" s="28"/>
      <c r="M204" s="52"/>
      <c r="N204" s="360">
        <v>2</v>
      </c>
      <c r="O204" s="361" t="s">
        <v>1148</v>
      </c>
      <c r="P204" s="362" t="s">
        <v>1149</v>
      </c>
      <c r="Q204" s="362" t="s">
        <v>700</v>
      </c>
      <c r="R204" s="362" t="s">
        <v>1150</v>
      </c>
      <c r="S204" s="362"/>
      <c r="T204" s="363" t="s">
        <v>552</v>
      </c>
      <c r="U204" s="364" t="s">
        <v>741</v>
      </c>
      <c r="V204" s="363" t="s">
        <v>741</v>
      </c>
      <c r="W204" s="365" t="s">
        <v>1151</v>
      </c>
      <c r="X204" s="362" t="s">
        <v>745</v>
      </c>
      <c r="Y204" s="366">
        <f t="shared" si="67"/>
        <v>25</v>
      </c>
      <c r="Z204" s="366">
        <f t="shared" si="68"/>
        <v>0</v>
      </c>
      <c r="AA204" s="367">
        <f t="shared" si="69"/>
        <v>0</v>
      </c>
      <c r="AB204" s="367">
        <f t="shared" si="70"/>
        <v>0</v>
      </c>
      <c r="AC204" s="368">
        <f t="shared" si="71"/>
        <v>0</v>
      </c>
    </row>
    <row r="205" spans="1:29" ht="12.75" customHeight="1">
      <c r="A205" s="73"/>
      <c r="B205" s="52"/>
      <c r="C205" s="52"/>
      <c r="D205" s="52"/>
      <c r="E205" s="52"/>
      <c r="F205" s="52"/>
      <c r="G205" s="52"/>
      <c r="H205" s="52"/>
      <c r="I205" s="52"/>
      <c r="J205" s="52"/>
      <c r="K205" s="76"/>
      <c r="L205" s="28"/>
      <c r="M205" s="52"/>
      <c r="N205" s="360">
        <v>2</v>
      </c>
      <c r="O205" s="361" t="s">
        <v>1152</v>
      </c>
      <c r="P205" s="362" t="s">
        <v>1153</v>
      </c>
      <c r="Q205" s="362" t="s">
        <v>741</v>
      </c>
      <c r="R205" s="362" t="s">
        <v>1154</v>
      </c>
      <c r="S205" s="362" t="s">
        <v>1155</v>
      </c>
      <c r="T205" s="363" t="s">
        <v>552</v>
      </c>
      <c r="U205" s="364">
        <v>203</v>
      </c>
      <c r="V205" s="363" t="s">
        <v>741</v>
      </c>
      <c r="W205" s="365" t="s">
        <v>1156</v>
      </c>
      <c r="X205" s="362" t="s">
        <v>189</v>
      </c>
      <c r="Y205" s="366"/>
      <c r="Z205" s="366">
        <f t="shared" si="68"/>
        <v>0</v>
      </c>
      <c r="AA205" s="367">
        <f t="shared" si="69"/>
        <v>0</v>
      </c>
      <c r="AB205" s="367">
        <f t="shared" si="70"/>
        <v>0</v>
      </c>
      <c r="AC205" s="368">
        <f t="shared" si="71"/>
        <v>0</v>
      </c>
    </row>
    <row r="206" spans="1:29" ht="12.75" customHeight="1">
      <c r="A206" s="73"/>
      <c r="B206" s="52"/>
      <c r="C206" s="52"/>
      <c r="D206" s="52"/>
      <c r="E206" s="52"/>
      <c r="F206" s="52"/>
      <c r="G206" s="52"/>
      <c r="H206" s="52"/>
      <c r="I206" s="52"/>
      <c r="J206" s="52"/>
      <c r="K206" s="76"/>
      <c r="L206" s="28"/>
      <c r="M206" s="52"/>
      <c r="N206" s="360">
        <v>3</v>
      </c>
      <c r="O206" s="361" t="s">
        <v>1157</v>
      </c>
      <c r="P206" s="362" t="s">
        <v>1158</v>
      </c>
      <c r="Q206" s="362" t="s">
        <v>1159</v>
      </c>
      <c r="R206" s="362" t="s">
        <v>1160</v>
      </c>
      <c r="S206" s="362"/>
      <c r="T206" s="363" t="s">
        <v>552</v>
      </c>
      <c r="U206" s="364">
        <v>917</v>
      </c>
      <c r="V206" s="363" t="s">
        <v>970</v>
      </c>
      <c r="W206" s="365" t="s">
        <v>1161</v>
      </c>
      <c r="X206" s="362" t="s">
        <v>566</v>
      </c>
      <c r="Y206" s="366">
        <f t="shared" ref="Y206:Y208" si="72">VALUE(LEFT(Q206,3))</f>
        <v>28</v>
      </c>
      <c r="Z206" s="366">
        <f t="shared" si="68"/>
        <v>0</v>
      </c>
      <c r="AA206" s="367">
        <f t="shared" si="69"/>
        <v>0</v>
      </c>
      <c r="AB206" s="367">
        <f t="shared" si="70"/>
        <v>0</v>
      </c>
      <c r="AC206" s="368">
        <f t="shared" si="71"/>
        <v>0</v>
      </c>
    </row>
    <row r="207" spans="1:29" ht="12.75" customHeight="1">
      <c r="A207" s="73"/>
      <c r="B207" s="52"/>
      <c r="C207" s="52"/>
      <c r="D207" s="52"/>
      <c r="E207" s="52"/>
      <c r="F207" s="52"/>
      <c r="G207" s="52"/>
      <c r="H207" s="52"/>
      <c r="I207" s="52"/>
      <c r="J207" s="52"/>
      <c r="K207" s="76"/>
      <c r="L207" s="28"/>
      <c r="M207" s="52"/>
      <c r="N207" s="360">
        <v>5</v>
      </c>
      <c r="O207" s="361" t="s">
        <v>1162</v>
      </c>
      <c r="P207" s="362" t="s">
        <v>1145</v>
      </c>
      <c r="Q207" s="362" t="s">
        <v>700</v>
      </c>
      <c r="R207" s="362" t="s">
        <v>1163</v>
      </c>
      <c r="S207" s="362"/>
      <c r="T207" s="363" t="s">
        <v>552</v>
      </c>
      <c r="U207" s="364">
        <v>204</v>
      </c>
      <c r="V207" s="363" t="s">
        <v>1164</v>
      </c>
      <c r="W207" s="365" t="s">
        <v>1161</v>
      </c>
      <c r="X207" s="362" t="s">
        <v>203</v>
      </c>
      <c r="Y207" s="366">
        <f t="shared" si="72"/>
        <v>25</v>
      </c>
      <c r="Z207" s="366">
        <f t="shared" si="68"/>
        <v>0</v>
      </c>
      <c r="AA207" s="367">
        <f t="shared" si="69"/>
        <v>0</v>
      </c>
      <c r="AB207" s="367">
        <f t="shared" si="70"/>
        <v>0</v>
      </c>
      <c r="AC207" s="368">
        <f t="shared" si="71"/>
        <v>0</v>
      </c>
    </row>
    <row r="208" spans="1:29" ht="12.75" customHeight="1">
      <c r="A208" s="73"/>
      <c r="B208" s="52"/>
      <c r="C208" s="52"/>
      <c r="D208" s="52"/>
      <c r="E208" s="52"/>
      <c r="F208" s="52"/>
      <c r="G208" s="52"/>
      <c r="H208" s="52"/>
      <c r="I208" s="52"/>
      <c r="J208" s="52"/>
      <c r="K208" s="76"/>
      <c r="L208" s="28"/>
      <c r="M208" s="52"/>
      <c r="N208" s="360">
        <v>3</v>
      </c>
      <c r="O208" s="361" t="s">
        <v>1165</v>
      </c>
      <c r="P208" s="362" t="s">
        <v>1166</v>
      </c>
      <c r="Q208" s="362" t="s">
        <v>644</v>
      </c>
      <c r="R208" s="362" t="s">
        <v>1167</v>
      </c>
      <c r="S208" s="362"/>
      <c r="T208" s="363" t="s">
        <v>552</v>
      </c>
      <c r="U208" s="364">
        <v>205</v>
      </c>
      <c r="V208" s="363" t="s">
        <v>970</v>
      </c>
      <c r="W208" s="365" t="s">
        <v>1168</v>
      </c>
      <c r="X208" s="362" t="s">
        <v>203</v>
      </c>
      <c r="Y208" s="366">
        <f t="shared" si="72"/>
        <v>15</v>
      </c>
      <c r="Z208" s="366">
        <f t="shared" si="68"/>
        <v>0</v>
      </c>
      <c r="AA208" s="367">
        <f t="shared" si="69"/>
        <v>0</v>
      </c>
      <c r="AB208" s="367">
        <f t="shared" si="70"/>
        <v>0</v>
      </c>
      <c r="AC208" s="368">
        <f t="shared" si="71"/>
        <v>0</v>
      </c>
    </row>
    <row r="209" spans="1:29" ht="12.75" customHeight="1">
      <c r="A209" s="73"/>
      <c r="B209" s="52"/>
      <c r="C209" s="52"/>
      <c r="D209" s="52"/>
      <c r="E209" s="52"/>
      <c r="F209" s="52"/>
      <c r="G209" s="52"/>
      <c r="H209" s="52"/>
      <c r="I209" s="52"/>
      <c r="J209" s="52"/>
      <c r="K209" s="76"/>
      <c r="L209" s="28"/>
      <c r="M209" s="52"/>
      <c r="N209" s="360">
        <v>7</v>
      </c>
      <c r="O209" s="361" t="s">
        <v>1169</v>
      </c>
      <c r="P209" s="362" t="s">
        <v>1170</v>
      </c>
      <c r="Q209" s="362" t="s">
        <v>712</v>
      </c>
      <c r="R209" s="362" t="s">
        <v>1171</v>
      </c>
      <c r="S209" s="362" t="s">
        <v>1172</v>
      </c>
      <c r="T209" s="363" t="s">
        <v>552</v>
      </c>
      <c r="U209" s="364"/>
      <c r="V209" s="363" t="s">
        <v>1041</v>
      </c>
      <c r="W209" s="365" t="s">
        <v>1173</v>
      </c>
      <c r="X209" s="362" t="s">
        <v>745</v>
      </c>
      <c r="Y209" s="366">
        <f>VALUE(LEFT(Q209,2))</f>
        <v>7</v>
      </c>
      <c r="Z209" s="366">
        <f t="shared" si="68"/>
        <v>0</v>
      </c>
      <c r="AA209" s="367">
        <f t="shared" si="69"/>
        <v>0</v>
      </c>
      <c r="AB209" s="367">
        <f t="shared" si="70"/>
        <v>0</v>
      </c>
      <c r="AC209" s="368">
        <f t="shared" si="71"/>
        <v>0</v>
      </c>
    </row>
    <row r="210" spans="1:29" ht="12.75" customHeight="1">
      <c r="A210" s="73"/>
      <c r="B210" s="52"/>
      <c r="C210" s="52"/>
      <c r="D210" s="52"/>
      <c r="E210" s="52"/>
      <c r="F210" s="52"/>
      <c r="G210" s="52"/>
      <c r="H210" s="52"/>
      <c r="I210" s="52"/>
      <c r="J210" s="52"/>
      <c r="K210" s="76"/>
      <c r="L210" s="28"/>
      <c r="M210" s="52"/>
      <c r="N210" s="360">
        <v>6</v>
      </c>
      <c r="O210" s="361" t="s">
        <v>1174</v>
      </c>
      <c r="P210" s="362" t="s">
        <v>1175</v>
      </c>
      <c r="Q210" s="362" t="s">
        <v>799</v>
      </c>
      <c r="R210" s="362" t="s">
        <v>1176</v>
      </c>
      <c r="S210" s="362"/>
      <c r="T210" s="363" t="s">
        <v>552</v>
      </c>
      <c r="U210" s="364">
        <v>216</v>
      </c>
      <c r="V210" s="363" t="s">
        <v>970</v>
      </c>
      <c r="W210" s="365" t="s">
        <v>1177</v>
      </c>
      <c r="X210" s="362" t="s">
        <v>607</v>
      </c>
      <c r="Y210" s="366">
        <f t="shared" ref="Y210:Y214" si="73">VALUE(LEFT(Q210,3))</f>
        <v>42</v>
      </c>
      <c r="Z210" s="366">
        <f t="shared" si="68"/>
        <v>0</v>
      </c>
      <c r="AA210" s="367">
        <f t="shared" si="69"/>
        <v>0</v>
      </c>
      <c r="AB210" s="367">
        <f t="shared" si="70"/>
        <v>0</v>
      </c>
      <c r="AC210" s="368">
        <f t="shared" si="71"/>
        <v>0</v>
      </c>
    </row>
    <row r="211" spans="1:29" ht="12.75" customHeight="1">
      <c r="A211" s="73"/>
      <c r="B211" s="52"/>
      <c r="C211" s="52"/>
      <c r="D211" s="52"/>
      <c r="E211" s="52"/>
      <c r="F211" s="52"/>
      <c r="G211" s="52"/>
      <c r="H211" s="52"/>
      <c r="I211" s="52"/>
      <c r="J211" s="52"/>
      <c r="K211" s="76"/>
      <c r="L211" s="28"/>
      <c r="M211" s="52"/>
      <c r="N211" s="360">
        <v>5</v>
      </c>
      <c r="O211" s="361" t="s">
        <v>1178</v>
      </c>
      <c r="P211" s="362" t="s">
        <v>1179</v>
      </c>
      <c r="Q211" s="362" t="s">
        <v>631</v>
      </c>
      <c r="R211" s="362" t="s">
        <v>1180</v>
      </c>
      <c r="S211" s="362"/>
      <c r="T211" s="363" t="s">
        <v>552</v>
      </c>
      <c r="U211" s="364">
        <v>907</v>
      </c>
      <c r="V211" s="363" t="s">
        <v>741</v>
      </c>
      <c r="W211" s="365" t="s">
        <v>1181</v>
      </c>
      <c r="X211" s="362" t="s">
        <v>745</v>
      </c>
      <c r="Y211" s="366">
        <f t="shared" si="73"/>
        <v>90</v>
      </c>
      <c r="Z211" s="366">
        <f t="shared" si="68"/>
        <v>0</v>
      </c>
      <c r="AA211" s="367">
        <f t="shared" si="69"/>
        <v>0</v>
      </c>
      <c r="AB211" s="367">
        <f t="shared" si="70"/>
        <v>0</v>
      </c>
      <c r="AC211" s="368">
        <f t="shared" si="71"/>
        <v>0</v>
      </c>
    </row>
    <row r="212" spans="1:29" ht="12.75" customHeight="1">
      <c r="A212" s="73"/>
      <c r="B212" s="52"/>
      <c r="C212" s="52"/>
      <c r="D212" s="52"/>
      <c r="E212" s="52"/>
      <c r="F212" s="52"/>
      <c r="G212" s="52"/>
      <c r="H212" s="52"/>
      <c r="I212" s="52"/>
      <c r="J212" s="52"/>
      <c r="K212" s="76"/>
      <c r="L212" s="28"/>
      <c r="M212" s="52"/>
      <c r="N212" s="360">
        <v>2</v>
      </c>
      <c r="O212" s="361" t="s">
        <v>1182</v>
      </c>
      <c r="P212" s="362" t="s">
        <v>1183</v>
      </c>
      <c r="Q212" s="362" t="s">
        <v>936</v>
      </c>
      <c r="R212" s="362" t="s">
        <v>1184</v>
      </c>
      <c r="S212" s="362" t="s">
        <v>1185</v>
      </c>
      <c r="T212" s="363" t="s">
        <v>552</v>
      </c>
      <c r="U212" s="364">
        <v>908</v>
      </c>
      <c r="V212" s="363" t="s">
        <v>1164</v>
      </c>
      <c r="W212" s="365" t="s">
        <v>1186</v>
      </c>
      <c r="X212" s="362" t="s">
        <v>745</v>
      </c>
      <c r="Y212" s="366">
        <f t="shared" si="73"/>
        <v>18</v>
      </c>
      <c r="Z212" s="366">
        <f t="shared" si="68"/>
        <v>0</v>
      </c>
      <c r="AA212" s="367">
        <f t="shared" si="69"/>
        <v>0</v>
      </c>
      <c r="AB212" s="367">
        <f t="shared" si="70"/>
        <v>0</v>
      </c>
      <c r="AC212" s="368">
        <f t="shared" si="71"/>
        <v>0</v>
      </c>
    </row>
    <row r="213" spans="1:29" ht="12.75" customHeight="1">
      <c r="A213" s="73"/>
      <c r="B213" s="52"/>
      <c r="C213" s="52"/>
      <c r="D213" s="52"/>
      <c r="E213" s="52"/>
      <c r="F213" s="52"/>
      <c r="G213" s="52"/>
      <c r="H213" s="52"/>
      <c r="I213" s="52"/>
      <c r="J213" s="52"/>
      <c r="K213" s="76"/>
      <c r="L213" s="28"/>
      <c r="M213" s="52"/>
      <c r="N213" s="360">
        <v>3</v>
      </c>
      <c r="O213" s="361" t="s">
        <v>1187</v>
      </c>
      <c r="P213" s="362" t="s">
        <v>1188</v>
      </c>
      <c r="Q213" s="362" t="s">
        <v>563</v>
      </c>
      <c r="R213" s="362" t="s">
        <v>1189</v>
      </c>
      <c r="S213" s="362"/>
      <c r="T213" s="363" t="s">
        <v>552</v>
      </c>
      <c r="U213" s="364">
        <v>207</v>
      </c>
      <c r="V213" s="363" t="s">
        <v>970</v>
      </c>
      <c r="W213" s="365" t="s">
        <v>1190</v>
      </c>
      <c r="X213" s="362" t="s">
        <v>566</v>
      </c>
      <c r="Y213" s="366">
        <f t="shared" si="73"/>
        <v>12</v>
      </c>
      <c r="Z213" s="366">
        <f t="shared" si="68"/>
        <v>0</v>
      </c>
      <c r="AA213" s="367">
        <f t="shared" si="69"/>
        <v>0</v>
      </c>
      <c r="AB213" s="367">
        <f t="shared" si="70"/>
        <v>0</v>
      </c>
      <c r="AC213" s="368">
        <f t="shared" si="71"/>
        <v>0</v>
      </c>
    </row>
    <row r="214" spans="1:29" ht="12.75" customHeight="1">
      <c r="A214" s="73"/>
      <c r="B214" s="52"/>
      <c r="C214" s="52"/>
      <c r="D214" s="52"/>
      <c r="E214" s="52"/>
      <c r="F214" s="52"/>
      <c r="G214" s="52"/>
      <c r="H214" s="52"/>
      <c r="I214" s="52"/>
      <c r="J214" s="52"/>
      <c r="K214" s="76"/>
      <c r="L214" s="28"/>
      <c r="M214" s="52"/>
      <c r="N214" s="360">
        <v>4</v>
      </c>
      <c r="O214" s="361" t="s">
        <v>1191</v>
      </c>
      <c r="P214" s="362" t="s">
        <v>612</v>
      </c>
      <c r="Q214" s="362" t="s">
        <v>862</v>
      </c>
      <c r="R214" s="362" t="s">
        <v>1192</v>
      </c>
      <c r="S214" s="362"/>
      <c r="T214" s="363" t="s">
        <v>552</v>
      </c>
      <c r="U214" s="364"/>
      <c r="V214" s="363" t="s">
        <v>1164</v>
      </c>
      <c r="W214" s="365" t="s">
        <v>533</v>
      </c>
      <c r="X214" s="362" t="s">
        <v>745</v>
      </c>
      <c r="Y214" s="366">
        <f t="shared" si="73"/>
        <v>36</v>
      </c>
      <c r="Z214" s="366">
        <f t="shared" si="68"/>
        <v>0</v>
      </c>
      <c r="AA214" s="367">
        <f t="shared" si="69"/>
        <v>0</v>
      </c>
      <c r="AB214" s="367">
        <f t="shared" si="70"/>
        <v>0</v>
      </c>
      <c r="AC214" s="368">
        <f t="shared" si="71"/>
        <v>0</v>
      </c>
    </row>
    <row r="215" spans="1:29" ht="12.75" customHeight="1">
      <c r="A215" s="73"/>
      <c r="B215" s="52"/>
      <c r="C215" s="52"/>
      <c r="D215" s="52"/>
      <c r="E215" s="52"/>
      <c r="F215" s="52"/>
      <c r="G215" s="52"/>
      <c r="H215" s="52"/>
      <c r="I215" s="52"/>
      <c r="J215" s="52"/>
      <c r="K215" s="76"/>
      <c r="L215" s="28"/>
      <c r="M215" s="52"/>
      <c r="N215" s="360">
        <v>1</v>
      </c>
      <c r="O215" s="361" t="s">
        <v>1193</v>
      </c>
      <c r="P215" s="362" t="s">
        <v>708</v>
      </c>
      <c r="Q215" s="362" t="s">
        <v>574</v>
      </c>
      <c r="R215" s="362" t="s">
        <v>1194</v>
      </c>
      <c r="S215" s="362"/>
      <c r="T215" s="363" t="s">
        <v>552</v>
      </c>
      <c r="U215" s="364">
        <v>901</v>
      </c>
      <c r="V215" s="363" t="s">
        <v>1195</v>
      </c>
      <c r="W215" s="365" t="s">
        <v>1196</v>
      </c>
      <c r="X215" s="362" t="s">
        <v>203</v>
      </c>
      <c r="Y215" s="366">
        <f>VALUE(LEFT(Q215,2))</f>
        <v>5</v>
      </c>
      <c r="Z215" s="366">
        <f t="shared" si="68"/>
        <v>0</v>
      </c>
      <c r="AA215" s="367">
        <f t="shared" si="69"/>
        <v>0</v>
      </c>
      <c r="AB215" s="367">
        <f t="shared" si="70"/>
        <v>0</v>
      </c>
      <c r="AC215" s="368">
        <f t="shared" si="71"/>
        <v>0</v>
      </c>
    </row>
    <row r="216" spans="1:29" ht="12.75" customHeight="1">
      <c r="A216" s="73"/>
      <c r="B216" s="52"/>
      <c r="C216" s="52"/>
      <c r="D216" s="52"/>
      <c r="E216" s="52"/>
      <c r="F216" s="52"/>
      <c r="G216" s="52"/>
      <c r="H216" s="52"/>
      <c r="I216" s="52"/>
      <c r="J216" s="52"/>
      <c r="K216" s="76"/>
      <c r="L216" s="28"/>
      <c r="M216" s="52"/>
      <c r="N216" s="360">
        <v>1</v>
      </c>
      <c r="O216" s="361" t="s">
        <v>1197</v>
      </c>
      <c r="P216" s="362" t="s">
        <v>643</v>
      </c>
      <c r="Q216" s="362" t="s">
        <v>1198</v>
      </c>
      <c r="R216" s="362" t="s">
        <v>1199</v>
      </c>
      <c r="S216" s="362" t="s">
        <v>1200</v>
      </c>
      <c r="T216" s="363" t="s">
        <v>552</v>
      </c>
      <c r="U216" s="364">
        <v>918</v>
      </c>
      <c r="V216" s="363" t="s">
        <v>741</v>
      </c>
      <c r="W216" s="365" t="s">
        <v>559</v>
      </c>
      <c r="X216" s="362" t="s">
        <v>607</v>
      </c>
      <c r="Y216" s="366">
        <f t="shared" ref="Y216:Y217" si="74">VALUE(LEFT(Q216,3))</f>
        <v>21</v>
      </c>
      <c r="Z216" s="366">
        <f t="shared" si="68"/>
        <v>0</v>
      </c>
      <c r="AA216" s="367">
        <f t="shared" si="69"/>
        <v>0</v>
      </c>
      <c r="AB216" s="367">
        <f t="shared" si="70"/>
        <v>0</v>
      </c>
      <c r="AC216" s="368">
        <f t="shared" si="71"/>
        <v>0</v>
      </c>
    </row>
    <row r="217" spans="1:29" ht="12.75" customHeight="1">
      <c r="A217" s="73"/>
      <c r="B217" s="52"/>
      <c r="C217" s="52"/>
      <c r="D217" s="52"/>
      <c r="E217" s="52"/>
      <c r="F217" s="52"/>
      <c r="G217" s="52"/>
      <c r="H217" s="52"/>
      <c r="I217" s="52"/>
      <c r="J217" s="52"/>
      <c r="K217" s="76"/>
      <c r="L217" s="28"/>
      <c r="M217" s="52"/>
      <c r="N217" s="360">
        <v>7</v>
      </c>
      <c r="O217" s="361" t="s">
        <v>1201</v>
      </c>
      <c r="P217" s="362" t="s">
        <v>1202</v>
      </c>
      <c r="Q217" s="362" t="s">
        <v>725</v>
      </c>
      <c r="R217" s="362" t="s">
        <v>1203</v>
      </c>
      <c r="S217" s="362"/>
      <c r="T217" s="363" t="s">
        <v>552</v>
      </c>
      <c r="U217" s="364"/>
      <c r="V217" s="363" t="s">
        <v>970</v>
      </c>
      <c r="W217" s="365" t="s">
        <v>559</v>
      </c>
      <c r="X217" s="362" t="s">
        <v>560</v>
      </c>
      <c r="Y217" s="366">
        <f t="shared" si="74"/>
        <v>210</v>
      </c>
      <c r="Z217" s="366">
        <f t="shared" si="68"/>
        <v>0</v>
      </c>
      <c r="AA217" s="367">
        <f t="shared" si="69"/>
        <v>0</v>
      </c>
      <c r="AB217" s="367">
        <f t="shared" si="70"/>
        <v>0</v>
      </c>
      <c r="AC217" s="368">
        <f t="shared" si="71"/>
        <v>0</v>
      </c>
    </row>
    <row r="218" spans="1:29" ht="12.75" customHeight="1">
      <c r="A218" s="73"/>
      <c r="B218" s="52"/>
      <c r="C218" s="52"/>
      <c r="D218" s="52"/>
      <c r="E218" s="52"/>
      <c r="F218" s="52"/>
      <c r="G218" s="52"/>
      <c r="H218" s="52"/>
      <c r="I218" s="52"/>
      <c r="J218" s="52"/>
      <c r="K218" s="76"/>
      <c r="L218" s="28"/>
      <c r="M218" s="52"/>
      <c r="N218" s="360">
        <v>5</v>
      </c>
      <c r="O218" s="361" t="s">
        <v>1204</v>
      </c>
      <c r="P218" s="362" t="s">
        <v>1205</v>
      </c>
      <c r="Q218" s="362" t="s">
        <v>682</v>
      </c>
      <c r="R218" s="362" t="s">
        <v>1206</v>
      </c>
      <c r="S218" s="362"/>
      <c r="T218" s="363" t="s">
        <v>552</v>
      </c>
      <c r="U218" s="364">
        <v>208</v>
      </c>
      <c r="V218" s="363" t="s">
        <v>741</v>
      </c>
      <c r="W218" s="365" t="s">
        <v>807</v>
      </c>
      <c r="X218" s="362" t="s">
        <v>203</v>
      </c>
      <c r="Y218" s="366">
        <f>VALUE(LEFT(Q218,2))</f>
        <v>3</v>
      </c>
      <c r="Z218" s="366">
        <f t="shared" si="68"/>
        <v>0</v>
      </c>
      <c r="AA218" s="367">
        <f t="shared" si="69"/>
        <v>0</v>
      </c>
      <c r="AB218" s="367">
        <f t="shared" si="70"/>
        <v>0</v>
      </c>
      <c r="AC218" s="368">
        <f t="shared" si="71"/>
        <v>0</v>
      </c>
    </row>
    <row r="219" spans="1:29" ht="12.75" customHeight="1">
      <c r="A219" s="73"/>
      <c r="B219" s="52"/>
      <c r="C219" s="52"/>
      <c r="D219" s="52"/>
      <c r="E219" s="52"/>
      <c r="F219" s="52"/>
      <c r="G219" s="52"/>
      <c r="H219" s="52"/>
      <c r="I219" s="52"/>
      <c r="J219" s="52"/>
      <c r="K219" s="76"/>
      <c r="L219" s="28"/>
      <c r="M219" s="52"/>
      <c r="N219" s="360">
        <v>3</v>
      </c>
      <c r="O219" s="361" t="s">
        <v>1207</v>
      </c>
      <c r="P219" s="362" t="s">
        <v>545</v>
      </c>
      <c r="Q219" s="362" t="s">
        <v>799</v>
      </c>
      <c r="R219" s="362" t="s">
        <v>1208</v>
      </c>
      <c r="S219" s="362"/>
      <c r="T219" s="363" t="s">
        <v>552</v>
      </c>
      <c r="U219" s="364">
        <v>210</v>
      </c>
      <c r="V219" s="363" t="s">
        <v>741</v>
      </c>
      <c r="W219" s="365" t="s">
        <v>948</v>
      </c>
      <c r="X219" s="362" t="s">
        <v>745</v>
      </c>
      <c r="Y219" s="366">
        <f t="shared" ref="Y219:Y223" si="75">VALUE(LEFT(Q219,3))</f>
        <v>42</v>
      </c>
      <c r="Z219" s="366">
        <f t="shared" si="68"/>
        <v>0</v>
      </c>
      <c r="AA219" s="367">
        <f t="shared" si="69"/>
        <v>0</v>
      </c>
      <c r="AB219" s="367">
        <f t="shared" si="70"/>
        <v>0</v>
      </c>
      <c r="AC219" s="368">
        <f t="shared" si="71"/>
        <v>0</v>
      </c>
    </row>
    <row r="220" spans="1:29" ht="12.75" customHeight="1">
      <c r="A220" s="73"/>
      <c r="B220" s="52"/>
      <c r="C220" s="52"/>
      <c r="D220" s="52"/>
      <c r="E220" s="52"/>
      <c r="F220" s="52"/>
      <c r="G220" s="52"/>
      <c r="H220" s="52"/>
      <c r="I220" s="52"/>
      <c r="J220" s="52"/>
      <c r="K220" s="76"/>
      <c r="L220" s="28"/>
      <c r="M220" s="52"/>
      <c r="N220" s="360">
        <v>4</v>
      </c>
      <c r="O220" s="361" t="s">
        <v>1209</v>
      </c>
      <c r="P220" s="362" t="s">
        <v>1210</v>
      </c>
      <c r="Q220" s="362" t="s">
        <v>664</v>
      </c>
      <c r="R220" s="362" t="s">
        <v>1211</v>
      </c>
      <c r="S220" s="362"/>
      <c r="T220" s="363" t="s">
        <v>552</v>
      </c>
      <c r="U220" s="364"/>
      <c r="V220" s="363" t="s">
        <v>1164</v>
      </c>
      <c r="W220" s="365" t="s">
        <v>1212</v>
      </c>
      <c r="X220" s="362" t="s">
        <v>745</v>
      </c>
      <c r="Y220" s="366">
        <f t="shared" si="75"/>
        <v>30</v>
      </c>
      <c r="Z220" s="366">
        <f t="shared" si="68"/>
        <v>0</v>
      </c>
      <c r="AA220" s="367">
        <f t="shared" si="69"/>
        <v>0</v>
      </c>
      <c r="AB220" s="367">
        <f t="shared" si="70"/>
        <v>0</v>
      </c>
      <c r="AC220" s="368">
        <f t="shared" si="71"/>
        <v>0</v>
      </c>
    </row>
    <row r="221" spans="1:29" ht="12.75" customHeight="1">
      <c r="A221" s="73"/>
      <c r="B221" s="52"/>
      <c r="C221" s="52"/>
      <c r="D221" s="52"/>
      <c r="E221" s="52"/>
      <c r="F221" s="52"/>
      <c r="G221" s="52"/>
      <c r="H221" s="52"/>
      <c r="I221" s="52"/>
      <c r="J221" s="52"/>
      <c r="K221" s="76"/>
      <c r="L221" s="28"/>
      <c r="M221" s="52"/>
      <c r="N221" s="360">
        <v>10</v>
      </c>
      <c r="O221" s="361" t="s">
        <v>1209</v>
      </c>
      <c r="P221" s="362" t="s">
        <v>1213</v>
      </c>
      <c r="Q221" s="362" t="s">
        <v>631</v>
      </c>
      <c r="R221" s="362" t="s">
        <v>1214</v>
      </c>
      <c r="S221" s="362"/>
      <c r="T221" s="363" t="s">
        <v>552</v>
      </c>
      <c r="U221" s="364"/>
      <c r="V221" s="363" t="s">
        <v>1195</v>
      </c>
      <c r="W221" s="365" t="s">
        <v>1215</v>
      </c>
      <c r="X221" s="362" t="s">
        <v>745</v>
      </c>
      <c r="Y221" s="366">
        <f t="shared" si="75"/>
        <v>90</v>
      </c>
      <c r="Z221" s="366">
        <f t="shared" si="68"/>
        <v>0</v>
      </c>
      <c r="AA221" s="367">
        <f t="shared" si="69"/>
        <v>0</v>
      </c>
      <c r="AB221" s="367">
        <f t="shared" si="70"/>
        <v>0</v>
      </c>
      <c r="AC221" s="368">
        <f t="shared" si="71"/>
        <v>0</v>
      </c>
    </row>
    <row r="222" spans="1:29" ht="12.75" customHeight="1">
      <c r="A222" s="73"/>
      <c r="B222" s="52"/>
      <c r="C222" s="52"/>
      <c r="D222" s="52"/>
      <c r="E222" s="52"/>
      <c r="F222" s="52"/>
      <c r="G222" s="52"/>
      <c r="H222" s="52"/>
      <c r="I222" s="52"/>
      <c r="J222" s="52"/>
      <c r="K222" s="76"/>
      <c r="L222" s="28"/>
      <c r="M222" s="52"/>
      <c r="N222" s="360">
        <v>8</v>
      </c>
      <c r="O222" s="361" t="s">
        <v>1216</v>
      </c>
      <c r="P222" s="362" t="s">
        <v>1217</v>
      </c>
      <c r="Q222" s="362" t="s">
        <v>1128</v>
      </c>
      <c r="R222" s="362" t="s">
        <v>1218</v>
      </c>
      <c r="S222" s="362"/>
      <c r="T222" s="363" t="s">
        <v>552</v>
      </c>
      <c r="U222" s="364">
        <v>211</v>
      </c>
      <c r="V222" s="363" t="s">
        <v>552</v>
      </c>
      <c r="W222" s="365" t="s">
        <v>1219</v>
      </c>
      <c r="X222" s="362" t="s">
        <v>206</v>
      </c>
      <c r="Y222" s="366">
        <f t="shared" si="75"/>
        <v>48</v>
      </c>
      <c r="Z222" s="366">
        <f t="shared" si="68"/>
        <v>0</v>
      </c>
      <c r="AA222" s="367">
        <f t="shared" si="69"/>
        <v>0</v>
      </c>
      <c r="AB222" s="367">
        <f t="shared" si="70"/>
        <v>0</v>
      </c>
      <c r="AC222" s="368">
        <f t="shared" si="71"/>
        <v>0</v>
      </c>
    </row>
    <row r="223" spans="1:29" ht="12.75" customHeight="1">
      <c r="A223" s="73"/>
      <c r="B223" s="52"/>
      <c r="C223" s="52"/>
      <c r="D223" s="52"/>
      <c r="E223" s="52"/>
      <c r="F223" s="52"/>
      <c r="G223" s="52"/>
      <c r="H223" s="52"/>
      <c r="I223" s="52"/>
      <c r="J223" s="52"/>
      <c r="K223" s="76"/>
      <c r="L223" s="28"/>
      <c r="M223" s="52"/>
      <c r="N223" s="360">
        <v>6</v>
      </c>
      <c r="O223" s="361" t="s">
        <v>1220</v>
      </c>
      <c r="P223" s="362" t="s">
        <v>1221</v>
      </c>
      <c r="Q223" s="362" t="s">
        <v>1056</v>
      </c>
      <c r="R223" s="362" t="s">
        <v>1222</v>
      </c>
      <c r="S223" s="362"/>
      <c r="T223" s="363" t="s">
        <v>552</v>
      </c>
      <c r="U223" s="364"/>
      <c r="V223" s="363" t="s">
        <v>1164</v>
      </c>
      <c r="W223" s="365" t="s">
        <v>1223</v>
      </c>
      <c r="X223" s="362" t="s">
        <v>607</v>
      </c>
      <c r="Y223" s="366">
        <f t="shared" si="75"/>
        <v>62</v>
      </c>
      <c r="Z223" s="366">
        <f t="shared" si="68"/>
        <v>0</v>
      </c>
      <c r="AA223" s="367">
        <f t="shared" si="69"/>
        <v>0</v>
      </c>
      <c r="AB223" s="367">
        <f t="shared" si="70"/>
        <v>0</v>
      </c>
      <c r="AC223" s="368">
        <f t="shared" si="71"/>
        <v>0</v>
      </c>
    </row>
    <row r="224" spans="1:29" ht="12.75" customHeight="1">
      <c r="A224" s="73"/>
      <c r="B224" s="52"/>
      <c r="C224" s="52"/>
      <c r="D224" s="52"/>
      <c r="E224" s="52"/>
      <c r="F224" s="52"/>
      <c r="G224" s="52"/>
      <c r="H224" s="52"/>
      <c r="I224" s="52"/>
      <c r="J224" s="52"/>
      <c r="K224" s="76"/>
      <c r="L224" s="28"/>
      <c r="M224" s="52"/>
      <c r="N224" s="360">
        <v>3</v>
      </c>
      <c r="O224" s="361" t="s">
        <v>1224</v>
      </c>
      <c r="P224" s="362" t="s">
        <v>803</v>
      </c>
      <c r="Q224" s="362" t="s">
        <v>570</v>
      </c>
      <c r="R224" s="362" t="s">
        <v>1225</v>
      </c>
      <c r="S224" s="362"/>
      <c r="T224" s="363" t="s">
        <v>552</v>
      </c>
      <c r="U224" s="364">
        <v>913</v>
      </c>
      <c r="V224" s="363" t="s">
        <v>970</v>
      </c>
      <c r="W224" s="365" t="s">
        <v>1226</v>
      </c>
      <c r="X224" s="362" t="s">
        <v>198</v>
      </c>
      <c r="Y224" s="366">
        <f>VALUE(LEFT(Q224,2))</f>
        <v>1</v>
      </c>
      <c r="Z224" s="366">
        <f t="shared" si="68"/>
        <v>0</v>
      </c>
      <c r="AA224" s="367">
        <f t="shared" si="69"/>
        <v>0</v>
      </c>
      <c r="AB224" s="367">
        <f t="shared" si="70"/>
        <v>0</v>
      </c>
      <c r="AC224" s="368">
        <f t="shared" si="71"/>
        <v>0</v>
      </c>
    </row>
    <row r="225" spans="1:29" ht="12.75" customHeight="1">
      <c r="A225" s="73"/>
      <c r="B225" s="52"/>
      <c r="C225" s="52"/>
      <c r="D225" s="52"/>
      <c r="E225" s="52"/>
      <c r="F225" s="52"/>
      <c r="G225" s="52"/>
      <c r="H225" s="52"/>
      <c r="I225" s="52"/>
      <c r="J225" s="52"/>
      <c r="K225" s="76"/>
      <c r="L225" s="28"/>
      <c r="M225" s="52"/>
      <c r="N225" s="360">
        <v>2</v>
      </c>
      <c r="O225" s="361" t="s">
        <v>1227</v>
      </c>
      <c r="P225" s="362" t="s">
        <v>1228</v>
      </c>
      <c r="Q225" s="362" t="s">
        <v>693</v>
      </c>
      <c r="R225" s="362" t="s">
        <v>1229</v>
      </c>
      <c r="S225" s="362" t="s">
        <v>1230</v>
      </c>
      <c r="T225" s="363" t="s">
        <v>552</v>
      </c>
      <c r="U225" s="364">
        <v>212</v>
      </c>
      <c r="V225" s="363" t="s">
        <v>970</v>
      </c>
      <c r="W225" s="365" t="s">
        <v>948</v>
      </c>
      <c r="X225" s="362" t="s">
        <v>203</v>
      </c>
      <c r="Y225" s="366">
        <f>VALUE(LEFT(Q225,3))</f>
        <v>16</v>
      </c>
      <c r="Z225" s="366">
        <f t="shared" si="68"/>
        <v>0</v>
      </c>
      <c r="AA225" s="367">
        <f t="shared" si="69"/>
        <v>0</v>
      </c>
      <c r="AB225" s="367">
        <f t="shared" si="70"/>
        <v>0</v>
      </c>
      <c r="AC225" s="368">
        <f t="shared" si="71"/>
        <v>0</v>
      </c>
    </row>
    <row r="226" spans="1:29" ht="12.75" customHeight="1">
      <c r="A226" s="73"/>
      <c r="B226" s="52"/>
      <c r="C226" s="52"/>
      <c r="D226" s="52"/>
      <c r="E226" s="52"/>
      <c r="F226" s="52"/>
      <c r="G226" s="52"/>
      <c r="H226" s="52"/>
      <c r="I226" s="52"/>
      <c r="J226" s="52"/>
      <c r="K226" s="76"/>
      <c r="L226" s="28"/>
      <c r="M226" s="52"/>
      <c r="N226" s="360">
        <v>1</v>
      </c>
      <c r="O226" s="361" t="s">
        <v>1231</v>
      </c>
      <c r="P226" s="362" t="s">
        <v>1232</v>
      </c>
      <c r="Q226" s="362" t="s">
        <v>689</v>
      </c>
      <c r="R226" s="362" t="s">
        <v>1233</v>
      </c>
      <c r="S226" s="362"/>
      <c r="T226" s="363" t="s">
        <v>552</v>
      </c>
      <c r="U226" s="364"/>
      <c r="V226" s="363" t="s">
        <v>741</v>
      </c>
      <c r="W226" s="365" t="s">
        <v>1234</v>
      </c>
      <c r="X226" s="362" t="s">
        <v>566</v>
      </c>
      <c r="Y226" s="366">
        <f>VALUE(LEFT(Q226,2))</f>
        <v>8</v>
      </c>
      <c r="Z226" s="366">
        <f t="shared" si="68"/>
        <v>0</v>
      </c>
      <c r="AA226" s="367">
        <f t="shared" si="69"/>
        <v>0</v>
      </c>
      <c r="AB226" s="367">
        <f t="shared" si="70"/>
        <v>0</v>
      </c>
      <c r="AC226" s="368">
        <f t="shared" si="71"/>
        <v>0</v>
      </c>
    </row>
    <row r="227" spans="1:29" ht="12.75" customHeight="1">
      <c r="A227" s="73"/>
      <c r="B227" s="52"/>
      <c r="C227" s="52"/>
      <c r="D227" s="52"/>
      <c r="E227" s="52"/>
      <c r="F227" s="52"/>
      <c r="G227" s="52"/>
      <c r="H227" s="52"/>
      <c r="I227" s="52"/>
      <c r="J227" s="52"/>
      <c r="K227" s="76"/>
      <c r="L227" s="28"/>
      <c r="M227" s="52"/>
      <c r="N227" s="360">
        <v>9</v>
      </c>
      <c r="O227" s="361" t="s">
        <v>1235</v>
      </c>
      <c r="P227" s="362" t="s">
        <v>1236</v>
      </c>
      <c r="Q227" s="362" t="s">
        <v>1237</v>
      </c>
      <c r="R227" s="362" t="s">
        <v>1238</v>
      </c>
      <c r="S227" s="362"/>
      <c r="T227" s="363" t="s">
        <v>552</v>
      </c>
      <c r="U227" s="364">
        <v>929</v>
      </c>
      <c r="V227" s="363" t="s">
        <v>1164</v>
      </c>
      <c r="W227" s="365" t="s">
        <v>533</v>
      </c>
      <c r="X227" s="362" t="s">
        <v>607</v>
      </c>
      <c r="Y227" s="366">
        <f t="shared" ref="Y227:Y244" si="76">VALUE(LEFT(Q227,3))</f>
        <v>63</v>
      </c>
      <c r="Z227" s="366">
        <f t="shared" si="68"/>
        <v>0</v>
      </c>
      <c r="AA227" s="367">
        <f t="shared" si="69"/>
        <v>0</v>
      </c>
      <c r="AB227" s="367">
        <f t="shared" si="70"/>
        <v>0</v>
      </c>
      <c r="AC227" s="368">
        <f t="shared" si="71"/>
        <v>0</v>
      </c>
    </row>
    <row r="228" spans="1:29" ht="12.75" customHeight="1">
      <c r="A228" s="73"/>
      <c r="B228" s="52"/>
      <c r="C228" s="52"/>
      <c r="D228" s="52"/>
      <c r="E228" s="52"/>
      <c r="F228" s="52"/>
      <c r="G228" s="52"/>
      <c r="H228" s="52"/>
      <c r="I228" s="52"/>
      <c r="J228" s="52"/>
      <c r="K228" s="76"/>
      <c r="L228" s="28"/>
      <c r="M228" s="52"/>
      <c r="N228" s="360">
        <v>15</v>
      </c>
      <c r="O228" s="361" t="s">
        <v>1239</v>
      </c>
      <c r="P228" s="362" t="s">
        <v>1240</v>
      </c>
      <c r="Q228" s="362" t="s">
        <v>1241</v>
      </c>
      <c r="R228" s="362" t="s">
        <v>1242</v>
      </c>
      <c r="S228" s="362"/>
      <c r="T228" s="363" t="s">
        <v>552</v>
      </c>
      <c r="U228" s="364">
        <v>214</v>
      </c>
      <c r="V228" s="363" t="s">
        <v>970</v>
      </c>
      <c r="W228" s="365" t="s">
        <v>1243</v>
      </c>
      <c r="X228" s="362" t="s">
        <v>745</v>
      </c>
      <c r="Y228" s="366">
        <f t="shared" si="76"/>
        <v>35</v>
      </c>
      <c r="Z228" s="366">
        <f t="shared" si="68"/>
        <v>0</v>
      </c>
      <c r="AA228" s="367">
        <f t="shared" si="69"/>
        <v>0</v>
      </c>
      <c r="AB228" s="367">
        <f t="shared" si="70"/>
        <v>0</v>
      </c>
      <c r="AC228" s="368">
        <f t="shared" si="71"/>
        <v>0</v>
      </c>
    </row>
    <row r="229" spans="1:29" ht="12.75" customHeight="1">
      <c r="A229" s="73"/>
      <c r="B229" s="52"/>
      <c r="C229" s="52"/>
      <c r="D229" s="52"/>
      <c r="E229" s="52"/>
      <c r="F229" s="52"/>
      <c r="G229" s="52"/>
      <c r="H229" s="52"/>
      <c r="I229" s="52"/>
      <c r="J229" s="52"/>
      <c r="K229" s="76"/>
      <c r="L229" s="28"/>
      <c r="M229" s="52"/>
      <c r="N229" s="360">
        <v>3</v>
      </c>
      <c r="O229" s="361" t="s">
        <v>1244</v>
      </c>
      <c r="P229" s="362" t="s">
        <v>1245</v>
      </c>
      <c r="Q229" s="362" t="s">
        <v>1246</v>
      </c>
      <c r="R229" s="362" t="s">
        <v>1247</v>
      </c>
      <c r="S229" s="362"/>
      <c r="T229" s="363" t="s">
        <v>552</v>
      </c>
      <c r="U229" s="364"/>
      <c r="V229" s="363" t="s">
        <v>1248</v>
      </c>
      <c r="W229" s="365" t="s">
        <v>559</v>
      </c>
      <c r="X229" s="362" t="s">
        <v>745</v>
      </c>
      <c r="Y229" s="366">
        <f t="shared" si="76"/>
        <v>31</v>
      </c>
      <c r="Z229" s="366">
        <f t="shared" si="68"/>
        <v>0</v>
      </c>
      <c r="AA229" s="367">
        <f t="shared" si="69"/>
        <v>0</v>
      </c>
      <c r="AB229" s="367">
        <f t="shared" si="70"/>
        <v>0</v>
      </c>
      <c r="AC229" s="368">
        <f t="shared" si="71"/>
        <v>0</v>
      </c>
    </row>
    <row r="230" spans="1:29" ht="12.75" customHeight="1">
      <c r="A230" s="73"/>
      <c r="B230" s="52"/>
      <c r="C230" s="52"/>
      <c r="D230" s="52"/>
      <c r="E230" s="52"/>
      <c r="F230" s="52"/>
      <c r="G230" s="52"/>
      <c r="H230" s="52"/>
      <c r="I230" s="52"/>
      <c r="J230" s="52"/>
      <c r="K230" s="76"/>
      <c r="L230" s="28"/>
      <c r="M230" s="52"/>
      <c r="N230" s="360">
        <v>5</v>
      </c>
      <c r="O230" s="361" t="s">
        <v>1249</v>
      </c>
      <c r="P230" s="362" t="s">
        <v>833</v>
      </c>
      <c r="Q230" s="362" t="s">
        <v>728</v>
      </c>
      <c r="R230" s="362" t="s">
        <v>1250</v>
      </c>
      <c r="S230" s="362"/>
      <c r="T230" s="363" t="s">
        <v>552</v>
      </c>
      <c r="U230" s="364">
        <v>215</v>
      </c>
      <c r="V230" s="363" t="s">
        <v>741</v>
      </c>
      <c r="W230" s="365" t="s">
        <v>684</v>
      </c>
      <c r="X230" s="362" t="s">
        <v>560</v>
      </c>
      <c r="Y230" s="366">
        <f t="shared" si="76"/>
        <v>50</v>
      </c>
      <c r="Z230" s="366">
        <f t="shared" si="68"/>
        <v>0</v>
      </c>
      <c r="AA230" s="367">
        <f t="shared" si="69"/>
        <v>0</v>
      </c>
      <c r="AB230" s="367">
        <f t="shared" si="70"/>
        <v>0</v>
      </c>
      <c r="AC230" s="368">
        <f t="shared" si="71"/>
        <v>0</v>
      </c>
    </row>
    <row r="231" spans="1:29" ht="12.75" customHeight="1">
      <c r="A231" s="73"/>
      <c r="B231" s="52"/>
      <c r="C231" s="52"/>
      <c r="D231" s="52"/>
      <c r="E231" s="52"/>
      <c r="F231" s="52"/>
      <c r="G231" s="52"/>
      <c r="H231" s="52"/>
      <c r="I231" s="52"/>
      <c r="J231" s="52"/>
      <c r="K231" s="76"/>
      <c r="L231" s="28"/>
      <c r="M231" s="52"/>
      <c r="N231" s="360">
        <v>3</v>
      </c>
      <c r="O231" s="361" t="s">
        <v>1251</v>
      </c>
      <c r="P231" s="362" t="s">
        <v>663</v>
      </c>
      <c r="Q231" s="362" t="s">
        <v>815</v>
      </c>
      <c r="R231" s="362" t="s">
        <v>1252</v>
      </c>
      <c r="S231" s="362"/>
      <c r="T231" s="363" t="s">
        <v>552</v>
      </c>
      <c r="U231" s="364"/>
      <c r="V231" s="363" t="s">
        <v>741</v>
      </c>
      <c r="W231" s="365" t="s">
        <v>1253</v>
      </c>
      <c r="X231" s="362" t="s">
        <v>206</v>
      </c>
      <c r="Y231" s="366">
        <f t="shared" si="76"/>
        <v>66</v>
      </c>
      <c r="Z231" s="366">
        <f t="shared" si="68"/>
        <v>0</v>
      </c>
      <c r="AA231" s="367">
        <f t="shared" si="69"/>
        <v>0</v>
      </c>
      <c r="AB231" s="367">
        <f t="shared" si="70"/>
        <v>0</v>
      </c>
      <c r="AC231" s="368">
        <f t="shared" si="71"/>
        <v>0</v>
      </c>
    </row>
    <row r="232" spans="1:29" ht="12.75" customHeight="1">
      <c r="A232" s="73"/>
      <c r="B232" s="52"/>
      <c r="C232" s="52"/>
      <c r="D232" s="52"/>
      <c r="E232" s="52"/>
      <c r="F232" s="52"/>
      <c r="G232" s="52"/>
      <c r="H232" s="52"/>
      <c r="I232" s="52"/>
      <c r="J232" s="52"/>
      <c r="K232" s="76"/>
      <c r="L232" s="28"/>
      <c r="M232" s="52"/>
      <c r="N232" s="360">
        <v>3</v>
      </c>
      <c r="O232" s="361" t="s">
        <v>1254</v>
      </c>
      <c r="P232" s="362" t="s">
        <v>1255</v>
      </c>
      <c r="Q232" s="362" t="s">
        <v>1256</v>
      </c>
      <c r="R232" s="362" t="s">
        <v>1257</v>
      </c>
      <c r="S232" s="362"/>
      <c r="T232" s="363" t="s">
        <v>552</v>
      </c>
      <c r="U232" s="364">
        <v>216</v>
      </c>
      <c r="V232" s="363" t="s">
        <v>1248</v>
      </c>
      <c r="W232" s="365" t="s">
        <v>1258</v>
      </c>
      <c r="X232" s="362" t="s">
        <v>566</v>
      </c>
      <c r="Y232" s="366">
        <f t="shared" si="76"/>
        <v>41</v>
      </c>
      <c r="Z232" s="366">
        <f t="shared" si="68"/>
        <v>0</v>
      </c>
      <c r="AA232" s="367">
        <f t="shared" si="69"/>
        <v>0</v>
      </c>
      <c r="AB232" s="367">
        <f t="shared" si="70"/>
        <v>0</v>
      </c>
      <c r="AC232" s="368">
        <f t="shared" si="71"/>
        <v>0</v>
      </c>
    </row>
    <row r="233" spans="1:29" ht="12.75" customHeight="1">
      <c r="A233" s="73"/>
      <c r="B233" s="52"/>
      <c r="C233" s="52"/>
      <c r="D233" s="52"/>
      <c r="E233" s="52"/>
      <c r="F233" s="52"/>
      <c r="G233" s="52"/>
      <c r="H233" s="52"/>
      <c r="I233" s="52"/>
      <c r="J233" s="52"/>
      <c r="K233" s="76"/>
      <c r="L233" s="28"/>
      <c r="M233" s="52"/>
      <c r="N233" s="360">
        <v>2</v>
      </c>
      <c r="O233" s="361" t="s">
        <v>1259</v>
      </c>
      <c r="P233" s="362" t="s">
        <v>1260</v>
      </c>
      <c r="Q233" s="362" t="s">
        <v>1261</v>
      </c>
      <c r="R233" s="362" t="s">
        <v>1262</v>
      </c>
      <c r="S233" s="362"/>
      <c r="T233" s="363" t="s">
        <v>552</v>
      </c>
      <c r="U233" s="364"/>
      <c r="V233" s="363" t="s">
        <v>1164</v>
      </c>
      <c r="W233" s="365" t="s">
        <v>1258</v>
      </c>
      <c r="X233" s="362" t="s">
        <v>745</v>
      </c>
      <c r="Y233" s="366">
        <f t="shared" si="76"/>
        <v>54</v>
      </c>
      <c r="Z233" s="366">
        <f t="shared" si="68"/>
        <v>0</v>
      </c>
      <c r="AA233" s="367">
        <f t="shared" si="69"/>
        <v>0</v>
      </c>
      <c r="AB233" s="367">
        <f t="shared" si="70"/>
        <v>0</v>
      </c>
      <c r="AC233" s="368">
        <f t="shared" si="71"/>
        <v>0</v>
      </c>
    </row>
    <row r="234" spans="1:29" ht="12.75" customHeight="1">
      <c r="A234" s="73"/>
      <c r="B234" s="52"/>
      <c r="C234" s="52"/>
      <c r="D234" s="52"/>
      <c r="E234" s="52"/>
      <c r="F234" s="52"/>
      <c r="G234" s="52"/>
      <c r="H234" s="52"/>
      <c r="I234" s="52"/>
      <c r="J234" s="52"/>
      <c r="K234" s="76"/>
      <c r="L234" s="28"/>
      <c r="M234" s="52"/>
      <c r="N234" s="360">
        <v>6</v>
      </c>
      <c r="O234" s="361" t="s">
        <v>1263</v>
      </c>
      <c r="P234" s="362" t="s">
        <v>1264</v>
      </c>
      <c r="Q234" s="362" t="s">
        <v>936</v>
      </c>
      <c r="R234" s="362" t="s">
        <v>1265</v>
      </c>
      <c r="S234" s="362"/>
      <c r="T234" s="363" t="s">
        <v>552</v>
      </c>
      <c r="U234" s="364"/>
      <c r="V234" s="363" t="s">
        <v>970</v>
      </c>
      <c r="W234" s="365" t="s">
        <v>1266</v>
      </c>
      <c r="X234" s="362" t="s">
        <v>745</v>
      </c>
      <c r="Y234" s="366">
        <f t="shared" si="76"/>
        <v>18</v>
      </c>
      <c r="Z234" s="366">
        <f t="shared" si="68"/>
        <v>0</v>
      </c>
      <c r="AA234" s="367">
        <f t="shared" si="69"/>
        <v>0</v>
      </c>
      <c r="AB234" s="367">
        <f t="shared" si="70"/>
        <v>0</v>
      </c>
      <c r="AC234" s="368">
        <f t="shared" si="71"/>
        <v>0</v>
      </c>
    </row>
    <row r="235" spans="1:29" ht="12.75" customHeight="1">
      <c r="A235" s="73"/>
      <c r="B235" s="52"/>
      <c r="C235" s="52"/>
      <c r="D235" s="52"/>
      <c r="E235" s="52"/>
      <c r="F235" s="52"/>
      <c r="G235" s="52"/>
      <c r="H235" s="52"/>
      <c r="I235" s="52"/>
      <c r="J235" s="52"/>
      <c r="K235" s="76"/>
      <c r="L235" s="28"/>
      <c r="M235" s="52"/>
      <c r="N235" s="360">
        <v>6</v>
      </c>
      <c r="O235" s="361" t="s">
        <v>1267</v>
      </c>
      <c r="P235" s="362" t="s">
        <v>1268</v>
      </c>
      <c r="Q235" s="362" t="s">
        <v>1269</v>
      </c>
      <c r="R235" s="362" t="s">
        <v>1270</v>
      </c>
      <c r="S235" s="362"/>
      <c r="T235" s="363" t="s">
        <v>552</v>
      </c>
      <c r="U235" s="364">
        <v>909</v>
      </c>
      <c r="V235" s="363" t="s">
        <v>970</v>
      </c>
      <c r="W235" s="365" t="s">
        <v>1271</v>
      </c>
      <c r="X235" s="362" t="s">
        <v>745</v>
      </c>
      <c r="Y235" s="366">
        <f t="shared" si="76"/>
        <v>52</v>
      </c>
      <c r="Z235" s="366">
        <f t="shared" si="68"/>
        <v>0</v>
      </c>
      <c r="AA235" s="367">
        <f t="shared" si="69"/>
        <v>0</v>
      </c>
      <c r="AB235" s="367">
        <f t="shared" si="70"/>
        <v>0</v>
      </c>
      <c r="AC235" s="368">
        <f t="shared" si="71"/>
        <v>0</v>
      </c>
    </row>
    <row r="236" spans="1:29" ht="12.75" customHeight="1">
      <c r="A236" s="73"/>
      <c r="B236" s="52"/>
      <c r="C236" s="52"/>
      <c r="D236" s="52"/>
      <c r="E236" s="52"/>
      <c r="F236" s="52"/>
      <c r="G236" s="52"/>
      <c r="H236" s="52"/>
      <c r="I236" s="52"/>
      <c r="J236" s="52"/>
      <c r="K236" s="76"/>
      <c r="L236" s="28"/>
      <c r="M236" s="52"/>
      <c r="N236" s="360">
        <v>4</v>
      </c>
      <c r="O236" s="361" t="s">
        <v>1272</v>
      </c>
      <c r="P236" s="362" t="s">
        <v>1170</v>
      </c>
      <c r="Q236" s="362" t="s">
        <v>1273</v>
      </c>
      <c r="R236" s="362" t="s">
        <v>1274</v>
      </c>
      <c r="S236" s="362"/>
      <c r="T236" s="363" t="s">
        <v>552</v>
      </c>
      <c r="U236" s="364">
        <v>930</v>
      </c>
      <c r="V236" s="363" t="s">
        <v>552</v>
      </c>
      <c r="W236" s="365" t="s">
        <v>1275</v>
      </c>
      <c r="X236" s="362" t="s">
        <v>206</v>
      </c>
      <c r="Y236" s="366">
        <f t="shared" si="76"/>
        <v>33</v>
      </c>
      <c r="Z236" s="366">
        <f t="shared" si="68"/>
        <v>0</v>
      </c>
      <c r="AA236" s="367">
        <f t="shared" si="69"/>
        <v>0</v>
      </c>
      <c r="AB236" s="367">
        <f t="shared" si="70"/>
        <v>0</v>
      </c>
      <c r="AC236" s="368">
        <f t="shared" si="71"/>
        <v>0</v>
      </c>
    </row>
    <row r="237" spans="1:29" ht="12.75" customHeight="1">
      <c r="A237" s="73"/>
      <c r="B237" s="52"/>
      <c r="C237" s="52"/>
      <c r="D237" s="52"/>
      <c r="E237" s="52"/>
      <c r="F237" s="52"/>
      <c r="G237" s="52"/>
      <c r="H237" s="52"/>
      <c r="I237" s="52"/>
      <c r="J237" s="52"/>
      <c r="K237" s="76"/>
      <c r="L237" s="28"/>
      <c r="M237" s="52"/>
      <c r="N237" s="360">
        <v>5</v>
      </c>
      <c r="O237" s="361" t="s">
        <v>1276</v>
      </c>
      <c r="P237" s="362" t="s">
        <v>1277</v>
      </c>
      <c r="Q237" s="362" t="s">
        <v>1159</v>
      </c>
      <c r="R237" s="362" t="s">
        <v>1278</v>
      </c>
      <c r="S237" s="362"/>
      <c r="T237" s="363" t="s">
        <v>552</v>
      </c>
      <c r="U237" s="364">
        <v>219</v>
      </c>
      <c r="V237" s="363" t="s">
        <v>1164</v>
      </c>
      <c r="W237" s="365" t="s">
        <v>1279</v>
      </c>
      <c r="X237" s="362" t="s">
        <v>566</v>
      </c>
      <c r="Y237" s="366">
        <f t="shared" si="76"/>
        <v>28</v>
      </c>
      <c r="Z237" s="366">
        <f t="shared" si="68"/>
        <v>0</v>
      </c>
      <c r="AA237" s="367">
        <f t="shared" si="69"/>
        <v>0</v>
      </c>
      <c r="AB237" s="367">
        <f t="shared" si="70"/>
        <v>0</v>
      </c>
      <c r="AC237" s="368">
        <f t="shared" si="71"/>
        <v>0</v>
      </c>
    </row>
    <row r="238" spans="1:29" ht="12.75" customHeight="1">
      <c r="A238" s="73"/>
      <c r="B238" s="52"/>
      <c r="C238" s="52"/>
      <c r="D238" s="52"/>
      <c r="E238" s="52"/>
      <c r="F238" s="52"/>
      <c r="G238" s="52"/>
      <c r="H238" s="52"/>
      <c r="I238" s="52"/>
      <c r="J238" s="52"/>
      <c r="K238" s="76"/>
      <c r="L238" s="28"/>
      <c r="M238" s="52"/>
      <c r="N238" s="360">
        <v>8</v>
      </c>
      <c r="O238" s="361" t="s">
        <v>1280</v>
      </c>
      <c r="P238" s="362" t="s">
        <v>1281</v>
      </c>
      <c r="Q238" s="362" t="s">
        <v>747</v>
      </c>
      <c r="R238" s="362" t="s">
        <v>1282</v>
      </c>
      <c r="S238" s="362"/>
      <c r="T238" s="363" t="s">
        <v>552</v>
      </c>
      <c r="U238" s="364">
        <v>220</v>
      </c>
      <c r="V238" s="363" t="s">
        <v>970</v>
      </c>
      <c r="W238" s="365" t="s">
        <v>1283</v>
      </c>
      <c r="X238" s="362" t="s">
        <v>560</v>
      </c>
      <c r="Y238" s="366">
        <f t="shared" si="76"/>
        <v>80</v>
      </c>
      <c r="Z238" s="366">
        <f t="shared" si="68"/>
        <v>0</v>
      </c>
      <c r="AA238" s="367">
        <f t="shared" si="69"/>
        <v>0</v>
      </c>
      <c r="AB238" s="367">
        <f t="shared" si="70"/>
        <v>0</v>
      </c>
      <c r="AC238" s="368">
        <f t="shared" si="71"/>
        <v>0</v>
      </c>
    </row>
    <row r="239" spans="1:29" ht="12.75" customHeight="1">
      <c r="A239" s="73"/>
      <c r="B239" s="52"/>
      <c r="C239" s="52"/>
      <c r="D239" s="52"/>
      <c r="E239" s="52"/>
      <c r="F239" s="52"/>
      <c r="G239" s="52"/>
      <c r="H239" s="52"/>
      <c r="I239" s="52"/>
      <c r="J239" s="52"/>
      <c r="K239" s="76"/>
      <c r="L239" s="28"/>
      <c r="M239" s="52"/>
      <c r="N239" s="360">
        <v>3</v>
      </c>
      <c r="O239" s="361" t="s">
        <v>1284</v>
      </c>
      <c r="P239" s="362" t="s">
        <v>1014</v>
      </c>
      <c r="Q239" s="362" t="s">
        <v>644</v>
      </c>
      <c r="R239" s="362" t="s">
        <v>1285</v>
      </c>
      <c r="S239" s="362"/>
      <c r="T239" s="363" t="s">
        <v>552</v>
      </c>
      <c r="U239" s="364">
        <v>221</v>
      </c>
      <c r="V239" s="363" t="s">
        <v>1164</v>
      </c>
      <c r="W239" s="365" t="s">
        <v>1286</v>
      </c>
      <c r="X239" s="362" t="s">
        <v>203</v>
      </c>
      <c r="Y239" s="366">
        <f t="shared" si="76"/>
        <v>15</v>
      </c>
      <c r="Z239" s="366">
        <f t="shared" si="68"/>
        <v>0</v>
      </c>
      <c r="AA239" s="367">
        <f t="shared" si="69"/>
        <v>0</v>
      </c>
      <c r="AB239" s="367">
        <f t="shared" si="70"/>
        <v>0</v>
      </c>
      <c r="AC239" s="368">
        <f t="shared" si="71"/>
        <v>0</v>
      </c>
    </row>
    <row r="240" spans="1:29" ht="12.75" customHeight="1">
      <c r="A240" s="73"/>
      <c r="B240" s="52"/>
      <c r="C240" s="52"/>
      <c r="D240" s="52"/>
      <c r="E240" s="52"/>
      <c r="F240" s="52"/>
      <c r="G240" s="52"/>
      <c r="H240" s="52"/>
      <c r="I240" s="52"/>
      <c r="J240" s="52"/>
      <c r="K240" s="76"/>
      <c r="L240" s="28"/>
      <c r="M240" s="52"/>
      <c r="N240" s="360">
        <v>7</v>
      </c>
      <c r="O240" s="361" t="s">
        <v>1287</v>
      </c>
      <c r="P240" s="362" t="s">
        <v>1288</v>
      </c>
      <c r="Q240" s="362" t="s">
        <v>1132</v>
      </c>
      <c r="R240" s="362" t="s">
        <v>1289</v>
      </c>
      <c r="S240" s="362"/>
      <c r="T240" s="363" t="s">
        <v>552</v>
      </c>
      <c r="U240" s="364">
        <v>931</v>
      </c>
      <c r="V240" s="363" t="s">
        <v>1164</v>
      </c>
      <c r="W240" s="365" t="s">
        <v>559</v>
      </c>
      <c r="X240" s="362" t="s">
        <v>206</v>
      </c>
      <c r="Y240" s="366">
        <f t="shared" si="76"/>
        <v>32</v>
      </c>
      <c r="Z240" s="366">
        <f t="shared" si="68"/>
        <v>0</v>
      </c>
      <c r="AA240" s="367">
        <f t="shared" si="69"/>
        <v>0</v>
      </c>
      <c r="AB240" s="367">
        <f t="shared" si="70"/>
        <v>0</v>
      </c>
      <c r="AC240" s="368">
        <f t="shared" si="71"/>
        <v>0</v>
      </c>
    </row>
    <row r="241" spans="1:29" ht="12.75" customHeight="1">
      <c r="A241" s="73"/>
      <c r="B241" s="52"/>
      <c r="C241" s="52"/>
      <c r="D241" s="52"/>
      <c r="E241" s="52"/>
      <c r="F241" s="52"/>
      <c r="G241" s="52"/>
      <c r="H241" s="52"/>
      <c r="I241" s="52"/>
      <c r="J241" s="52"/>
      <c r="K241" s="76"/>
      <c r="L241" s="28"/>
      <c r="M241" s="52"/>
      <c r="N241" s="360">
        <v>6</v>
      </c>
      <c r="O241" s="361" t="s">
        <v>1290</v>
      </c>
      <c r="P241" s="362" t="s">
        <v>1291</v>
      </c>
      <c r="Q241" s="362" t="s">
        <v>1070</v>
      </c>
      <c r="R241" s="362" t="s">
        <v>1292</v>
      </c>
      <c r="S241" s="362"/>
      <c r="T241" s="363" t="s">
        <v>552</v>
      </c>
      <c r="U241" s="364">
        <v>902</v>
      </c>
      <c r="V241" s="363" t="s">
        <v>970</v>
      </c>
      <c r="W241" s="365" t="s">
        <v>675</v>
      </c>
      <c r="X241" s="362" t="s">
        <v>206</v>
      </c>
      <c r="Y241" s="366">
        <f t="shared" si="76"/>
        <v>26</v>
      </c>
      <c r="Z241" s="366">
        <f t="shared" si="68"/>
        <v>0</v>
      </c>
      <c r="AA241" s="367">
        <f t="shared" si="69"/>
        <v>0</v>
      </c>
      <c r="AB241" s="367">
        <f t="shared" si="70"/>
        <v>0</v>
      </c>
      <c r="AC241" s="368">
        <f t="shared" si="71"/>
        <v>0</v>
      </c>
    </row>
    <row r="242" spans="1:29" ht="12.75" customHeight="1">
      <c r="A242" s="73"/>
      <c r="B242" s="52"/>
      <c r="C242" s="52"/>
      <c r="D242" s="52"/>
      <c r="E242" s="52"/>
      <c r="F242" s="52"/>
      <c r="G242" s="52"/>
      <c r="H242" s="52"/>
      <c r="I242" s="52"/>
      <c r="J242" s="52"/>
      <c r="K242" s="76"/>
      <c r="L242" s="28"/>
      <c r="M242" s="52"/>
      <c r="N242" s="360">
        <v>5</v>
      </c>
      <c r="O242" s="361" t="s">
        <v>1293</v>
      </c>
      <c r="P242" s="362" t="s">
        <v>1294</v>
      </c>
      <c r="Q242" s="362" t="s">
        <v>700</v>
      </c>
      <c r="R242" s="362" t="s">
        <v>1295</v>
      </c>
      <c r="S242" s="362"/>
      <c r="T242" s="363" t="s">
        <v>552</v>
      </c>
      <c r="U242" s="364">
        <v>932</v>
      </c>
      <c r="V242" s="363" t="s">
        <v>970</v>
      </c>
      <c r="W242" s="365" t="s">
        <v>1296</v>
      </c>
      <c r="X242" s="362" t="s">
        <v>203</v>
      </c>
      <c r="Y242" s="366">
        <f t="shared" si="76"/>
        <v>25</v>
      </c>
      <c r="Z242" s="366">
        <f t="shared" si="68"/>
        <v>0</v>
      </c>
      <c r="AA242" s="367">
        <f t="shared" si="69"/>
        <v>0</v>
      </c>
      <c r="AB242" s="367">
        <f t="shared" si="70"/>
        <v>0</v>
      </c>
      <c r="AC242" s="368">
        <f t="shared" si="71"/>
        <v>0</v>
      </c>
    </row>
    <row r="243" spans="1:29" ht="12.75" customHeight="1">
      <c r="A243" s="73"/>
      <c r="B243" s="52"/>
      <c r="C243" s="52"/>
      <c r="D243" s="52"/>
      <c r="E243" s="52"/>
      <c r="F243" s="52"/>
      <c r="G243" s="52"/>
      <c r="H243" s="52"/>
      <c r="I243" s="52"/>
      <c r="J243" s="52"/>
      <c r="K243" s="76"/>
      <c r="L243" s="28"/>
      <c r="M243" s="52"/>
      <c r="N243" s="360">
        <v>2</v>
      </c>
      <c r="O243" s="361" t="s">
        <v>1297</v>
      </c>
      <c r="P243" s="362" t="s">
        <v>1298</v>
      </c>
      <c r="Q243" s="362" t="s">
        <v>1299</v>
      </c>
      <c r="R243" s="362" t="s">
        <v>1300</v>
      </c>
      <c r="S243" s="362"/>
      <c r="T243" s="363" t="s">
        <v>552</v>
      </c>
      <c r="U243" s="364">
        <v>933</v>
      </c>
      <c r="V243" s="363" t="s">
        <v>1164</v>
      </c>
      <c r="W243" s="365" t="s">
        <v>559</v>
      </c>
      <c r="X243" s="362" t="s">
        <v>607</v>
      </c>
      <c r="Y243" s="366">
        <f t="shared" si="76"/>
        <v>84</v>
      </c>
      <c r="Z243" s="366">
        <f t="shared" si="68"/>
        <v>0</v>
      </c>
      <c r="AA243" s="367">
        <f t="shared" si="69"/>
        <v>0</v>
      </c>
      <c r="AB243" s="367">
        <f t="shared" si="70"/>
        <v>0</v>
      </c>
      <c r="AC243" s="368">
        <f t="shared" si="71"/>
        <v>0</v>
      </c>
    </row>
    <row r="244" spans="1:29" ht="12.75" customHeight="1">
      <c r="A244" s="73"/>
      <c r="B244" s="52"/>
      <c r="C244" s="52"/>
      <c r="D244" s="52"/>
      <c r="E244" s="52"/>
      <c r="F244" s="52"/>
      <c r="G244" s="52"/>
      <c r="H244" s="52"/>
      <c r="I244" s="52"/>
      <c r="J244" s="52"/>
      <c r="K244" s="76"/>
      <c r="L244" s="28"/>
      <c r="M244" s="52"/>
      <c r="N244" s="360">
        <v>2</v>
      </c>
      <c r="O244" s="361" t="s">
        <v>1301</v>
      </c>
      <c r="P244" s="362" t="s">
        <v>1302</v>
      </c>
      <c r="Q244" s="362" t="s">
        <v>1060</v>
      </c>
      <c r="R244" s="362" t="s">
        <v>1303</v>
      </c>
      <c r="S244" s="362"/>
      <c r="T244" s="363" t="s">
        <v>552</v>
      </c>
      <c r="U244" s="364">
        <v>933</v>
      </c>
      <c r="V244" s="363" t="s">
        <v>970</v>
      </c>
      <c r="W244" s="365" t="s">
        <v>687</v>
      </c>
      <c r="X244" s="362" t="s">
        <v>206</v>
      </c>
      <c r="Y244" s="366">
        <f t="shared" si="76"/>
        <v>19</v>
      </c>
      <c r="Z244" s="366">
        <f t="shared" si="68"/>
        <v>0</v>
      </c>
      <c r="AA244" s="367">
        <f t="shared" si="69"/>
        <v>0</v>
      </c>
      <c r="AB244" s="367">
        <f t="shared" si="70"/>
        <v>0</v>
      </c>
      <c r="AC244" s="368">
        <f t="shared" si="71"/>
        <v>0</v>
      </c>
    </row>
    <row r="245" spans="1:29" ht="12.75" customHeight="1">
      <c r="A245" s="73"/>
      <c r="B245" s="52"/>
      <c r="C245" s="52"/>
      <c r="D245" s="52"/>
      <c r="E245" s="52"/>
      <c r="F245" s="52"/>
      <c r="G245" s="52"/>
      <c r="H245" s="52"/>
      <c r="I245" s="52"/>
      <c r="J245" s="52"/>
      <c r="K245" s="76"/>
      <c r="L245" s="28"/>
      <c r="M245" s="52"/>
      <c r="N245" s="360">
        <v>1</v>
      </c>
      <c r="O245" s="361" t="s">
        <v>1304</v>
      </c>
      <c r="P245" s="362" t="s">
        <v>708</v>
      </c>
      <c r="Q245" s="362" t="s">
        <v>689</v>
      </c>
      <c r="R245" s="362" t="s">
        <v>1305</v>
      </c>
      <c r="S245" s="362"/>
      <c r="T245" s="363" t="s">
        <v>552</v>
      </c>
      <c r="U245" s="364">
        <v>914</v>
      </c>
      <c r="V245" s="363" t="s">
        <v>741</v>
      </c>
      <c r="W245" s="365" t="s">
        <v>1306</v>
      </c>
      <c r="X245" s="362" t="s">
        <v>566</v>
      </c>
      <c r="Y245" s="366">
        <f>VALUE(LEFT(Q245,2))</f>
        <v>8</v>
      </c>
      <c r="Z245" s="366">
        <f t="shared" si="68"/>
        <v>0</v>
      </c>
      <c r="AA245" s="367">
        <f t="shared" si="69"/>
        <v>0</v>
      </c>
      <c r="AB245" s="367">
        <f t="shared" si="70"/>
        <v>0</v>
      </c>
      <c r="AC245" s="368">
        <f t="shared" si="71"/>
        <v>0</v>
      </c>
    </row>
    <row r="246" spans="1:29" ht="12.75" customHeight="1">
      <c r="A246" s="73"/>
      <c r="B246" s="52"/>
      <c r="C246" s="52"/>
      <c r="D246" s="52"/>
      <c r="E246" s="52"/>
      <c r="F246" s="52"/>
      <c r="G246" s="52"/>
      <c r="H246" s="52"/>
      <c r="I246" s="52"/>
      <c r="J246" s="52"/>
      <c r="K246" s="76"/>
      <c r="L246" s="28"/>
      <c r="M246" s="52"/>
      <c r="N246" s="360">
        <v>8</v>
      </c>
      <c r="O246" s="361" t="s">
        <v>1307</v>
      </c>
      <c r="P246" s="362" t="s">
        <v>1308</v>
      </c>
      <c r="Q246" s="362" t="s">
        <v>596</v>
      </c>
      <c r="R246" s="362" t="s">
        <v>1309</v>
      </c>
      <c r="S246" s="362"/>
      <c r="T246" s="363" t="s">
        <v>552</v>
      </c>
      <c r="U246" s="364"/>
      <c r="V246" s="363" t="s">
        <v>970</v>
      </c>
      <c r="W246" s="365" t="s">
        <v>1310</v>
      </c>
      <c r="X246" s="362" t="s">
        <v>206</v>
      </c>
      <c r="Y246" s="366">
        <f t="shared" ref="Y246:Y251" si="77">VALUE(LEFT(Q246,3))</f>
        <v>10</v>
      </c>
      <c r="Z246" s="366">
        <f t="shared" si="68"/>
        <v>0</v>
      </c>
      <c r="AA246" s="367">
        <f t="shared" si="69"/>
        <v>0</v>
      </c>
      <c r="AB246" s="367">
        <f t="shared" si="70"/>
        <v>0</v>
      </c>
      <c r="AC246" s="368">
        <f t="shared" si="71"/>
        <v>0</v>
      </c>
    </row>
    <row r="247" spans="1:29" ht="12.75" customHeight="1">
      <c r="A247" s="73"/>
      <c r="B247" s="52"/>
      <c r="C247" s="52"/>
      <c r="D247" s="52"/>
      <c r="E247" s="52"/>
      <c r="F247" s="52"/>
      <c r="G247" s="52"/>
      <c r="H247" s="52"/>
      <c r="I247" s="52"/>
      <c r="J247" s="52"/>
      <c r="K247" s="76"/>
      <c r="L247" s="28"/>
      <c r="M247" s="52"/>
      <c r="N247" s="360">
        <v>7</v>
      </c>
      <c r="O247" s="361" t="s">
        <v>1311</v>
      </c>
      <c r="P247" s="362" t="s">
        <v>803</v>
      </c>
      <c r="Q247" s="362" t="s">
        <v>1312</v>
      </c>
      <c r="R247" s="362" t="s">
        <v>1313</v>
      </c>
      <c r="S247" s="362"/>
      <c r="T247" s="363" t="s">
        <v>552</v>
      </c>
      <c r="U247" s="364">
        <v>903</v>
      </c>
      <c r="V247" s="363" t="s">
        <v>1195</v>
      </c>
      <c r="W247" s="365" t="s">
        <v>1314</v>
      </c>
      <c r="X247" s="362" t="s">
        <v>566</v>
      </c>
      <c r="Y247" s="366">
        <f t="shared" si="77"/>
        <v>23</v>
      </c>
      <c r="Z247" s="366">
        <f t="shared" si="68"/>
        <v>0</v>
      </c>
      <c r="AA247" s="367">
        <f t="shared" si="69"/>
        <v>0</v>
      </c>
      <c r="AB247" s="367">
        <f t="shared" si="70"/>
        <v>0</v>
      </c>
      <c r="AC247" s="368">
        <f t="shared" si="71"/>
        <v>0</v>
      </c>
    </row>
    <row r="248" spans="1:29" ht="12.75" customHeight="1">
      <c r="A248" s="73"/>
      <c r="B248" s="52"/>
      <c r="C248" s="52"/>
      <c r="D248" s="52"/>
      <c r="E248" s="52"/>
      <c r="F248" s="52"/>
      <c r="G248" s="52"/>
      <c r="H248" s="52"/>
      <c r="I248" s="52"/>
      <c r="J248" s="52"/>
      <c r="K248" s="76"/>
      <c r="L248" s="28"/>
      <c r="M248" s="52"/>
      <c r="N248" s="360">
        <v>10</v>
      </c>
      <c r="O248" s="361" t="s">
        <v>1315</v>
      </c>
      <c r="P248" s="362" t="s">
        <v>1316</v>
      </c>
      <c r="Q248" s="362" t="s">
        <v>582</v>
      </c>
      <c r="R248" s="362" t="s">
        <v>1317</v>
      </c>
      <c r="S248" s="362"/>
      <c r="T248" s="363" t="s">
        <v>552</v>
      </c>
      <c r="U248" s="364">
        <v>224</v>
      </c>
      <c r="V248" s="363" t="s">
        <v>1248</v>
      </c>
      <c r="W248" s="365" t="s">
        <v>982</v>
      </c>
      <c r="X248" s="362" t="s">
        <v>203</v>
      </c>
      <c r="Y248" s="366">
        <f t="shared" si="77"/>
        <v>40</v>
      </c>
      <c r="Z248" s="366">
        <f t="shared" si="68"/>
        <v>0</v>
      </c>
      <c r="AA248" s="367">
        <f t="shared" si="69"/>
        <v>0</v>
      </c>
      <c r="AB248" s="367">
        <f t="shared" si="70"/>
        <v>0</v>
      </c>
      <c r="AC248" s="368">
        <f t="shared" si="71"/>
        <v>0</v>
      </c>
    </row>
    <row r="249" spans="1:29" ht="12.75" customHeight="1">
      <c r="A249" s="73"/>
      <c r="B249" s="52"/>
      <c r="C249" s="52"/>
      <c r="D249" s="52"/>
      <c r="E249" s="52"/>
      <c r="F249" s="52"/>
      <c r="G249" s="52"/>
      <c r="H249" s="52"/>
      <c r="I249" s="52"/>
      <c r="J249" s="52"/>
      <c r="K249" s="76"/>
      <c r="L249" s="28"/>
      <c r="M249" s="52"/>
      <c r="N249" s="360">
        <v>3</v>
      </c>
      <c r="O249" s="361" t="s">
        <v>1318</v>
      </c>
      <c r="P249" s="362" t="s">
        <v>600</v>
      </c>
      <c r="Q249" s="362" t="s">
        <v>1108</v>
      </c>
      <c r="R249" s="362" t="s">
        <v>1319</v>
      </c>
      <c r="S249" s="362"/>
      <c r="T249" s="363" t="s">
        <v>552</v>
      </c>
      <c r="U249" s="364">
        <v>934</v>
      </c>
      <c r="V249" s="363" t="s">
        <v>1195</v>
      </c>
      <c r="W249" s="365" t="s">
        <v>1296</v>
      </c>
      <c r="X249" s="362" t="s">
        <v>206</v>
      </c>
      <c r="Y249" s="366">
        <f t="shared" si="77"/>
        <v>27</v>
      </c>
      <c r="Z249" s="366">
        <f t="shared" si="68"/>
        <v>0</v>
      </c>
      <c r="AA249" s="367">
        <f t="shared" si="69"/>
        <v>0</v>
      </c>
      <c r="AB249" s="367">
        <f t="shared" si="70"/>
        <v>0</v>
      </c>
      <c r="AC249" s="368">
        <f t="shared" si="71"/>
        <v>0</v>
      </c>
    </row>
    <row r="250" spans="1:29" ht="12.75" customHeight="1">
      <c r="A250" s="73"/>
      <c r="B250" s="52"/>
      <c r="C250" s="52"/>
      <c r="D250" s="52"/>
      <c r="E250" s="52"/>
      <c r="F250" s="52"/>
      <c r="G250" s="52"/>
      <c r="H250" s="52"/>
      <c r="I250" s="52"/>
      <c r="J250" s="52"/>
      <c r="K250" s="76"/>
      <c r="L250" s="28"/>
      <c r="M250" s="52"/>
      <c r="N250" s="360">
        <v>5</v>
      </c>
      <c r="O250" s="361" t="s">
        <v>1320</v>
      </c>
      <c r="P250" s="362" t="s">
        <v>819</v>
      </c>
      <c r="Q250" s="362" t="s">
        <v>700</v>
      </c>
      <c r="R250" s="362" t="s">
        <v>1321</v>
      </c>
      <c r="S250" s="362"/>
      <c r="T250" s="363" t="s">
        <v>552</v>
      </c>
      <c r="U250" s="364">
        <v>904</v>
      </c>
      <c r="V250" s="363" t="s">
        <v>970</v>
      </c>
      <c r="W250" s="365" t="s">
        <v>982</v>
      </c>
      <c r="X250" s="362" t="s">
        <v>203</v>
      </c>
      <c r="Y250" s="366">
        <f t="shared" si="77"/>
        <v>25</v>
      </c>
      <c r="Z250" s="366">
        <f t="shared" si="68"/>
        <v>0</v>
      </c>
      <c r="AA250" s="367">
        <f t="shared" si="69"/>
        <v>0</v>
      </c>
      <c r="AB250" s="367">
        <f t="shared" si="70"/>
        <v>0</v>
      </c>
      <c r="AC250" s="368">
        <f t="shared" si="71"/>
        <v>0</v>
      </c>
    </row>
    <row r="251" spans="1:29" ht="12.75" customHeight="1">
      <c r="A251" s="73"/>
      <c r="B251" s="52"/>
      <c r="C251" s="52"/>
      <c r="D251" s="52"/>
      <c r="E251" s="52"/>
      <c r="F251" s="52"/>
      <c r="G251" s="52"/>
      <c r="H251" s="52"/>
      <c r="I251" s="52"/>
      <c r="J251" s="52"/>
      <c r="K251" s="76"/>
      <c r="L251" s="28"/>
      <c r="M251" s="52"/>
      <c r="N251" s="360">
        <v>5</v>
      </c>
      <c r="O251" s="361" t="s">
        <v>1322</v>
      </c>
      <c r="P251" s="362" t="s">
        <v>1323</v>
      </c>
      <c r="Q251" s="362" t="s">
        <v>700</v>
      </c>
      <c r="R251" s="362" t="s">
        <v>1324</v>
      </c>
      <c r="S251" s="362"/>
      <c r="T251" s="363" t="s">
        <v>552</v>
      </c>
      <c r="U251" s="364">
        <v>225</v>
      </c>
      <c r="V251" s="363" t="s">
        <v>203</v>
      </c>
      <c r="W251" s="365" t="s">
        <v>982</v>
      </c>
      <c r="X251" s="362" t="s">
        <v>203</v>
      </c>
      <c r="Y251" s="366">
        <f t="shared" si="77"/>
        <v>25</v>
      </c>
      <c r="Z251" s="366">
        <f t="shared" si="68"/>
        <v>0</v>
      </c>
      <c r="AA251" s="367">
        <f t="shared" si="69"/>
        <v>0</v>
      </c>
      <c r="AB251" s="367">
        <f t="shared" si="70"/>
        <v>0</v>
      </c>
      <c r="AC251" s="368">
        <f t="shared" si="71"/>
        <v>0</v>
      </c>
    </row>
    <row r="252" spans="1:29" ht="12.75" customHeight="1">
      <c r="A252" s="73"/>
      <c r="B252" s="52"/>
      <c r="C252" s="52"/>
      <c r="D252" s="52"/>
      <c r="E252" s="52"/>
      <c r="F252" s="52"/>
      <c r="G252" s="52"/>
      <c r="H252" s="52"/>
      <c r="I252" s="52"/>
      <c r="J252" s="52"/>
      <c r="K252" s="76"/>
      <c r="L252" s="28"/>
      <c r="M252" s="52"/>
      <c r="N252" s="360">
        <v>1</v>
      </c>
      <c r="O252" s="361" t="s">
        <v>1325</v>
      </c>
      <c r="P252" s="362" t="s">
        <v>1326</v>
      </c>
      <c r="Q252" s="362" t="s">
        <v>682</v>
      </c>
      <c r="R252" s="362" t="s">
        <v>1327</v>
      </c>
      <c r="S252" s="362"/>
      <c r="T252" s="363" t="s">
        <v>552</v>
      </c>
      <c r="U252" s="364"/>
      <c r="V252" s="363" t="s">
        <v>741</v>
      </c>
      <c r="W252" s="365" t="s">
        <v>1328</v>
      </c>
      <c r="X252" s="362" t="s">
        <v>203</v>
      </c>
      <c r="Y252" s="366">
        <f>VALUE(LEFT(Q252,2))</f>
        <v>3</v>
      </c>
      <c r="Z252" s="366">
        <f t="shared" si="68"/>
        <v>0</v>
      </c>
      <c r="AA252" s="367">
        <f t="shared" si="69"/>
        <v>0</v>
      </c>
      <c r="AB252" s="367">
        <f t="shared" si="70"/>
        <v>0</v>
      </c>
      <c r="AC252" s="368">
        <f t="shared" si="71"/>
        <v>0</v>
      </c>
    </row>
    <row r="253" spans="1:29" ht="12.75" customHeight="1">
      <c r="A253" s="73"/>
      <c r="B253" s="52"/>
      <c r="C253" s="52"/>
      <c r="D253" s="52"/>
      <c r="E253" s="52"/>
      <c r="F253" s="52"/>
      <c r="G253" s="52"/>
      <c r="H253" s="52"/>
      <c r="I253" s="52"/>
      <c r="J253" s="52"/>
      <c r="K253" s="76"/>
      <c r="L253" s="28"/>
      <c r="M253" s="52"/>
      <c r="N253" s="360">
        <v>10</v>
      </c>
      <c r="O253" s="361" t="s">
        <v>1329</v>
      </c>
      <c r="P253" s="362" t="s">
        <v>1330</v>
      </c>
      <c r="Q253" s="362" t="s">
        <v>623</v>
      </c>
      <c r="R253" s="362" t="s">
        <v>1331</v>
      </c>
      <c r="S253" s="362"/>
      <c r="T253" s="363" t="s">
        <v>552</v>
      </c>
      <c r="U253" s="364">
        <v>923</v>
      </c>
      <c r="V253" s="363" t="s">
        <v>1195</v>
      </c>
      <c r="W253" s="365" t="s">
        <v>749</v>
      </c>
      <c r="X253" s="362" t="s">
        <v>607</v>
      </c>
      <c r="Y253" s="366">
        <f>VALUE(LEFT(Q253,3))</f>
        <v>70</v>
      </c>
      <c r="Z253" s="366">
        <f t="shared" si="68"/>
        <v>0</v>
      </c>
      <c r="AA253" s="367">
        <f t="shared" si="69"/>
        <v>0</v>
      </c>
      <c r="AB253" s="367">
        <f t="shared" si="70"/>
        <v>0</v>
      </c>
      <c r="AC253" s="368">
        <f t="shared" si="71"/>
        <v>0</v>
      </c>
    </row>
    <row r="254" spans="1:29" ht="12.75" customHeight="1">
      <c r="A254" s="73"/>
      <c r="B254" s="52"/>
      <c r="C254" s="52"/>
      <c r="D254" s="52"/>
      <c r="E254" s="52"/>
      <c r="F254" s="52"/>
      <c r="G254" s="52"/>
      <c r="H254" s="52"/>
      <c r="I254" s="52"/>
      <c r="J254" s="52"/>
      <c r="K254" s="76"/>
      <c r="L254" s="28"/>
      <c r="M254" s="52"/>
      <c r="N254" s="360">
        <v>1</v>
      </c>
      <c r="O254" s="361" t="s">
        <v>1332</v>
      </c>
      <c r="P254" s="362" t="s">
        <v>1333</v>
      </c>
      <c r="Q254" s="362" t="s">
        <v>689</v>
      </c>
      <c r="R254" s="362" t="s">
        <v>1334</v>
      </c>
      <c r="S254" s="362"/>
      <c r="T254" s="363" t="s">
        <v>552</v>
      </c>
      <c r="U254" s="364"/>
      <c r="V254" s="363" t="s">
        <v>1164</v>
      </c>
      <c r="W254" s="365" t="s">
        <v>533</v>
      </c>
      <c r="X254" s="362" t="s">
        <v>566</v>
      </c>
      <c r="Y254" s="366">
        <f>VALUE(LEFT(Q254,2))</f>
        <v>8</v>
      </c>
      <c r="Z254" s="366">
        <f t="shared" si="68"/>
        <v>0</v>
      </c>
      <c r="AA254" s="367">
        <f t="shared" si="69"/>
        <v>0</v>
      </c>
      <c r="AB254" s="367">
        <f t="shared" si="70"/>
        <v>0</v>
      </c>
      <c r="AC254" s="368">
        <f t="shared" si="71"/>
        <v>0</v>
      </c>
    </row>
    <row r="255" spans="1:29" ht="12.75" customHeight="1">
      <c r="A255" s="73"/>
      <c r="B255" s="52"/>
      <c r="C255" s="52"/>
      <c r="D255" s="52"/>
      <c r="E255" s="52"/>
      <c r="F255" s="52"/>
      <c r="G255" s="52"/>
      <c r="H255" s="52"/>
      <c r="I255" s="52"/>
      <c r="J255" s="52"/>
      <c r="K255" s="76"/>
      <c r="L255" s="28"/>
      <c r="M255" s="52"/>
      <c r="N255" s="360">
        <v>6</v>
      </c>
      <c r="O255" s="361" t="s">
        <v>1335</v>
      </c>
      <c r="P255" s="362" t="s">
        <v>1141</v>
      </c>
      <c r="Q255" s="362" t="s">
        <v>613</v>
      </c>
      <c r="R255" s="362" t="s">
        <v>1336</v>
      </c>
      <c r="S255" s="362"/>
      <c r="T255" s="363" t="s">
        <v>552</v>
      </c>
      <c r="U255" s="364"/>
      <c r="V255" s="363" t="s">
        <v>1164</v>
      </c>
      <c r="W255" s="365" t="s">
        <v>533</v>
      </c>
      <c r="X255" s="362" t="s">
        <v>198</v>
      </c>
      <c r="Y255" s="366">
        <f t="shared" ref="Y255:Y265" si="78">VALUE(LEFT(Q255,3))</f>
        <v>24</v>
      </c>
      <c r="Z255" s="366">
        <f t="shared" si="68"/>
        <v>0</v>
      </c>
      <c r="AA255" s="367">
        <f t="shared" si="69"/>
        <v>0</v>
      </c>
      <c r="AB255" s="367">
        <f t="shared" si="70"/>
        <v>0</v>
      </c>
      <c r="AC255" s="368">
        <f t="shared" si="71"/>
        <v>0</v>
      </c>
    </row>
    <row r="256" spans="1:29" ht="12.75" customHeight="1">
      <c r="A256" s="73"/>
      <c r="B256" s="52"/>
      <c r="C256" s="52"/>
      <c r="D256" s="52"/>
      <c r="E256" s="52"/>
      <c r="F256" s="52"/>
      <c r="G256" s="52"/>
      <c r="H256" s="52"/>
      <c r="I256" s="52"/>
      <c r="J256" s="52"/>
      <c r="K256" s="76"/>
      <c r="L256" s="28"/>
      <c r="M256" s="52"/>
      <c r="N256" s="360">
        <v>4</v>
      </c>
      <c r="O256" s="361" t="s">
        <v>1337</v>
      </c>
      <c r="P256" s="362" t="s">
        <v>1308</v>
      </c>
      <c r="Q256" s="362" t="s">
        <v>664</v>
      </c>
      <c r="R256" s="362" t="s">
        <v>1338</v>
      </c>
      <c r="S256" s="362"/>
      <c r="T256" s="363" t="s">
        <v>552</v>
      </c>
      <c r="U256" s="364"/>
      <c r="V256" s="363" t="s">
        <v>970</v>
      </c>
      <c r="W256" s="365" t="s">
        <v>698</v>
      </c>
      <c r="X256" s="362" t="s">
        <v>203</v>
      </c>
      <c r="Y256" s="366">
        <f t="shared" si="78"/>
        <v>30</v>
      </c>
      <c r="Z256" s="366">
        <f t="shared" si="68"/>
        <v>0</v>
      </c>
      <c r="AA256" s="367">
        <f t="shared" si="69"/>
        <v>0</v>
      </c>
      <c r="AB256" s="367">
        <f t="shared" si="70"/>
        <v>0</v>
      </c>
      <c r="AC256" s="368">
        <f t="shared" si="71"/>
        <v>0</v>
      </c>
    </row>
    <row r="257" spans="1:29" ht="12.75" customHeight="1">
      <c r="A257" s="73"/>
      <c r="B257" s="52"/>
      <c r="C257" s="52"/>
      <c r="D257" s="52"/>
      <c r="E257" s="52"/>
      <c r="F257" s="52"/>
      <c r="G257" s="52"/>
      <c r="H257" s="52"/>
      <c r="I257" s="52"/>
      <c r="J257" s="52"/>
      <c r="K257" s="76"/>
      <c r="L257" s="28"/>
      <c r="M257" s="52"/>
      <c r="N257" s="360">
        <v>5</v>
      </c>
      <c r="O257" s="361" t="s">
        <v>1339</v>
      </c>
      <c r="P257" s="362" t="s">
        <v>1145</v>
      </c>
      <c r="Q257" s="362" t="s">
        <v>1340</v>
      </c>
      <c r="R257" s="362" t="s">
        <v>1341</v>
      </c>
      <c r="S257" s="362"/>
      <c r="T257" s="363" t="s">
        <v>552</v>
      </c>
      <c r="U257" s="364">
        <v>229</v>
      </c>
      <c r="V257" s="363" t="s">
        <v>741</v>
      </c>
      <c r="W257" s="365" t="s">
        <v>533</v>
      </c>
      <c r="X257" s="362" t="s">
        <v>560</v>
      </c>
      <c r="Y257" s="366">
        <f t="shared" si="78"/>
        <v>44</v>
      </c>
      <c r="Z257" s="366">
        <f t="shared" si="68"/>
        <v>0</v>
      </c>
      <c r="AA257" s="367">
        <f t="shared" si="69"/>
        <v>0</v>
      </c>
      <c r="AB257" s="367">
        <f t="shared" si="70"/>
        <v>0</v>
      </c>
      <c r="AC257" s="368">
        <f t="shared" si="71"/>
        <v>0</v>
      </c>
    </row>
    <row r="258" spans="1:29" ht="12.75" customHeight="1">
      <c r="A258" s="73"/>
      <c r="B258" s="52"/>
      <c r="C258" s="52"/>
      <c r="D258" s="52"/>
      <c r="E258" s="52"/>
      <c r="F258" s="52"/>
      <c r="G258" s="52"/>
      <c r="H258" s="52"/>
      <c r="I258" s="52"/>
      <c r="J258" s="52"/>
      <c r="K258" s="76"/>
      <c r="L258" s="28"/>
      <c r="M258" s="52"/>
      <c r="N258" s="360">
        <v>15</v>
      </c>
      <c r="O258" s="361" t="s">
        <v>1342</v>
      </c>
      <c r="P258" s="362" t="s">
        <v>1343</v>
      </c>
      <c r="Q258" s="362" t="s">
        <v>834</v>
      </c>
      <c r="R258" s="362" t="s">
        <v>1344</v>
      </c>
      <c r="S258" s="362"/>
      <c r="T258" s="363" t="s">
        <v>552</v>
      </c>
      <c r="U258" s="364">
        <v>230</v>
      </c>
      <c r="V258" s="363" t="s">
        <v>1195</v>
      </c>
      <c r="W258" s="365" t="s">
        <v>1345</v>
      </c>
      <c r="X258" s="362" t="s">
        <v>560</v>
      </c>
      <c r="Y258" s="366">
        <f t="shared" si="78"/>
        <v>900</v>
      </c>
      <c r="Z258" s="366">
        <f t="shared" si="68"/>
        <v>0</v>
      </c>
      <c r="AA258" s="367">
        <f t="shared" si="69"/>
        <v>0</v>
      </c>
      <c r="AB258" s="367">
        <f t="shared" si="70"/>
        <v>0</v>
      </c>
      <c r="AC258" s="368">
        <f t="shared" si="71"/>
        <v>0</v>
      </c>
    </row>
    <row r="259" spans="1:29" ht="12.75" customHeight="1">
      <c r="A259" s="73"/>
      <c r="B259" s="52"/>
      <c r="C259" s="52"/>
      <c r="D259" s="52"/>
      <c r="E259" s="52"/>
      <c r="F259" s="52"/>
      <c r="G259" s="52"/>
      <c r="H259" s="52"/>
      <c r="I259" s="52"/>
      <c r="J259" s="52"/>
      <c r="K259" s="76"/>
      <c r="L259" s="28"/>
      <c r="M259" s="52"/>
      <c r="N259" s="360">
        <v>2</v>
      </c>
      <c r="O259" s="361" t="s">
        <v>1346</v>
      </c>
      <c r="P259" s="362" t="s">
        <v>1347</v>
      </c>
      <c r="Q259" s="362" t="s">
        <v>915</v>
      </c>
      <c r="R259" s="362" t="s">
        <v>1348</v>
      </c>
      <c r="S259" s="362"/>
      <c r="T259" s="363" t="s">
        <v>552</v>
      </c>
      <c r="U259" s="364">
        <v>911</v>
      </c>
      <c r="V259" s="363" t="s">
        <v>1164</v>
      </c>
      <c r="W259" s="365" t="s">
        <v>1349</v>
      </c>
      <c r="X259" s="362" t="s">
        <v>203</v>
      </c>
      <c r="Y259" s="366">
        <f t="shared" si="78"/>
        <v>17</v>
      </c>
      <c r="Z259" s="366">
        <f t="shared" si="68"/>
        <v>0</v>
      </c>
      <c r="AA259" s="367">
        <f t="shared" si="69"/>
        <v>0</v>
      </c>
      <c r="AB259" s="367">
        <f t="shared" si="70"/>
        <v>0</v>
      </c>
      <c r="AC259" s="368">
        <f t="shared" si="71"/>
        <v>0</v>
      </c>
    </row>
    <row r="260" spans="1:29" ht="12.75" customHeight="1">
      <c r="A260" s="73"/>
      <c r="B260" s="52"/>
      <c r="C260" s="52"/>
      <c r="D260" s="52"/>
      <c r="E260" s="52"/>
      <c r="F260" s="52"/>
      <c r="G260" s="52"/>
      <c r="H260" s="52"/>
      <c r="I260" s="52"/>
      <c r="J260" s="52"/>
      <c r="K260" s="76"/>
      <c r="L260" s="28"/>
      <c r="M260" s="52"/>
      <c r="N260" s="360">
        <v>3</v>
      </c>
      <c r="O260" s="361" t="s">
        <v>1350</v>
      </c>
      <c r="P260" s="362" t="s">
        <v>538</v>
      </c>
      <c r="Q260" s="362" t="s">
        <v>1198</v>
      </c>
      <c r="R260" s="362" t="s">
        <v>1351</v>
      </c>
      <c r="S260" s="362" t="s">
        <v>1352</v>
      </c>
      <c r="T260" s="363" t="s">
        <v>552</v>
      </c>
      <c r="U260" s="364">
        <v>231</v>
      </c>
      <c r="V260" s="363" t="s">
        <v>1164</v>
      </c>
      <c r="W260" s="365" t="s">
        <v>1353</v>
      </c>
      <c r="X260" s="362" t="s">
        <v>566</v>
      </c>
      <c r="Y260" s="366">
        <f t="shared" si="78"/>
        <v>21</v>
      </c>
      <c r="Z260" s="366">
        <f t="shared" si="68"/>
        <v>0</v>
      </c>
      <c r="AA260" s="367">
        <f t="shared" si="69"/>
        <v>0</v>
      </c>
      <c r="AB260" s="367">
        <f t="shared" si="70"/>
        <v>0</v>
      </c>
      <c r="AC260" s="368">
        <f t="shared" si="71"/>
        <v>0</v>
      </c>
    </row>
    <row r="261" spans="1:29" ht="12.75" customHeight="1">
      <c r="A261" s="73"/>
      <c r="B261" s="52"/>
      <c r="C261" s="52"/>
      <c r="D261" s="52"/>
      <c r="E261" s="52"/>
      <c r="F261" s="52"/>
      <c r="G261" s="52"/>
      <c r="H261" s="52"/>
      <c r="I261" s="52"/>
      <c r="J261" s="52"/>
      <c r="K261" s="76"/>
      <c r="L261" s="28"/>
      <c r="M261" s="52"/>
      <c r="N261" s="360">
        <v>2</v>
      </c>
      <c r="O261" s="361" t="s">
        <v>1354</v>
      </c>
      <c r="P261" s="362" t="s">
        <v>819</v>
      </c>
      <c r="Q261" s="362" t="s">
        <v>693</v>
      </c>
      <c r="R261" s="362" t="s">
        <v>1355</v>
      </c>
      <c r="S261" s="362"/>
      <c r="T261" s="363" t="s">
        <v>552</v>
      </c>
      <c r="U261" s="364"/>
      <c r="V261" s="363" t="s">
        <v>970</v>
      </c>
      <c r="W261" s="365" t="s">
        <v>1356</v>
      </c>
      <c r="X261" s="362" t="s">
        <v>566</v>
      </c>
      <c r="Y261" s="366">
        <f t="shared" si="78"/>
        <v>16</v>
      </c>
      <c r="Z261" s="366">
        <f t="shared" si="68"/>
        <v>0</v>
      </c>
      <c r="AA261" s="367">
        <f t="shared" si="69"/>
        <v>0</v>
      </c>
      <c r="AB261" s="367">
        <f t="shared" si="70"/>
        <v>0</v>
      </c>
      <c r="AC261" s="368">
        <f t="shared" si="71"/>
        <v>0</v>
      </c>
    </row>
    <row r="262" spans="1:29" ht="12.75" customHeight="1">
      <c r="A262" s="73"/>
      <c r="B262" s="52"/>
      <c r="C262" s="52"/>
      <c r="D262" s="52"/>
      <c r="E262" s="52"/>
      <c r="F262" s="52"/>
      <c r="G262" s="52"/>
      <c r="H262" s="52"/>
      <c r="I262" s="52"/>
      <c r="J262" s="52"/>
      <c r="K262" s="76"/>
      <c r="L262" s="28"/>
      <c r="M262" s="52"/>
      <c r="N262" s="360">
        <v>3</v>
      </c>
      <c r="O262" s="361" t="s">
        <v>1357</v>
      </c>
      <c r="P262" s="362" t="s">
        <v>1358</v>
      </c>
      <c r="Q262" s="362" t="s">
        <v>936</v>
      </c>
      <c r="R262" s="362" t="s">
        <v>1359</v>
      </c>
      <c r="S262" s="362"/>
      <c r="T262" s="363" t="s">
        <v>552</v>
      </c>
      <c r="U262" s="364">
        <v>925</v>
      </c>
      <c r="V262" s="363" t="s">
        <v>1248</v>
      </c>
      <c r="W262" s="365" t="s">
        <v>1360</v>
      </c>
      <c r="X262" s="362" t="s">
        <v>206</v>
      </c>
      <c r="Y262" s="366">
        <f t="shared" si="78"/>
        <v>18</v>
      </c>
      <c r="Z262" s="366">
        <f t="shared" si="68"/>
        <v>0</v>
      </c>
      <c r="AA262" s="367">
        <f t="shared" si="69"/>
        <v>0</v>
      </c>
      <c r="AB262" s="367">
        <f t="shared" si="70"/>
        <v>0</v>
      </c>
      <c r="AC262" s="368">
        <f t="shared" si="71"/>
        <v>0</v>
      </c>
    </row>
    <row r="263" spans="1:29" ht="12.75" customHeight="1">
      <c r="A263" s="73"/>
      <c r="B263" s="52"/>
      <c r="C263" s="52"/>
      <c r="D263" s="52"/>
      <c r="E263" s="52"/>
      <c r="F263" s="52"/>
      <c r="G263" s="52"/>
      <c r="H263" s="52"/>
      <c r="I263" s="52"/>
      <c r="J263" s="52"/>
      <c r="K263" s="76"/>
      <c r="L263" s="28"/>
      <c r="M263" s="52"/>
      <c r="N263" s="360">
        <v>3</v>
      </c>
      <c r="O263" s="361" t="s">
        <v>1361</v>
      </c>
      <c r="P263" s="362" t="s">
        <v>1326</v>
      </c>
      <c r="Q263" s="362" t="s">
        <v>700</v>
      </c>
      <c r="R263" s="362" t="s">
        <v>1362</v>
      </c>
      <c r="S263" s="362"/>
      <c r="T263" s="363" t="s">
        <v>552</v>
      </c>
      <c r="U263" s="364">
        <v>924</v>
      </c>
      <c r="V263" s="363" t="s">
        <v>1248</v>
      </c>
      <c r="W263" s="365" t="s">
        <v>1363</v>
      </c>
      <c r="X263" s="362" t="s">
        <v>206</v>
      </c>
      <c r="Y263" s="366">
        <f t="shared" si="78"/>
        <v>25</v>
      </c>
      <c r="Z263" s="366">
        <f t="shared" si="68"/>
        <v>0</v>
      </c>
      <c r="AA263" s="367">
        <f t="shared" si="69"/>
        <v>0</v>
      </c>
      <c r="AB263" s="367">
        <f t="shared" si="70"/>
        <v>0</v>
      </c>
      <c r="AC263" s="368">
        <f t="shared" si="71"/>
        <v>0</v>
      </c>
    </row>
    <row r="264" spans="1:29" ht="12.75" customHeight="1">
      <c r="A264" s="73"/>
      <c r="B264" s="52"/>
      <c r="C264" s="52"/>
      <c r="D264" s="52"/>
      <c r="E264" s="52"/>
      <c r="F264" s="52"/>
      <c r="G264" s="52"/>
      <c r="H264" s="52"/>
      <c r="I264" s="52"/>
      <c r="J264" s="52"/>
      <c r="K264" s="76"/>
      <c r="L264" s="28"/>
      <c r="M264" s="52"/>
      <c r="N264" s="360">
        <v>2</v>
      </c>
      <c r="O264" s="361" t="s">
        <v>1364</v>
      </c>
      <c r="P264" s="362" t="s">
        <v>1260</v>
      </c>
      <c r="Q264" s="362" t="s">
        <v>776</v>
      </c>
      <c r="R264" s="362" t="s">
        <v>1365</v>
      </c>
      <c r="S264" s="362"/>
      <c r="T264" s="363" t="s">
        <v>552</v>
      </c>
      <c r="U264" s="364">
        <v>910</v>
      </c>
      <c r="V264" s="363" t="s">
        <v>1248</v>
      </c>
      <c r="W264" s="365" t="s">
        <v>1366</v>
      </c>
      <c r="X264" s="362" t="s">
        <v>198</v>
      </c>
      <c r="Y264" s="366">
        <f t="shared" si="78"/>
        <v>60</v>
      </c>
      <c r="Z264" s="366">
        <f t="shared" si="68"/>
        <v>0</v>
      </c>
      <c r="AA264" s="367">
        <f t="shared" si="69"/>
        <v>0</v>
      </c>
      <c r="AB264" s="367">
        <f t="shared" si="70"/>
        <v>0</v>
      </c>
      <c r="AC264" s="368">
        <f t="shared" si="71"/>
        <v>0</v>
      </c>
    </row>
    <row r="265" spans="1:29" ht="12.75" customHeight="1">
      <c r="A265" s="73"/>
      <c r="B265" s="52"/>
      <c r="C265" s="52"/>
      <c r="D265" s="52"/>
      <c r="E265" s="52"/>
      <c r="F265" s="52"/>
      <c r="G265" s="52"/>
      <c r="H265" s="52"/>
      <c r="I265" s="52"/>
      <c r="J265" s="52"/>
      <c r="K265" s="76"/>
      <c r="L265" s="28"/>
      <c r="M265" s="52"/>
      <c r="N265" s="360">
        <v>5</v>
      </c>
      <c r="O265" s="361" t="s">
        <v>1367</v>
      </c>
      <c r="P265" s="362" t="s">
        <v>538</v>
      </c>
      <c r="Q265" s="362" t="s">
        <v>644</v>
      </c>
      <c r="R265" s="362" t="s">
        <v>1368</v>
      </c>
      <c r="S265" s="362"/>
      <c r="T265" s="363" t="s">
        <v>552</v>
      </c>
      <c r="U265" s="364">
        <v>232</v>
      </c>
      <c r="V265" s="363" t="s">
        <v>970</v>
      </c>
      <c r="W265" s="365" t="s">
        <v>1243</v>
      </c>
      <c r="X265" s="362" t="s">
        <v>607</v>
      </c>
      <c r="Y265" s="366">
        <f t="shared" si="78"/>
        <v>15</v>
      </c>
      <c r="Z265" s="366">
        <f t="shared" si="68"/>
        <v>0</v>
      </c>
      <c r="AA265" s="367">
        <f t="shared" si="69"/>
        <v>0</v>
      </c>
      <c r="AB265" s="367">
        <f t="shared" si="70"/>
        <v>0</v>
      </c>
      <c r="AC265" s="368">
        <f t="shared" si="71"/>
        <v>0</v>
      </c>
    </row>
    <row r="266" spans="1:29" ht="12.75" customHeight="1">
      <c r="A266" s="73"/>
      <c r="B266" s="52"/>
      <c r="C266" s="52"/>
      <c r="D266" s="52"/>
      <c r="E266" s="52"/>
      <c r="F266" s="52"/>
      <c r="G266" s="52"/>
      <c r="H266" s="52"/>
      <c r="I266" s="52"/>
      <c r="J266" s="52"/>
      <c r="K266" s="76"/>
      <c r="L266" s="28"/>
      <c r="M266" s="52"/>
      <c r="N266" s="360" t="s">
        <v>1369</v>
      </c>
      <c r="O266" s="361" t="s">
        <v>1370</v>
      </c>
      <c r="P266" s="362" t="s">
        <v>1371</v>
      </c>
      <c r="Q266" s="362" t="s">
        <v>741</v>
      </c>
      <c r="R266" s="362" t="s">
        <v>1372</v>
      </c>
      <c r="S266" s="362"/>
      <c r="T266" s="363" t="s">
        <v>552</v>
      </c>
      <c r="U266" s="364" t="s">
        <v>1373</v>
      </c>
      <c r="V266" s="363" t="s">
        <v>741</v>
      </c>
      <c r="W266" s="365" t="s">
        <v>687</v>
      </c>
      <c r="X266" s="362" t="s">
        <v>203</v>
      </c>
      <c r="Y266" s="366"/>
      <c r="Z266" s="366">
        <f t="shared" si="68"/>
        <v>0</v>
      </c>
      <c r="AA266" s="367">
        <f t="shared" si="69"/>
        <v>0</v>
      </c>
      <c r="AB266" s="367">
        <f t="shared" si="70"/>
        <v>0</v>
      </c>
      <c r="AC266" s="368">
        <f t="shared" si="71"/>
        <v>0</v>
      </c>
    </row>
    <row r="267" spans="1:29" ht="12.75" customHeight="1">
      <c r="A267" s="73"/>
      <c r="B267" s="52"/>
      <c r="C267" s="52"/>
      <c r="D267" s="52"/>
      <c r="E267" s="52"/>
      <c r="F267" s="52"/>
      <c r="G267" s="52"/>
      <c r="H267" s="52"/>
      <c r="I267" s="52"/>
      <c r="J267" s="52"/>
      <c r="K267" s="76"/>
      <c r="L267" s="28"/>
      <c r="M267" s="52"/>
      <c r="N267" s="360">
        <v>1</v>
      </c>
      <c r="O267" s="361" t="s">
        <v>1374</v>
      </c>
      <c r="P267" s="362" t="s">
        <v>1375</v>
      </c>
      <c r="Q267" s="362" t="s">
        <v>682</v>
      </c>
      <c r="R267" s="362" t="s">
        <v>1376</v>
      </c>
      <c r="S267" s="362"/>
      <c r="T267" s="363" t="s">
        <v>552</v>
      </c>
      <c r="U267" s="364">
        <v>235</v>
      </c>
      <c r="V267" s="363" t="s">
        <v>970</v>
      </c>
      <c r="W267" s="365" t="s">
        <v>691</v>
      </c>
      <c r="X267" s="362" t="s">
        <v>203</v>
      </c>
      <c r="Y267" s="366">
        <f>VALUE(LEFT(Q267,2))</f>
        <v>3</v>
      </c>
      <c r="Z267" s="366">
        <f t="shared" si="68"/>
        <v>0</v>
      </c>
      <c r="AA267" s="367">
        <f t="shared" si="69"/>
        <v>0</v>
      </c>
      <c r="AB267" s="367">
        <f t="shared" si="70"/>
        <v>0</v>
      </c>
      <c r="AC267" s="368">
        <f t="shared" si="71"/>
        <v>0</v>
      </c>
    </row>
    <row r="268" spans="1:29" ht="12.75" customHeight="1">
      <c r="A268" s="73"/>
      <c r="B268" s="52"/>
      <c r="C268" s="52"/>
      <c r="D268" s="52"/>
      <c r="E268" s="52"/>
      <c r="F268" s="52"/>
      <c r="G268" s="52"/>
      <c r="H268" s="52"/>
      <c r="I268" s="52"/>
      <c r="J268" s="52"/>
      <c r="K268" s="76"/>
      <c r="L268" s="28"/>
      <c r="M268" s="52"/>
      <c r="N268" s="360">
        <v>5</v>
      </c>
      <c r="O268" s="361" t="s">
        <v>1377</v>
      </c>
      <c r="P268" s="362" t="s">
        <v>1378</v>
      </c>
      <c r="Q268" s="362" t="s">
        <v>700</v>
      </c>
      <c r="R268" s="362" t="s">
        <v>1379</v>
      </c>
      <c r="S268" s="362"/>
      <c r="T268" s="363" t="s">
        <v>552</v>
      </c>
      <c r="U268" s="364">
        <v>240</v>
      </c>
      <c r="V268" s="363" t="s">
        <v>741</v>
      </c>
      <c r="W268" s="365" t="s">
        <v>1380</v>
      </c>
      <c r="X268" s="362" t="s">
        <v>203</v>
      </c>
      <c r="Y268" s="366">
        <f t="shared" ref="Y268:Y279" si="79">VALUE(LEFT(Q268,3))</f>
        <v>25</v>
      </c>
      <c r="Z268" s="366">
        <f t="shared" si="68"/>
        <v>0</v>
      </c>
      <c r="AA268" s="367">
        <f t="shared" si="69"/>
        <v>0</v>
      </c>
      <c r="AB268" s="367">
        <f t="shared" si="70"/>
        <v>0</v>
      </c>
      <c r="AC268" s="368">
        <f t="shared" si="71"/>
        <v>0</v>
      </c>
    </row>
    <row r="269" spans="1:29" ht="12.75" customHeight="1">
      <c r="A269" s="73"/>
      <c r="B269" s="52"/>
      <c r="C269" s="52"/>
      <c r="D269" s="52"/>
      <c r="E269" s="52"/>
      <c r="F269" s="52"/>
      <c r="G269" s="52"/>
      <c r="H269" s="52"/>
      <c r="I269" s="52"/>
      <c r="J269" s="52"/>
      <c r="K269" s="76"/>
      <c r="L269" s="28"/>
      <c r="M269" s="52"/>
      <c r="N269" s="360">
        <v>4</v>
      </c>
      <c r="O269" s="361" t="s">
        <v>1381</v>
      </c>
      <c r="P269" s="362" t="s">
        <v>1382</v>
      </c>
      <c r="Q269" s="362" t="s">
        <v>1241</v>
      </c>
      <c r="R269" s="362" t="s">
        <v>1383</v>
      </c>
      <c r="S269" s="362" t="s">
        <v>1384</v>
      </c>
      <c r="T269" s="363" t="s">
        <v>552</v>
      </c>
      <c r="U269" s="364">
        <v>920</v>
      </c>
      <c r="V269" s="363" t="s">
        <v>203</v>
      </c>
      <c r="W269" s="365" t="s">
        <v>1385</v>
      </c>
      <c r="X269" s="362" t="s">
        <v>566</v>
      </c>
      <c r="Y269" s="366">
        <f t="shared" si="79"/>
        <v>35</v>
      </c>
      <c r="Z269" s="366">
        <f t="shared" si="68"/>
        <v>0</v>
      </c>
      <c r="AA269" s="367">
        <f t="shared" si="69"/>
        <v>0</v>
      </c>
      <c r="AB269" s="367">
        <f t="shared" si="70"/>
        <v>0</v>
      </c>
      <c r="AC269" s="368">
        <f t="shared" si="71"/>
        <v>0</v>
      </c>
    </row>
    <row r="270" spans="1:29" ht="12.75" customHeight="1">
      <c r="A270" s="73"/>
      <c r="B270" s="52"/>
      <c r="C270" s="52"/>
      <c r="D270" s="52"/>
      <c r="E270" s="52"/>
      <c r="F270" s="52"/>
      <c r="G270" s="52"/>
      <c r="H270" s="52"/>
      <c r="I270" s="52"/>
      <c r="J270" s="52"/>
      <c r="K270" s="76"/>
      <c r="L270" s="28"/>
      <c r="M270" s="52"/>
      <c r="N270" s="360">
        <v>6</v>
      </c>
      <c r="O270" s="361" t="s">
        <v>1386</v>
      </c>
      <c r="P270" s="362" t="s">
        <v>1387</v>
      </c>
      <c r="Q270" s="362" t="s">
        <v>1128</v>
      </c>
      <c r="R270" s="362" t="s">
        <v>1388</v>
      </c>
      <c r="S270" s="362"/>
      <c r="T270" s="363" t="s">
        <v>552</v>
      </c>
      <c r="U270" s="364"/>
      <c r="V270" s="363" t="s">
        <v>1195</v>
      </c>
      <c r="W270" s="365" t="s">
        <v>749</v>
      </c>
      <c r="X270" s="362" t="s">
        <v>566</v>
      </c>
      <c r="Y270" s="366">
        <f t="shared" si="79"/>
        <v>48</v>
      </c>
      <c r="Z270" s="366">
        <f t="shared" si="68"/>
        <v>0</v>
      </c>
      <c r="AA270" s="367">
        <f t="shared" si="69"/>
        <v>0</v>
      </c>
      <c r="AB270" s="367">
        <f t="shared" si="70"/>
        <v>0</v>
      </c>
      <c r="AC270" s="368">
        <f t="shared" si="71"/>
        <v>0</v>
      </c>
    </row>
    <row r="271" spans="1:29" ht="12.75" customHeight="1">
      <c r="A271" s="73"/>
      <c r="B271" s="52"/>
      <c r="C271" s="52"/>
      <c r="D271" s="52"/>
      <c r="E271" s="52"/>
      <c r="F271" s="52"/>
      <c r="G271" s="52"/>
      <c r="H271" s="52"/>
      <c r="I271" s="52"/>
      <c r="J271" s="52"/>
      <c r="K271" s="76"/>
      <c r="L271" s="28"/>
      <c r="M271" s="52"/>
      <c r="N271" s="360">
        <v>10</v>
      </c>
      <c r="O271" s="361" t="s">
        <v>1389</v>
      </c>
      <c r="P271" s="362" t="s">
        <v>1390</v>
      </c>
      <c r="Q271" s="362" t="s">
        <v>634</v>
      </c>
      <c r="R271" s="362" t="s">
        <v>1391</v>
      </c>
      <c r="S271" s="362" t="s">
        <v>1384</v>
      </c>
      <c r="T271" s="363" t="s">
        <v>552</v>
      </c>
      <c r="U271" s="364">
        <v>241</v>
      </c>
      <c r="V271" s="363" t="s">
        <v>970</v>
      </c>
      <c r="W271" s="365" t="s">
        <v>1392</v>
      </c>
      <c r="X271" s="362" t="s">
        <v>566</v>
      </c>
      <c r="Y271" s="366">
        <f t="shared" si="79"/>
        <v>65</v>
      </c>
      <c r="Z271" s="366">
        <f t="shared" si="68"/>
        <v>0</v>
      </c>
      <c r="AA271" s="367">
        <f t="shared" si="69"/>
        <v>0</v>
      </c>
      <c r="AB271" s="367">
        <f t="shared" si="70"/>
        <v>0</v>
      </c>
      <c r="AC271" s="368">
        <f t="shared" si="71"/>
        <v>0</v>
      </c>
    </row>
    <row r="272" spans="1:29" ht="12.75" customHeight="1">
      <c r="A272" s="73"/>
      <c r="B272" s="52"/>
      <c r="C272" s="52"/>
      <c r="D272" s="52"/>
      <c r="E272" s="52"/>
      <c r="F272" s="52"/>
      <c r="G272" s="52"/>
      <c r="H272" s="52"/>
      <c r="I272" s="52"/>
      <c r="J272" s="52"/>
      <c r="K272" s="76"/>
      <c r="L272" s="28"/>
      <c r="M272" s="52"/>
      <c r="N272" s="360">
        <v>1</v>
      </c>
      <c r="O272" s="361" t="s">
        <v>1393</v>
      </c>
      <c r="P272" s="362" t="s">
        <v>1141</v>
      </c>
      <c r="Q272" s="362" t="s">
        <v>1394</v>
      </c>
      <c r="R272" s="362" t="s">
        <v>1395</v>
      </c>
      <c r="S272" s="362"/>
      <c r="T272" s="363" t="s">
        <v>552</v>
      </c>
      <c r="U272" s="364"/>
      <c r="V272" s="363" t="s">
        <v>970</v>
      </c>
      <c r="W272" s="365" t="s">
        <v>1396</v>
      </c>
      <c r="X272" s="362" t="s">
        <v>607</v>
      </c>
      <c r="Y272" s="366">
        <f t="shared" si="79"/>
        <v>61</v>
      </c>
      <c r="Z272" s="366">
        <f t="shared" si="68"/>
        <v>0</v>
      </c>
      <c r="AA272" s="367">
        <f t="shared" si="69"/>
        <v>0</v>
      </c>
      <c r="AB272" s="367">
        <f t="shared" si="70"/>
        <v>0</v>
      </c>
      <c r="AC272" s="368">
        <f t="shared" si="71"/>
        <v>0</v>
      </c>
    </row>
    <row r="273" spans="1:29" ht="12.75" customHeight="1">
      <c r="A273" s="73"/>
      <c r="B273" s="52"/>
      <c r="C273" s="52"/>
      <c r="D273" s="52"/>
      <c r="E273" s="52"/>
      <c r="F273" s="52"/>
      <c r="G273" s="52"/>
      <c r="H273" s="52"/>
      <c r="I273" s="52"/>
      <c r="J273" s="52"/>
      <c r="K273" s="76"/>
      <c r="L273" s="28"/>
      <c r="M273" s="52"/>
      <c r="N273" s="360">
        <v>3</v>
      </c>
      <c r="O273" s="361" t="s">
        <v>1397</v>
      </c>
      <c r="P273" s="362" t="s">
        <v>1398</v>
      </c>
      <c r="Q273" s="362" t="s">
        <v>936</v>
      </c>
      <c r="R273" s="362" t="s">
        <v>1399</v>
      </c>
      <c r="S273" s="362"/>
      <c r="T273" s="363" t="s">
        <v>552</v>
      </c>
      <c r="U273" s="364">
        <v>906</v>
      </c>
      <c r="V273" s="363" t="s">
        <v>741</v>
      </c>
      <c r="W273" s="365" t="s">
        <v>1400</v>
      </c>
      <c r="X273" s="362" t="s">
        <v>206</v>
      </c>
      <c r="Y273" s="366">
        <f t="shared" si="79"/>
        <v>18</v>
      </c>
      <c r="Z273" s="366">
        <f t="shared" si="68"/>
        <v>0</v>
      </c>
      <c r="AA273" s="367">
        <f t="shared" si="69"/>
        <v>0</v>
      </c>
      <c r="AB273" s="367">
        <f t="shared" si="70"/>
        <v>0</v>
      </c>
      <c r="AC273" s="368">
        <f t="shared" si="71"/>
        <v>0</v>
      </c>
    </row>
    <row r="274" spans="1:29" ht="12.75" customHeight="1">
      <c r="A274" s="73"/>
      <c r="B274" s="52"/>
      <c r="C274" s="52"/>
      <c r="D274" s="52"/>
      <c r="E274" s="52"/>
      <c r="F274" s="52"/>
      <c r="G274" s="52"/>
      <c r="H274" s="52"/>
      <c r="I274" s="52"/>
      <c r="J274" s="52"/>
      <c r="K274" s="76"/>
      <c r="L274" s="28"/>
      <c r="M274" s="52"/>
      <c r="N274" s="360">
        <v>10</v>
      </c>
      <c r="O274" s="361" t="s">
        <v>1401</v>
      </c>
      <c r="P274" s="362" t="s">
        <v>819</v>
      </c>
      <c r="Q274" s="362" t="s">
        <v>644</v>
      </c>
      <c r="R274" s="362" t="s">
        <v>1402</v>
      </c>
      <c r="S274" s="362"/>
      <c r="T274" s="363" t="s">
        <v>552</v>
      </c>
      <c r="U274" s="364">
        <v>905</v>
      </c>
      <c r="V274" s="363" t="s">
        <v>970</v>
      </c>
      <c r="W274" s="365" t="s">
        <v>684</v>
      </c>
      <c r="X274" s="362" t="s">
        <v>607</v>
      </c>
      <c r="Y274" s="366">
        <f t="shared" si="79"/>
        <v>15</v>
      </c>
      <c r="Z274" s="366">
        <f t="shared" si="68"/>
        <v>0</v>
      </c>
      <c r="AA274" s="367">
        <f t="shared" si="69"/>
        <v>0</v>
      </c>
      <c r="AB274" s="367">
        <f t="shared" si="70"/>
        <v>0</v>
      </c>
      <c r="AC274" s="368">
        <f t="shared" si="71"/>
        <v>0</v>
      </c>
    </row>
    <row r="275" spans="1:29" ht="12.75" customHeight="1">
      <c r="A275" s="73"/>
      <c r="B275" s="52"/>
      <c r="C275" s="52"/>
      <c r="D275" s="52"/>
      <c r="E275" s="52"/>
      <c r="F275" s="52"/>
      <c r="G275" s="52"/>
      <c r="H275" s="52"/>
      <c r="I275" s="52"/>
      <c r="J275" s="52"/>
      <c r="K275" s="76"/>
      <c r="L275" s="28"/>
      <c r="M275" s="52"/>
      <c r="N275" s="360">
        <v>10</v>
      </c>
      <c r="O275" s="361" t="s">
        <v>1403</v>
      </c>
      <c r="P275" s="362" t="s">
        <v>1404</v>
      </c>
      <c r="Q275" s="362" t="s">
        <v>631</v>
      </c>
      <c r="R275" s="362" t="s">
        <v>1405</v>
      </c>
      <c r="S275" s="362"/>
      <c r="T275" s="363" t="s">
        <v>552</v>
      </c>
      <c r="U275" s="364">
        <v>242</v>
      </c>
      <c r="V275" s="363" t="s">
        <v>970</v>
      </c>
      <c r="W275" s="365" t="s">
        <v>1406</v>
      </c>
      <c r="X275" s="362" t="s">
        <v>745</v>
      </c>
      <c r="Y275" s="366">
        <f t="shared" si="79"/>
        <v>90</v>
      </c>
      <c r="Z275" s="366">
        <f t="shared" si="68"/>
        <v>0</v>
      </c>
      <c r="AA275" s="367">
        <f t="shared" si="69"/>
        <v>0</v>
      </c>
      <c r="AB275" s="367">
        <f t="shared" si="70"/>
        <v>0</v>
      </c>
      <c r="AC275" s="368">
        <f t="shared" si="71"/>
        <v>0</v>
      </c>
    </row>
    <row r="276" spans="1:29" ht="12.75" customHeight="1">
      <c r="A276" s="73"/>
      <c r="B276" s="52"/>
      <c r="C276" s="52"/>
      <c r="D276" s="52"/>
      <c r="E276" s="52"/>
      <c r="F276" s="52"/>
      <c r="G276" s="52"/>
      <c r="H276" s="52"/>
      <c r="I276" s="52"/>
      <c r="J276" s="52"/>
      <c r="K276" s="76"/>
      <c r="L276" s="28"/>
      <c r="M276" s="52"/>
      <c r="N276" s="360">
        <v>3</v>
      </c>
      <c r="O276" s="361" t="s">
        <v>1407</v>
      </c>
      <c r="P276" s="362" t="s">
        <v>1408</v>
      </c>
      <c r="Q276" s="362" t="s">
        <v>1108</v>
      </c>
      <c r="R276" s="362" t="s">
        <v>1409</v>
      </c>
      <c r="S276" s="362"/>
      <c r="T276" s="363" t="s">
        <v>552</v>
      </c>
      <c r="U276" s="364">
        <v>243</v>
      </c>
      <c r="V276" s="363" t="s">
        <v>1248</v>
      </c>
      <c r="W276" s="365" t="s">
        <v>1410</v>
      </c>
      <c r="X276" s="362" t="s">
        <v>745</v>
      </c>
      <c r="Y276" s="366">
        <f t="shared" si="79"/>
        <v>27</v>
      </c>
      <c r="Z276" s="366">
        <f t="shared" si="68"/>
        <v>0</v>
      </c>
      <c r="AA276" s="367">
        <f t="shared" si="69"/>
        <v>0</v>
      </c>
      <c r="AB276" s="367">
        <f t="shared" si="70"/>
        <v>0</v>
      </c>
      <c r="AC276" s="368">
        <f t="shared" si="71"/>
        <v>0</v>
      </c>
    </row>
    <row r="277" spans="1:29" ht="12.75" customHeight="1">
      <c r="A277" s="73"/>
      <c r="B277" s="52"/>
      <c r="C277" s="52"/>
      <c r="D277" s="52"/>
      <c r="E277" s="52"/>
      <c r="F277" s="52"/>
      <c r="G277" s="52"/>
      <c r="H277" s="52"/>
      <c r="I277" s="52"/>
      <c r="J277" s="52"/>
      <c r="K277" s="76"/>
      <c r="L277" s="28"/>
      <c r="M277" s="52"/>
      <c r="N277" s="360">
        <v>9</v>
      </c>
      <c r="O277" s="361" t="s">
        <v>1411</v>
      </c>
      <c r="P277" s="362" t="s">
        <v>1412</v>
      </c>
      <c r="Q277" s="362" t="s">
        <v>1413</v>
      </c>
      <c r="R277" s="362" t="s">
        <v>1414</v>
      </c>
      <c r="S277" s="362" t="s">
        <v>1384</v>
      </c>
      <c r="T277" s="363" t="s">
        <v>552</v>
      </c>
      <c r="U277" s="364">
        <v>926</v>
      </c>
      <c r="V277" s="363" t="s">
        <v>970</v>
      </c>
      <c r="W277" s="365" t="s">
        <v>559</v>
      </c>
      <c r="X277" s="362" t="s">
        <v>194</v>
      </c>
      <c r="Y277" s="366">
        <f t="shared" si="79"/>
        <v>39</v>
      </c>
      <c r="Z277" s="366">
        <f t="shared" si="68"/>
        <v>0</v>
      </c>
      <c r="AA277" s="367">
        <f t="shared" si="69"/>
        <v>0</v>
      </c>
      <c r="AB277" s="367">
        <f t="shared" si="70"/>
        <v>0</v>
      </c>
      <c r="AC277" s="368">
        <f t="shared" si="71"/>
        <v>0</v>
      </c>
    </row>
    <row r="278" spans="1:29" ht="12.75" customHeight="1">
      <c r="A278" s="73"/>
      <c r="B278" s="52"/>
      <c r="C278" s="52"/>
      <c r="D278" s="52"/>
      <c r="E278" s="52"/>
      <c r="F278" s="52"/>
      <c r="G278" s="52"/>
      <c r="H278" s="52"/>
      <c r="I278" s="52"/>
      <c r="J278" s="52"/>
      <c r="K278" s="76"/>
      <c r="L278" s="28"/>
      <c r="M278" s="52"/>
      <c r="N278" s="360">
        <v>2</v>
      </c>
      <c r="O278" s="361" t="s">
        <v>1415</v>
      </c>
      <c r="P278" s="362" t="s">
        <v>1416</v>
      </c>
      <c r="Q278" s="362" t="s">
        <v>1246</v>
      </c>
      <c r="R278" s="362" t="s">
        <v>1417</v>
      </c>
      <c r="S278" s="362"/>
      <c r="T278" s="363" t="s">
        <v>552</v>
      </c>
      <c r="U278" s="364">
        <v>921</v>
      </c>
      <c r="V278" s="363" t="s">
        <v>1248</v>
      </c>
      <c r="W278" s="365" t="s">
        <v>1418</v>
      </c>
      <c r="X278" s="362" t="s">
        <v>745</v>
      </c>
      <c r="Y278" s="366">
        <f t="shared" si="79"/>
        <v>31</v>
      </c>
      <c r="Z278" s="366">
        <f t="shared" si="68"/>
        <v>0</v>
      </c>
      <c r="AA278" s="367">
        <f t="shared" si="69"/>
        <v>0</v>
      </c>
      <c r="AB278" s="367">
        <f t="shared" si="70"/>
        <v>0</v>
      </c>
      <c r="AC278" s="368">
        <f t="shared" si="71"/>
        <v>0</v>
      </c>
    </row>
    <row r="279" spans="1:29" ht="12.75" customHeight="1">
      <c r="A279" s="73"/>
      <c r="B279" s="52"/>
      <c r="C279" s="52"/>
      <c r="D279" s="52"/>
      <c r="E279" s="52"/>
      <c r="F279" s="52"/>
      <c r="G279" s="52"/>
      <c r="H279" s="52"/>
      <c r="I279" s="52"/>
      <c r="J279" s="52"/>
      <c r="K279" s="76"/>
      <c r="L279" s="28"/>
      <c r="M279" s="52"/>
      <c r="N279" s="360">
        <v>5</v>
      </c>
      <c r="O279" s="361" t="s">
        <v>1419</v>
      </c>
      <c r="P279" s="362" t="s">
        <v>1420</v>
      </c>
      <c r="Q279" s="362" t="s">
        <v>1273</v>
      </c>
      <c r="R279" s="362" t="s">
        <v>1421</v>
      </c>
      <c r="S279" s="362"/>
      <c r="T279" s="363" t="s">
        <v>552</v>
      </c>
      <c r="U279" s="364">
        <v>927</v>
      </c>
      <c r="V279" s="363" t="s">
        <v>1248</v>
      </c>
      <c r="W279" s="365" t="s">
        <v>1422</v>
      </c>
      <c r="X279" s="362" t="s">
        <v>566</v>
      </c>
      <c r="Y279" s="366">
        <f t="shared" si="79"/>
        <v>33</v>
      </c>
      <c r="Z279" s="366">
        <f t="shared" si="68"/>
        <v>0</v>
      </c>
      <c r="AA279" s="367">
        <f t="shared" si="69"/>
        <v>0</v>
      </c>
      <c r="AB279" s="367">
        <f t="shared" si="70"/>
        <v>0</v>
      </c>
      <c r="AC279" s="368">
        <f t="shared" si="71"/>
        <v>0</v>
      </c>
    </row>
    <row r="280" spans="1:29" ht="12.75" customHeight="1">
      <c r="A280" s="73"/>
      <c r="B280" s="52"/>
      <c r="C280" s="52"/>
      <c r="D280" s="52"/>
      <c r="E280" s="52"/>
      <c r="F280" s="52"/>
      <c r="G280" s="52"/>
      <c r="H280" s="52"/>
      <c r="I280" s="52"/>
      <c r="J280" s="52"/>
      <c r="K280" s="76"/>
      <c r="L280" s="28"/>
      <c r="M280" s="52"/>
      <c r="N280" s="360">
        <v>1</v>
      </c>
      <c r="O280" s="361" t="s">
        <v>1423</v>
      </c>
      <c r="P280" s="362" t="s">
        <v>1145</v>
      </c>
      <c r="Q280" s="362" t="s">
        <v>712</v>
      </c>
      <c r="R280" s="362" t="s">
        <v>1424</v>
      </c>
      <c r="S280" s="362"/>
      <c r="T280" s="363" t="s">
        <v>552</v>
      </c>
      <c r="U280" s="364">
        <v>244</v>
      </c>
      <c r="V280" s="363" t="s">
        <v>203</v>
      </c>
      <c r="W280" s="365" t="s">
        <v>1425</v>
      </c>
      <c r="X280" s="362" t="s">
        <v>607</v>
      </c>
      <c r="Y280" s="366">
        <f>VALUE(LEFT(Q280,2))</f>
        <v>7</v>
      </c>
      <c r="Z280" s="366">
        <f t="shared" si="68"/>
        <v>0</v>
      </c>
      <c r="AA280" s="367">
        <f t="shared" si="69"/>
        <v>0</v>
      </c>
      <c r="AB280" s="367">
        <f t="shared" si="70"/>
        <v>0</v>
      </c>
      <c r="AC280" s="368">
        <f t="shared" si="71"/>
        <v>0</v>
      </c>
    </row>
    <row r="281" spans="1:29" ht="12.75" customHeight="1">
      <c r="A281" s="73"/>
      <c r="B281" s="52"/>
      <c r="C281" s="52"/>
      <c r="D281" s="52"/>
      <c r="E281" s="52"/>
      <c r="F281" s="52"/>
      <c r="G281" s="52"/>
      <c r="H281" s="52"/>
      <c r="I281" s="52"/>
      <c r="J281" s="52"/>
      <c r="K281" s="76"/>
      <c r="L281" s="28"/>
      <c r="M281" s="52"/>
      <c r="N281" s="360">
        <v>5</v>
      </c>
      <c r="O281" s="361" t="s">
        <v>1426</v>
      </c>
      <c r="P281" s="362" t="s">
        <v>1427</v>
      </c>
      <c r="Q281" s="362" t="s">
        <v>1312</v>
      </c>
      <c r="R281" s="362" t="s">
        <v>1428</v>
      </c>
      <c r="S281" s="362"/>
      <c r="T281" s="363" t="s">
        <v>552</v>
      </c>
      <c r="U281" s="364">
        <v>245</v>
      </c>
      <c r="V281" s="363" t="s">
        <v>1164</v>
      </c>
      <c r="W281" s="365" t="s">
        <v>1429</v>
      </c>
      <c r="X281" s="362" t="s">
        <v>203</v>
      </c>
      <c r="Y281" s="366">
        <f t="shared" ref="Y281:Y290" si="80">VALUE(LEFT(Q281,3))</f>
        <v>23</v>
      </c>
      <c r="Z281" s="366">
        <f t="shared" si="68"/>
        <v>0</v>
      </c>
      <c r="AA281" s="367">
        <f t="shared" si="69"/>
        <v>0</v>
      </c>
      <c r="AB281" s="367">
        <f t="shared" si="70"/>
        <v>0</v>
      </c>
      <c r="AC281" s="368">
        <f t="shared" si="71"/>
        <v>0</v>
      </c>
    </row>
    <row r="282" spans="1:29" ht="12.75" customHeight="1">
      <c r="A282" s="73"/>
      <c r="B282" s="52"/>
      <c r="C282" s="52"/>
      <c r="D282" s="52"/>
      <c r="E282" s="52"/>
      <c r="F282" s="52"/>
      <c r="G282" s="52"/>
      <c r="H282" s="52"/>
      <c r="I282" s="52"/>
      <c r="J282" s="52"/>
      <c r="K282" s="76"/>
      <c r="L282" s="28"/>
      <c r="M282" s="52"/>
      <c r="N282" s="360">
        <v>5</v>
      </c>
      <c r="O282" s="361" t="s">
        <v>1430</v>
      </c>
      <c r="P282" s="362" t="s">
        <v>1431</v>
      </c>
      <c r="Q282" s="362" t="s">
        <v>876</v>
      </c>
      <c r="R282" s="362" t="s">
        <v>1432</v>
      </c>
      <c r="S282" s="362"/>
      <c r="T282" s="363" t="s">
        <v>552</v>
      </c>
      <c r="U282" s="364">
        <v>247</v>
      </c>
      <c r="V282" s="363" t="s">
        <v>970</v>
      </c>
      <c r="W282" s="365" t="s">
        <v>864</v>
      </c>
      <c r="X282" s="362" t="s">
        <v>203</v>
      </c>
      <c r="Y282" s="366">
        <f t="shared" si="80"/>
        <v>15</v>
      </c>
      <c r="Z282" s="366">
        <f t="shared" si="68"/>
        <v>0</v>
      </c>
      <c r="AA282" s="367">
        <f t="shared" si="69"/>
        <v>0</v>
      </c>
      <c r="AB282" s="367">
        <f t="shared" si="70"/>
        <v>0</v>
      </c>
      <c r="AC282" s="368">
        <f t="shared" si="71"/>
        <v>0</v>
      </c>
    </row>
    <row r="283" spans="1:29" ht="12.75" customHeight="1">
      <c r="A283" s="73"/>
      <c r="B283" s="52"/>
      <c r="C283" s="52"/>
      <c r="D283" s="52"/>
      <c r="E283" s="52"/>
      <c r="F283" s="52"/>
      <c r="G283" s="52"/>
      <c r="H283" s="52"/>
      <c r="I283" s="52"/>
      <c r="J283" s="52"/>
      <c r="K283" s="76"/>
      <c r="L283" s="28"/>
      <c r="M283" s="52"/>
      <c r="N283" s="360">
        <v>6</v>
      </c>
      <c r="O283" s="361" t="s">
        <v>1433</v>
      </c>
      <c r="P283" s="362" t="s">
        <v>1434</v>
      </c>
      <c r="Q283" s="362" t="s">
        <v>693</v>
      </c>
      <c r="R283" s="362" t="s">
        <v>1435</v>
      </c>
      <c r="S283" s="362"/>
      <c r="T283" s="363" t="s">
        <v>552</v>
      </c>
      <c r="U283" s="364">
        <v>248</v>
      </c>
      <c r="V283" s="363" t="s">
        <v>203</v>
      </c>
      <c r="W283" s="365" t="s">
        <v>1436</v>
      </c>
      <c r="X283" s="362" t="s">
        <v>203</v>
      </c>
      <c r="Y283" s="366">
        <f t="shared" si="80"/>
        <v>16</v>
      </c>
      <c r="Z283" s="366">
        <f t="shared" si="68"/>
        <v>0</v>
      </c>
      <c r="AA283" s="367">
        <f t="shared" si="69"/>
        <v>0</v>
      </c>
      <c r="AB283" s="367">
        <f t="shared" si="70"/>
        <v>0</v>
      </c>
      <c r="AC283" s="368">
        <f t="shared" si="71"/>
        <v>0</v>
      </c>
    </row>
    <row r="284" spans="1:29" ht="12.75" customHeight="1">
      <c r="A284" s="73"/>
      <c r="B284" s="52"/>
      <c r="C284" s="52"/>
      <c r="D284" s="52"/>
      <c r="E284" s="52"/>
      <c r="F284" s="52"/>
      <c r="G284" s="52"/>
      <c r="H284" s="52"/>
      <c r="I284" s="52"/>
      <c r="J284" s="52"/>
      <c r="K284" s="76"/>
      <c r="L284" s="28"/>
      <c r="M284" s="52"/>
      <c r="N284" s="360">
        <v>20</v>
      </c>
      <c r="O284" s="361" t="s">
        <v>1437</v>
      </c>
      <c r="P284" s="362" t="s">
        <v>1438</v>
      </c>
      <c r="Q284" s="362" t="s">
        <v>776</v>
      </c>
      <c r="R284" s="362" t="s">
        <v>1439</v>
      </c>
      <c r="S284" s="362"/>
      <c r="T284" s="363" t="s">
        <v>552</v>
      </c>
      <c r="U284" s="364">
        <v>249</v>
      </c>
      <c r="V284" s="363" t="s">
        <v>970</v>
      </c>
      <c r="W284" s="365" t="s">
        <v>1440</v>
      </c>
      <c r="X284" s="362" t="s">
        <v>745</v>
      </c>
      <c r="Y284" s="366">
        <f t="shared" si="80"/>
        <v>60</v>
      </c>
      <c r="Z284" s="366">
        <f t="shared" si="68"/>
        <v>0</v>
      </c>
      <c r="AA284" s="367">
        <f t="shared" si="69"/>
        <v>0</v>
      </c>
      <c r="AB284" s="367">
        <f t="shared" si="70"/>
        <v>0</v>
      </c>
      <c r="AC284" s="368">
        <f t="shared" si="71"/>
        <v>0</v>
      </c>
    </row>
    <row r="285" spans="1:29" ht="12.75" customHeight="1">
      <c r="A285" s="73"/>
      <c r="B285" s="52"/>
      <c r="C285" s="52"/>
      <c r="D285" s="52"/>
      <c r="E285" s="52"/>
      <c r="F285" s="52"/>
      <c r="G285" s="52"/>
      <c r="H285" s="52"/>
      <c r="I285" s="52"/>
      <c r="J285" s="52"/>
      <c r="K285" s="76"/>
      <c r="L285" s="28"/>
      <c r="M285" s="52"/>
      <c r="N285" s="360">
        <v>4</v>
      </c>
      <c r="O285" s="361" t="s">
        <v>1441</v>
      </c>
      <c r="P285" s="362" t="s">
        <v>1442</v>
      </c>
      <c r="Q285" s="362" t="s">
        <v>862</v>
      </c>
      <c r="R285" s="362" t="s">
        <v>1443</v>
      </c>
      <c r="S285" s="362"/>
      <c r="T285" s="363" t="s">
        <v>552</v>
      </c>
      <c r="U285" s="364">
        <v>915</v>
      </c>
      <c r="V285" s="363" t="s">
        <v>1195</v>
      </c>
      <c r="W285" s="365" t="s">
        <v>749</v>
      </c>
      <c r="X285" s="362" t="s">
        <v>745</v>
      </c>
      <c r="Y285" s="366">
        <f t="shared" si="80"/>
        <v>36</v>
      </c>
      <c r="Z285" s="366">
        <f t="shared" si="68"/>
        <v>0</v>
      </c>
      <c r="AA285" s="367">
        <f t="shared" si="69"/>
        <v>0</v>
      </c>
      <c r="AB285" s="367">
        <f t="shared" si="70"/>
        <v>0</v>
      </c>
      <c r="AC285" s="368">
        <f t="shared" si="71"/>
        <v>0</v>
      </c>
    </row>
    <row r="286" spans="1:29" ht="12.75" customHeight="1">
      <c r="A286" s="73"/>
      <c r="B286" s="52"/>
      <c r="C286" s="52"/>
      <c r="D286" s="52"/>
      <c r="E286" s="52"/>
      <c r="F286" s="52"/>
      <c r="G286" s="52"/>
      <c r="H286" s="52"/>
      <c r="I286" s="52"/>
      <c r="J286" s="52"/>
      <c r="K286" s="76"/>
      <c r="L286" s="28"/>
      <c r="M286" s="52"/>
      <c r="N286" s="360">
        <v>20</v>
      </c>
      <c r="O286" s="361" t="s">
        <v>1444</v>
      </c>
      <c r="P286" s="362" t="s">
        <v>1141</v>
      </c>
      <c r="Q286" s="362" t="s">
        <v>856</v>
      </c>
      <c r="R286" s="362" t="s">
        <v>1445</v>
      </c>
      <c r="S286" s="362"/>
      <c r="T286" s="363" t="s">
        <v>552</v>
      </c>
      <c r="U286" s="364">
        <v>922</v>
      </c>
      <c r="V286" s="363" t="s">
        <v>1195</v>
      </c>
      <c r="W286" s="365" t="s">
        <v>1446</v>
      </c>
      <c r="X286" s="362" t="s">
        <v>560</v>
      </c>
      <c r="Y286" s="366">
        <f t="shared" si="80"/>
        <v>450</v>
      </c>
      <c r="Z286" s="366">
        <f t="shared" si="68"/>
        <v>0</v>
      </c>
      <c r="AA286" s="367">
        <f t="shared" si="69"/>
        <v>0</v>
      </c>
      <c r="AB286" s="367">
        <f t="shared" si="70"/>
        <v>0</v>
      </c>
      <c r="AC286" s="368">
        <f t="shared" si="71"/>
        <v>0</v>
      </c>
    </row>
    <row r="287" spans="1:29" ht="12.75" customHeight="1">
      <c r="A287" s="73"/>
      <c r="B287" s="52"/>
      <c r="C287" s="52"/>
      <c r="D287" s="52"/>
      <c r="E287" s="52"/>
      <c r="F287" s="52"/>
      <c r="G287" s="52"/>
      <c r="H287" s="52"/>
      <c r="I287" s="52"/>
      <c r="J287" s="52"/>
      <c r="K287" s="76"/>
      <c r="L287" s="28"/>
      <c r="M287" s="52"/>
      <c r="N287" s="360">
        <v>6</v>
      </c>
      <c r="O287" s="361" t="s">
        <v>1447</v>
      </c>
      <c r="P287" s="362" t="s">
        <v>803</v>
      </c>
      <c r="Q287" s="362" t="s">
        <v>1060</v>
      </c>
      <c r="R287" s="362" t="s">
        <v>1448</v>
      </c>
      <c r="S287" s="362"/>
      <c r="T287" s="363" t="s">
        <v>552</v>
      </c>
      <c r="U287" s="364">
        <v>935</v>
      </c>
      <c r="V287" s="363" t="s">
        <v>1164</v>
      </c>
      <c r="W287" s="365" t="s">
        <v>1449</v>
      </c>
      <c r="X287" s="362" t="s">
        <v>198</v>
      </c>
      <c r="Y287" s="366">
        <f t="shared" si="80"/>
        <v>19</v>
      </c>
      <c r="Z287" s="366">
        <f t="shared" si="68"/>
        <v>0</v>
      </c>
      <c r="AA287" s="367">
        <f t="shared" si="69"/>
        <v>0</v>
      </c>
      <c r="AB287" s="367">
        <f t="shared" si="70"/>
        <v>0</v>
      </c>
      <c r="AC287" s="368">
        <f t="shared" si="71"/>
        <v>0</v>
      </c>
    </row>
    <row r="288" spans="1:29" ht="12.75" customHeight="1">
      <c r="A288" s="73"/>
      <c r="B288" s="52"/>
      <c r="C288" s="52"/>
      <c r="D288" s="52"/>
      <c r="E288" s="52"/>
      <c r="F288" s="52"/>
      <c r="G288" s="52"/>
      <c r="H288" s="52"/>
      <c r="I288" s="52"/>
      <c r="J288" s="52"/>
      <c r="K288" s="76"/>
      <c r="L288" s="28"/>
      <c r="M288" s="52"/>
      <c r="N288" s="360">
        <v>3</v>
      </c>
      <c r="O288" s="361" t="s">
        <v>1450</v>
      </c>
      <c r="P288" s="362" t="s">
        <v>1202</v>
      </c>
      <c r="Q288" s="362" t="s">
        <v>613</v>
      </c>
      <c r="R288" s="362" t="s">
        <v>1451</v>
      </c>
      <c r="S288" s="362"/>
      <c r="T288" s="363" t="s">
        <v>552</v>
      </c>
      <c r="U288" s="364">
        <v>253</v>
      </c>
      <c r="V288" s="363" t="s">
        <v>1195</v>
      </c>
      <c r="W288" s="365" t="s">
        <v>1161</v>
      </c>
      <c r="X288" s="362" t="s">
        <v>566</v>
      </c>
      <c r="Y288" s="366">
        <f t="shared" si="80"/>
        <v>24</v>
      </c>
      <c r="Z288" s="366">
        <f t="shared" si="68"/>
        <v>0</v>
      </c>
      <c r="AA288" s="367">
        <f t="shared" si="69"/>
        <v>0</v>
      </c>
      <c r="AB288" s="367">
        <f t="shared" si="70"/>
        <v>0</v>
      </c>
      <c r="AC288" s="368">
        <f t="shared" si="71"/>
        <v>0</v>
      </c>
    </row>
    <row r="289" spans="1:29" ht="12.75" customHeight="1">
      <c r="A289" s="73"/>
      <c r="B289" s="52"/>
      <c r="C289" s="52"/>
      <c r="D289" s="52"/>
      <c r="E289" s="52"/>
      <c r="F289" s="52"/>
      <c r="G289" s="52"/>
      <c r="H289" s="52"/>
      <c r="I289" s="52"/>
      <c r="J289" s="52"/>
      <c r="K289" s="76"/>
      <c r="L289" s="28"/>
      <c r="M289" s="52"/>
      <c r="N289" s="360">
        <v>5</v>
      </c>
      <c r="O289" s="361" t="s">
        <v>1452</v>
      </c>
      <c r="P289" s="362" t="s">
        <v>1453</v>
      </c>
      <c r="Q289" s="362" t="s">
        <v>1241</v>
      </c>
      <c r="R289" s="362" t="s">
        <v>1454</v>
      </c>
      <c r="S289" s="362"/>
      <c r="T289" s="363" t="s">
        <v>552</v>
      </c>
      <c r="U289" s="364">
        <v>251</v>
      </c>
      <c r="V289" s="363" t="s">
        <v>1248</v>
      </c>
      <c r="W289" s="365" t="s">
        <v>1455</v>
      </c>
      <c r="X289" s="362" t="s">
        <v>745</v>
      </c>
      <c r="Y289" s="366">
        <f t="shared" si="80"/>
        <v>35</v>
      </c>
      <c r="Z289" s="366">
        <f t="shared" si="68"/>
        <v>0</v>
      </c>
      <c r="AA289" s="367">
        <f t="shared" si="69"/>
        <v>0</v>
      </c>
      <c r="AB289" s="367">
        <f t="shared" si="70"/>
        <v>0</v>
      </c>
      <c r="AC289" s="368">
        <f t="shared" si="71"/>
        <v>0</v>
      </c>
    </row>
    <row r="290" spans="1:29" ht="12.75" customHeight="1">
      <c r="A290" s="73"/>
      <c r="B290" s="52"/>
      <c r="C290" s="52"/>
      <c r="D290" s="52"/>
      <c r="E290" s="52"/>
      <c r="F290" s="52"/>
      <c r="G290" s="52"/>
      <c r="H290" s="52"/>
      <c r="I290" s="52"/>
      <c r="J290" s="52"/>
      <c r="K290" s="76"/>
      <c r="L290" s="28"/>
      <c r="M290" s="52"/>
      <c r="N290" s="360">
        <v>5</v>
      </c>
      <c r="O290" s="361" t="s">
        <v>1456</v>
      </c>
      <c r="P290" s="362" t="s">
        <v>1228</v>
      </c>
      <c r="Q290" s="362" t="s">
        <v>1457</v>
      </c>
      <c r="R290" s="362" t="s">
        <v>1458</v>
      </c>
      <c r="S290" s="362"/>
      <c r="T290" s="363" t="s">
        <v>552</v>
      </c>
      <c r="U290" s="364">
        <v>923</v>
      </c>
      <c r="V290" s="363" t="s">
        <v>1195</v>
      </c>
      <c r="W290" s="365" t="s">
        <v>1459</v>
      </c>
      <c r="X290" s="362" t="s">
        <v>560</v>
      </c>
      <c r="Y290" s="366">
        <f t="shared" si="80"/>
        <v>55</v>
      </c>
      <c r="Z290" s="366">
        <f t="shared" si="68"/>
        <v>0</v>
      </c>
      <c r="AA290" s="367">
        <f t="shared" si="69"/>
        <v>0</v>
      </c>
      <c r="AB290" s="367">
        <f t="shared" si="70"/>
        <v>0</v>
      </c>
      <c r="AC290" s="368">
        <f t="shared" si="71"/>
        <v>0</v>
      </c>
    </row>
    <row r="291" spans="1:29" ht="12.75" customHeight="1">
      <c r="A291" s="73"/>
      <c r="B291" s="52"/>
      <c r="C291" s="52"/>
      <c r="D291" s="52"/>
      <c r="E291" s="52"/>
      <c r="F291" s="52"/>
      <c r="G291" s="52"/>
      <c r="H291" s="52"/>
      <c r="I291" s="52"/>
      <c r="J291" s="52"/>
      <c r="K291" s="76"/>
      <c r="L291" s="28"/>
      <c r="M291" s="52"/>
      <c r="N291" s="360">
        <v>1</v>
      </c>
      <c r="O291" s="361" t="s">
        <v>1460</v>
      </c>
      <c r="P291" s="362" t="s">
        <v>1461</v>
      </c>
      <c r="Q291" s="362" t="s">
        <v>574</v>
      </c>
      <c r="R291" s="362" t="s">
        <v>1462</v>
      </c>
      <c r="S291" s="362"/>
      <c r="T291" s="363" t="s">
        <v>552</v>
      </c>
      <c r="U291" s="364"/>
      <c r="V291" s="363" t="s">
        <v>970</v>
      </c>
      <c r="W291" s="365" t="s">
        <v>1258</v>
      </c>
      <c r="X291" s="362" t="s">
        <v>203</v>
      </c>
      <c r="Y291" s="366">
        <f>VALUE(LEFT(Q291,2))</f>
        <v>5</v>
      </c>
      <c r="Z291" s="366">
        <f t="shared" si="68"/>
        <v>0</v>
      </c>
      <c r="AA291" s="367">
        <f t="shared" si="69"/>
        <v>0</v>
      </c>
      <c r="AB291" s="367">
        <f t="shared" si="70"/>
        <v>0</v>
      </c>
      <c r="AC291" s="368">
        <f t="shared" si="71"/>
        <v>0</v>
      </c>
    </row>
    <row r="292" spans="1:29" ht="12.75" customHeight="1">
      <c r="A292" s="73"/>
      <c r="B292" s="52"/>
      <c r="C292" s="52"/>
      <c r="D292" s="52"/>
      <c r="E292" s="52"/>
      <c r="F292" s="52"/>
      <c r="G292" s="52"/>
      <c r="H292" s="52"/>
      <c r="I292" s="52"/>
      <c r="J292" s="52"/>
      <c r="K292" s="76"/>
      <c r="L292" s="28"/>
      <c r="M292" s="52"/>
      <c r="N292" s="360">
        <v>7</v>
      </c>
      <c r="O292" s="361" t="s">
        <v>1463</v>
      </c>
      <c r="P292" s="362" t="s">
        <v>819</v>
      </c>
      <c r="Q292" s="362" t="s">
        <v>1464</v>
      </c>
      <c r="R292" s="362" t="s">
        <v>1465</v>
      </c>
      <c r="S292" s="362"/>
      <c r="T292" s="363" t="s">
        <v>552</v>
      </c>
      <c r="U292" s="364"/>
      <c r="V292" s="363" t="s">
        <v>1248</v>
      </c>
      <c r="W292" s="365" t="s">
        <v>1466</v>
      </c>
      <c r="X292" s="362" t="s">
        <v>566</v>
      </c>
      <c r="Y292" s="366">
        <f t="shared" ref="Y292:Y297" si="81">VALUE(LEFT(Q292,3))</f>
        <v>46</v>
      </c>
      <c r="Z292" s="366">
        <f t="shared" si="68"/>
        <v>0</v>
      </c>
      <c r="AA292" s="367">
        <f t="shared" si="69"/>
        <v>0</v>
      </c>
      <c r="AB292" s="367">
        <f t="shared" si="70"/>
        <v>0</v>
      </c>
      <c r="AC292" s="368">
        <f t="shared" si="71"/>
        <v>0</v>
      </c>
    </row>
    <row r="293" spans="1:29" ht="12.75" customHeight="1">
      <c r="A293" s="73"/>
      <c r="B293" s="52"/>
      <c r="C293" s="52"/>
      <c r="D293" s="52"/>
      <c r="E293" s="52"/>
      <c r="F293" s="52"/>
      <c r="G293" s="52"/>
      <c r="H293" s="52"/>
      <c r="I293" s="52"/>
      <c r="J293" s="52"/>
      <c r="K293" s="76"/>
      <c r="L293" s="28"/>
      <c r="M293" s="52"/>
      <c r="N293" s="360">
        <v>2</v>
      </c>
      <c r="O293" s="361" t="s">
        <v>1467</v>
      </c>
      <c r="P293" s="362" t="s">
        <v>1326</v>
      </c>
      <c r="Q293" s="362" t="s">
        <v>936</v>
      </c>
      <c r="R293" s="362" t="s">
        <v>1468</v>
      </c>
      <c r="S293" s="362"/>
      <c r="T293" s="363" t="s">
        <v>552</v>
      </c>
      <c r="U293" s="364"/>
      <c r="V293" s="363" t="s">
        <v>1248</v>
      </c>
      <c r="W293" s="365" t="s">
        <v>533</v>
      </c>
      <c r="X293" s="362" t="s">
        <v>745</v>
      </c>
      <c r="Y293" s="366">
        <f t="shared" si="81"/>
        <v>18</v>
      </c>
      <c r="Z293" s="366">
        <f t="shared" si="68"/>
        <v>0</v>
      </c>
      <c r="AA293" s="367">
        <f t="shared" si="69"/>
        <v>0</v>
      </c>
      <c r="AB293" s="367">
        <f t="shared" si="70"/>
        <v>0</v>
      </c>
      <c r="AC293" s="368">
        <f t="shared" si="71"/>
        <v>0</v>
      </c>
    </row>
    <row r="294" spans="1:29" ht="12.75" customHeight="1">
      <c r="A294" s="73"/>
      <c r="B294" s="52"/>
      <c r="C294" s="52"/>
      <c r="D294" s="52"/>
      <c r="E294" s="52"/>
      <c r="F294" s="52"/>
      <c r="G294" s="52"/>
      <c r="H294" s="52"/>
      <c r="I294" s="52"/>
      <c r="J294" s="52"/>
      <c r="K294" s="76"/>
      <c r="L294" s="28"/>
      <c r="M294" s="52"/>
      <c r="N294" s="360">
        <v>5</v>
      </c>
      <c r="O294" s="361" t="s">
        <v>1469</v>
      </c>
      <c r="P294" s="362" t="s">
        <v>573</v>
      </c>
      <c r="Q294" s="362" t="s">
        <v>700</v>
      </c>
      <c r="R294" s="362" t="s">
        <v>1470</v>
      </c>
      <c r="S294" s="362"/>
      <c r="T294" s="363" t="s">
        <v>552</v>
      </c>
      <c r="U294" s="364"/>
      <c r="V294" s="363" t="s">
        <v>1195</v>
      </c>
      <c r="W294" s="365" t="s">
        <v>749</v>
      </c>
      <c r="X294" s="362" t="s">
        <v>203</v>
      </c>
      <c r="Y294" s="366">
        <f t="shared" si="81"/>
        <v>25</v>
      </c>
      <c r="Z294" s="366">
        <f t="shared" si="68"/>
        <v>0</v>
      </c>
      <c r="AA294" s="367">
        <f t="shared" si="69"/>
        <v>0</v>
      </c>
      <c r="AB294" s="367">
        <f t="shared" si="70"/>
        <v>0</v>
      </c>
      <c r="AC294" s="368">
        <f t="shared" si="71"/>
        <v>0</v>
      </c>
    </row>
    <row r="295" spans="1:29" ht="12.75" customHeight="1">
      <c r="A295" s="73"/>
      <c r="B295" s="52"/>
      <c r="C295" s="52"/>
      <c r="D295" s="52"/>
      <c r="E295" s="52"/>
      <c r="F295" s="52"/>
      <c r="G295" s="52"/>
      <c r="H295" s="52"/>
      <c r="I295" s="52"/>
      <c r="J295" s="52"/>
      <c r="K295" s="76"/>
      <c r="L295" s="28"/>
      <c r="M295" s="52"/>
      <c r="N295" s="360">
        <v>2</v>
      </c>
      <c r="O295" s="361" t="s">
        <v>1471</v>
      </c>
      <c r="P295" s="362" t="s">
        <v>1141</v>
      </c>
      <c r="Q295" s="362" t="s">
        <v>644</v>
      </c>
      <c r="R295" s="362" t="s">
        <v>1472</v>
      </c>
      <c r="S295" s="362"/>
      <c r="T295" s="363" t="s">
        <v>552</v>
      </c>
      <c r="U295" s="364">
        <v>936</v>
      </c>
      <c r="V295" s="363" t="s">
        <v>970</v>
      </c>
      <c r="W295" s="365" t="s">
        <v>1473</v>
      </c>
      <c r="X295" s="362" t="s">
        <v>203</v>
      </c>
      <c r="Y295" s="366">
        <f t="shared" si="81"/>
        <v>15</v>
      </c>
      <c r="Z295" s="366">
        <f t="shared" si="68"/>
        <v>0</v>
      </c>
      <c r="AA295" s="367">
        <f t="shared" si="69"/>
        <v>0</v>
      </c>
      <c r="AB295" s="367">
        <f t="shared" si="70"/>
        <v>0</v>
      </c>
      <c r="AC295" s="368">
        <f t="shared" si="71"/>
        <v>0</v>
      </c>
    </row>
    <row r="296" spans="1:29" ht="12.75" customHeight="1">
      <c r="A296" s="73"/>
      <c r="B296" s="52"/>
      <c r="C296" s="52"/>
      <c r="D296" s="52"/>
      <c r="E296" s="52"/>
      <c r="F296" s="52"/>
      <c r="G296" s="52"/>
      <c r="H296" s="52"/>
      <c r="I296" s="52"/>
      <c r="J296" s="52"/>
      <c r="K296" s="76"/>
      <c r="L296" s="28"/>
      <c r="M296" s="52"/>
      <c r="N296" s="360">
        <v>10</v>
      </c>
      <c r="O296" s="361" t="s">
        <v>1474</v>
      </c>
      <c r="P296" s="362" t="s">
        <v>1375</v>
      </c>
      <c r="Q296" s="362" t="s">
        <v>728</v>
      </c>
      <c r="R296" s="362" t="s">
        <v>1475</v>
      </c>
      <c r="S296" s="362"/>
      <c r="T296" s="363" t="s">
        <v>552</v>
      </c>
      <c r="U296" s="364"/>
      <c r="V296" s="363" t="s">
        <v>203</v>
      </c>
      <c r="W296" s="365" t="s">
        <v>1476</v>
      </c>
      <c r="X296" s="362" t="s">
        <v>203</v>
      </c>
      <c r="Y296" s="366">
        <f t="shared" si="81"/>
        <v>50</v>
      </c>
      <c r="Z296" s="366">
        <f t="shared" si="68"/>
        <v>0</v>
      </c>
      <c r="AA296" s="367">
        <f t="shared" si="69"/>
        <v>0</v>
      </c>
      <c r="AB296" s="367">
        <f t="shared" si="70"/>
        <v>0</v>
      </c>
      <c r="AC296" s="368">
        <f t="shared" si="71"/>
        <v>0</v>
      </c>
    </row>
    <row r="297" spans="1:29" ht="12.75" customHeight="1">
      <c r="A297" s="73"/>
      <c r="B297" s="52"/>
      <c r="C297" s="52"/>
      <c r="D297" s="52"/>
      <c r="E297" s="52"/>
      <c r="F297" s="52"/>
      <c r="G297" s="52"/>
      <c r="H297" s="52"/>
      <c r="I297" s="52"/>
      <c r="J297" s="52"/>
      <c r="K297" s="76"/>
      <c r="L297" s="28"/>
      <c r="M297" s="52"/>
      <c r="N297" s="360">
        <v>5</v>
      </c>
      <c r="O297" s="361" t="s">
        <v>1477</v>
      </c>
      <c r="P297" s="362" t="s">
        <v>1478</v>
      </c>
      <c r="Q297" s="362" t="s">
        <v>799</v>
      </c>
      <c r="R297" s="362" t="s">
        <v>1479</v>
      </c>
      <c r="S297" s="362"/>
      <c r="T297" s="363" t="s">
        <v>552</v>
      </c>
      <c r="U297" s="364">
        <v>928</v>
      </c>
      <c r="V297" s="363" t="s">
        <v>1248</v>
      </c>
      <c r="W297" s="365" t="s">
        <v>559</v>
      </c>
      <c r="X297" s="362" t="s">
        <v>607</v>
      </c>
      <c r="Y297" s="366">
        <f t="shared" si="81"/>
        <v>42</v>
      </c>
      <c r="Z297" s="366">
        <f t="shared" si="68"/>
        <v>0</v>
      </c>
      <c r="AA297" s="367">
        <f t="shared" si="69"/>
        <v>0</v>
      </c>
      <c r="AB297" s="367">
        <f t="shared" si="70"/>
        <v>0</v>
      </c>
      <c r="AC297" s="368">
        <f t="shared" si="71"/>
        <v>0</v>
      </c>
    </row>
    <row r="298" spans="1:29" ht="12.75" customHeight="1">
      <c r="A298" s="73"/>
      <c r="B298" s="52"/>
      <c r="C298" s="52"/>
      <c r="D298" s="52"/>
      <c r="E298" s="52"/>
      <c r="F298" s="52"/>
      <c r="G298" s="52"/>
      <c r="H298" s="52"/>
      <c r="I298" s="52"/>
      <c r="J298" s="52"/>
      <c r="K298" s="76"/>
      <c r="L298" s="28"/>
      <c r="M298" s="52"/>
      <c r="N298" s="360"/>
      <c r="O298" s="362"/>
      <c r="P298" s="362"/>
      <c r="Q298" s="362"/>
      <c r="R298" s="362"/>
      <c r="S298" s="362"/>
      <c r="T298" s="363"/>
      <c r="U298" s="364"/>
      <c r="V298" s="363"/>
      <c r="W298" s="365"/>
      <c r="X298" s="362"/>
      <c r="Y298" s="243"/>
      <c r="Z298" s="243"/>
      <c r="AA298" s="80"/>
      <c r="AB298" s="80"/>
      <c r="AC298" s="244"/>
    </row>
    <row r="299" spans="1:29" ht="12.75" customHeight="1">
      <c r="A299" s="73"/>
      <c r="B299" s="52"/>
      <c r="C299" s="52"/>
      <c r="D299" s="52"/>
      <c r="E299" s="52"/>
      <c r="F299" s="52"/>
      <c r="G299" s="52"/>
      <c r="H299" s="52"/>
      <c r="I299" s="52"/>
      <c r="J299" s="52"/>
      <c r="K299" s="76"/>
      <c r="L299" s="28"/>
      <c r="M299" s="52"/>
      <c r="N299" s="360"/>
      <c r="O299" s="362"/>
      <c r="P299" s="362"/>
      <c r="Q299" s="362"/>
      <c r="R299" s="362"/>
      <c r="S299" s="362"/>
      <c r="T299" s="363"/>
      <c r="U299" s="364"/>
      <c r="V299" s="363"/>
      <c r="W299" s="365"/>
      <c r="X299" s="362"/>
      <c r="Y299" s="243"/>
      <c r="Z299" s="243"/>
      <c r="AA299" s="80"/>
      <c r="AB299" s="80"/>
      <c r="AC299" s="244"/>
    </row>
    <row r="300" spans="1:29" ht="12.75" customHeight="1">
      <c r="A300" s="73"/>
      <c r="B300" s="52"/>
      <c r="C300" s="52"/>
      <c r="D300" s="52"/>
      <c r="E300" s="52"/>
      <c r="F300" s="52"/>
      <c r="G300" s="52"/>
      <c r="H300" s="52"/>
      <c r="I300" s="52"/>
      <c r="J300" s="52"/>
      <c r="K300" s="76"/>
      <c r="L300" s="28"/>
      <c r="M300" s="52"/>
      <c r="N300" s="248" t="s">
        <v>240</v>
      </c>
      <c r="O300" s="249" t="s">
        <v>507</v>
      </c>
      <c r="P300" s="249" t="s">
        <v>508</v>
      </c>
      <c r="Q300" s="249" t="s">
        <v>12</v>
      </c>
      <c r="R300" s="249" t="s">
        <v>509</v>
      </c>
      <c r="S300" s="249" t="s">
        <v>510</v>
      </c>
      <c r="T300" s="250" t="s">
        <v>511</v>
      </c>
      <c r="U300" s="250" t="s">
        <v>512</v>
      </c>
      <c r="V300" s="250" t="s">
        <v>513</v>
      </c>
      <c r="W300" s="251" t="s">
        <v>636</v>
      </c>
      <c r="X300" s="249" t="s">
        <v>515</v>
      </c>
      <c r="Y300" s="243"/>
      <c r="Z300" s="252"/>
      <c r="AA300" s="369"/>
      <c r="AB300" s="369"/>
      <c r="AC300" s="255"/>
    </row>
    <row r="301" spans="1:29" ht="12.75" customHeight="1">
      <c r="A301" s="73"/>
      <c r="B301" s="52"/>
      <c r="C301" s="52"/>
      <c r="D301" s="52"/>
      <c r="E301" s="52"/>
      <c r="F301" s="52"/>
      <c r="G301" s="52"/>
      <c r="H301" s="52"/>
      <c r="I301" s="52"/>
      <c r="J301" s="52"/>
      <c r="K301" s="76"/>
      <c r="L301" s="28"/>
      <c r="M301" s="52"/>
      <c r="N301" s="256"/>
      <c r="O301" s="257" t="s">
        <v>1480</v>
      </c>
      <c r="P301" s="258"/>
      <c r="Q301" s="258"/>
      <c r="R301" s="258"/>
      <c r="S301" s="258"/>
      <c r="T301" s="259"/>
      <c r="U301" s="259"/>
      <c r="V301" s="259"/>
      <c r="W301" s="213"/>
      <c r="X301" s="258"/>
      <c r="Y301" s="243"/>
      <c r="Z301" s="260"/>
      <c r="AA301" s="261"/>
      <c r="AB301" s="261"/>
      <c r="AC301" s="262"/>
    </row>
    <row r="302" spans="1:29" ht="12.75" customHeight="1">
      <c r="A302" s="73"/>
      <c r="B302" s="52"/>
      <c r="C302" s="52"/>
      <c r="D302" s="52"/>
      <c r="E302" s="52"/>
      <c r="F302" s="52"/>
      <c r="G302" s="52"/>
      <c r="H302" s="52"/>
      <c r="I302" s="52"/>
      <c r="J302" s="52"/>
      <c r="K302" s="76"/>
      <c r="L302" s="28"/>
      <c r="M302" s="52"/>
      <c r="N302" s="370">
        <v>3</v>
      </c>
      <c r="O302" s="371" t="s">
        <v>1481</v>
      </c>
      <c r="P302" s="372" t="s">
        <v>612</v>
      </c>
      <c r="Q302" s="372" t="s">
        <v>682</v>
      </c>
      <c r="R302" s="372" t="s">
        <v>1482</v>
      </c>
      <c r="S302" s="372"/>
      <c r="T302" s="373"/>
      <c r="U302" s="373">
        <v>667</v>
      </c>
      <c r="V302" s="374" t="s">
        <v>552</v>
      </c>
      <c r="W302" s="375" t="s">
        <v>759</v>
      </c>
      <c r="X302" s="372" t="s">
        <v>198</v>
      </c>
      <c r="Y302" s="376">
        <f>VALUE(LEFT(Q302,2))</f>
        <v>3</v>
      </c>
      <c r="Z302" s="376">
        <f t="shared" ref="Z302:Z317" si="82">IF(RIGHT(Q302,2)="gp",Y302,0)*M302</f>
        <v>0</v>
      </c>
      <c r="AA302" s="377">
        <f t="shared" ref="AA302:AA317" si="83">IF(RIGHT(Q302,2)="sp",Y302,0)*M302</f>
        <v>0</v>
      </c>
      <c r="AB302" s="377">
        <f t="shared" ref="AB302:AB317" si="84">IF(RIGHT(Q302,2)="bp",Y302,0)*M302</f>
        <v>0</v>
      </c>
      <c r="AC302" s="378">
        <f t="shared" ref="AC302:AC317" si="85">IF(RIGHT(Q302,2)="cp",Y302,0)*M302</f>
        <v>0</v>
      </c>
    </row>
    <row r="303" spans="1:29" ht="12.75" customHeight="1">
      <c r="A303" s="73"/>
      <c r="B303" s="52"/>
      <c r="C303" s="52"/>
      <c r="D303" s="52"/>
      <c r="E303" s="52"/>
      <c r="F303" s="52"/>
      <c r="G303" s="52"/>
      <c r="H303" s="52"/>
      <c r="I303" s="52"/>
      <c r="J303" s="52"/>
      <c r="K303" s="76"/>
      <c r="L303" s="28"/>
      <c r="M303" s="52"/>
      <c r="N303" s="370">
        <v>13</v>
      </c>
      <c r="O303" s="371" t="s">
        <v>1483</v>
      </c>
      <c r="P303" s="372" t="s">
        <v>1112</v>
      </c>
      <c r="Q303" s="372" t="s">
        <v>936</v>
      </c>
      <c r="R303" s="372" t="s">
        <v>1484</v>
      </c>
      <c r="S303" s="372"/>
      <c r="T303" s="373"/>
      <c r="U303" s="373">
        <v>646</v>
      </c>
      <c r="V303" s="374">
        <v>1</v>
      </c>
      <c r="W303" s="375" t="s">
        <v>1485</v>
      </c>
      <c r="X303" s="372" t="s">
        <v>566</v>
      </c>
      <c r="Y303" s="376">
        <f t="shared" ref="Y303:Y306" si="86">VALUE(LEFT(Q303,3))</f>
        <v>18</v>
      </c>
      <c r="Z303" s="376">
        <f t="shared" si="82"/>
        <v>0</v>
      </c>
      <c r="AA303" s="377">
        <f t="shared" si="83"/>
        <v>0</v>
      </c>
      <c r="AB303" s="377">
        <f t="shared" si="84"/>
        <v>0</v>
      </c>
      <c r="AC303" s="378">
        <f t="shared" si="85"/>
        <v>0</v>
      </c>
    </row>
    <row r="304" spans="1:29" ht="12.75" customHeight="1">
      <c r="A304" s="73"/>
      <c r="B304" s="52"/>
      <c r="C304" s="52"/>
      <c r="D304" s="52"/>
      <c r="E304" s="52"/>
      <c r="F304" s="52"/>
      <c r="G304" s="52"/>
      <c r="H304" s="52"/>
      <c r="I304" s="52"/>
      <c r="J304" s="52"/>
      <c r="K304" s="76"/>
      <c r="L304" s="28"/>
      <c r="M304" s="52"/>
      <c r="N304" s="370">
        <v>20</v>
      </c>
      <c r="O304" s="371" t="s">
        <v>1486</v>
      </c>
      <c r="P304" s="372" t="s">
        <v>595</v>
      </c>
      <c r="Q304" s="372" t="s">
        <v>660</v>
      </c>
      <c r="R304" s="372" t="s">
        <v>1487</v>
      </c>
      <c r="S304" s="372"/>
      <c r="T304" s="373"/>
      <c r="U304" s="373"/>
      <c r="V304" s="374">
        <v>1</v>
      </c>
      <c r="W304" s="375" t="s">
        <v>1101</v>
      </c>
      <c r="X304" s="372" t="s">
        <v>560</v>
      </c>
      <c r="Y304" s="376">
        <f t="shared" si="86"/>
        <v>180</v>
      </c>
      <c r="Z304" s="376">
        <f t="shared" si="82"/>
        <v>0</v>
      </c>
      <c r="AA304" s="377">
        <f t="shared" si="83"/>
        <v>0</v>
      </c>
      <c r="AB304" s="377">
        <f t="shared" si="84"/>
        <v>0</v>
      </c>
      <c r="AC304" s="378">
        <f t="shared" si="85"/>
        <v>0</v>
      </c>
    </row>
    <row r="305" spans="1:29" ht="12.75" customHeight="1">
      <c r="A305" s="73"/>
      <c r="B305" s="52"/>
      <c r="C305" s="52"/>
      <c r="D305" s="52"/>
      <c r="E305" s="52"/>
      <c r="F305" s="52"/>
      <c r="G305" s="52"/>
      <c r="H305" s="52"/>
      <c r="I305" s="52"/>
      <c r="J305" s="52"/>
      <c r="K305" s="76"/>
      <c r="L305" s="28"/>
      <c r="M305" s="52"/>
      <c r="N305" s="370">
        <v>10</v>
      </c>
      <c r="O305" s="371" t="s">
        <v>1488</v>
      </c>
      <c r="P305" s="372" t="s">
        <v>529</v>
      </c>
      <c r="Q305" s="372" t="s">
        <v>589</v>
      </c>
      <c r="R305" s="372" t="s">
        <v>1489</v>
      </c>
      <c r="S305" s="372"/>
      <c r="T305" s="373"/>
      <c r="U305" s="373">
        <v>647</v>
      </c>
      <c r="V305" s="374">
        <v>1</v>
      </c>
      <c r="W305" s="375" t="s">
        <v>878</v>
      </c>
      <c r="X305" s="372" t="s">
        <v>206</v>
      </c>
      <c r="Y305" s="376">
        <f t="shared" si="86"/>
        <v>150</v>
      </c>
      <c r="Z305" s="376">
        <f t="shared" si="82"/>
        <v>0</v>
      </c>
      <c r="AA305" s="377">
        <f t="shared" si="83"/>
        <v>0</v>
      </c>
      <c r="AB305" s="377">
        <f t="shared" si="84"/>
        <v>0</v>
      </c>
      <c r="AC305" s="378">
        <f t="shared" si="85"/>
        <v>0</v>
      </c>
    </row>
    <row r="306" spans="1:29" ht="12.75" customHeight="1">
      <c r="A306" s="73"/>
      <c r="B306" s="52"/>
      <c r="C306" s="52"/>
      <c r="D306" s="52"/>
      <c r="E306" s="52"/>
      <c r="F306" s="52"/>
      <c r="G306" s="52"/>
      <c r="H306" s="52"/>
      <c r="I306" s="52"/>
      <c r="J306" s="52"/>
      <c r="K306" s="76"/>
      <c r="L306" s="28"/>
      <c r="M306" s="52"/>
      <c r="N306" s="370">
        <v>19</v>
      </c>
      <c r="O306" s="371" t="s">
        <v>1490</v>
      </c>
      <c r="P306" s="372" t="s">
        <v>1491</v>
      </c>
      <c r="Q306" s="372" t="s">
        <v>869</v>
      </c>
      <c r="R306" s="372" t="s">
        <v>1492</v>
      </c>
      <c r="S306" s="372"/>
      <c r="T306" s="373"/>
      <c r="U306" s="373"/>
      <c r="V306" s="374">
        <v>1</v>
      </c>
      <c r="W306" s="375" t="s">
        <v>687</v>
      </c>
      <c r="X306" s="372" t="s">
        <v>745</v>
      </c>
      <c r="Y306" s="376">
        <f t="shared" si="86"/>
        <v>300</v>
      </c>
      <c r="Z306" s="376">
        <f t="shared" si="82"/>
        <v>0</v>
      </c>
      <c r="AA306" s="377">
        <f t="shared" si="83"/>
        <v>0</v>
      </c>
      <c r="AB306" s="377">
        <f t="shared" si="84"/>
        <v>0</v>
      </c>
      <c r="AC306" s="378">
        <f t="shared" si="85"/>
        <v>0</v>
      </c>
    </row>
    <row r="307" spans="1:29" ht="12.75" customHeight="1">
      <c r="A307" s="73"/>
      <c r="B307" s="52"/>
      <c r="C307" s="52"/>
      <c r="D307" s="52"/>
      <c r="E307" s="52"/>
      <c r="F307" s="52"/>
      <c r="G307" s="52"/>
      <c r="H307" s="52"/>
      <c r="I307" s="52"/>
      <c r="J307" s="52"/>
      <c r="K307" s="76"/>
      <c r="L307" s="28"/>
      <c r="M307" s="52"/>
      <c r="N307" s="370">
        <v>30</v>
      </c>
      <c r="O307" s="371" t="s">
        <v>1493</v>
      </c>
      <c r="P307" s="372" t="s">
        <v>529</v>
      </c>
      <c r="Q307" s="372" t="s">
        <v>1494</v>
      </c>
      <c r="R307" s="372" t="s">
        <v>1495</v>
      </c>
      <c r="S307" s="372"/>
      <c r="T307" s="373"/>
      <c r="U307" s="373">
        <v>648</v>
      </c>
      <c r="V307" s="374" t="s">
        <v>552</v>
      </c>
      <c r="W307" s="375" t="s">
        <v>691</v>
      </c>
      <c r="X307" s="372" t="s">
        <v>560</v>
      </c>
      <c r="Y307" s="376">
        <f>VALUE(LEFT(Q307,4))</f>
        <v>1600</v>
      </c>
      <c r="Z307" s="376">
        <f t="shared" si="82"/>
        <v>0</v>
      </c>
      <c r="AA307" s="377">
        <f t="shared" si="83"/>
        <v>0</v>
      </c>
      <c r="AB307" s="377">
        <f t="shared" si="84"/>
        <v>0</v>
      </c>
      <c r="AC307" s="378">
        <f t="shared" si="85"/>
        <v>0</v>
      </c>
    </row>
    <row r="308" spans="1:29" ht="12.75" customHeight="1">
      <c r="A308" s="73"/>
      <c r="B308" s="52"/>
      <c r="C308" s="52"/>
      <c r="D308" s="52"/>
      <c r="E308" s="52"/>
      <c r="F308" s="52"/>
      <c r="G308" s="52"/>
      <c r="H308" s="52"/>
      <c r="I308" s="52"/>
      <c r="J308" s="52"/>
      <c r="K308" s="76"/>
      <c r="L308" s="28"/>
      <c r="M308" s="52"/>
      <c r="N308" s="370">
        <v>24</v>
      </c>
      <c r="O308" s="371" t="s">
        <v>1332</v>
      </c>
      <c r="P308" s="372" t="s">
        <v>562</v>
      </c>
      <c r="Q308" s="372" t="s">
        <v>1496</v>
      </c>
      <c r="R308" s="372" t="s">
        <v>1497</v>
      </c>
      <c r="S308" s="372"/>
      <c r="T308" s="373"/>
      <c r="U308" s="373"/>
      <c r="V308" s="374" t="s">
        <v>552</v>
      </c>
      <c r="W308" s="375" t="s">
        <v>1498</v>
      </c>
      <c r="X308" s="372" t="s">
        <v>566</v>
      </c>
      <c r="Y308" s="376">
        <f t="shared" ref="Y308:Y309" si="87">VALUE(LEFT(Q308,3))</f>
        <v>777</v>
      </c>
      <c r="Z308" s="376">
        <f t="shared" si="82"/>
        <v>0</v>
      </c>
      <c r="AA308" s="377">
        <f t="shared" si="83"/>
        <v>0</v>
      </c>
      <c r="AB308" s="377">
        <f t="shared" si="84"/>
        <v>0</v>
      </c>
      <c r="AC308" s="378">
        <f t="shared" si="85"/>
        <v>0</v>
      </c>
    </row>
    <row r="309" spans="1:29" ht="12.75" customHeight="1">
      <c r="A309" s="73"/>
      <c r="B309" s="52"/>
      <c r="C309" s="52"/>
      <c r="D309" s="52"/>
      <c r="E309" s="52"/>
      <c r="F309" s="52"/>
      <c r="G309" s="52"/>
      <c r="H309" s="52"/>
      <c r="I309" s="52"/>
      <c r="J309" s="52"/>
      <c r="K309" s="76"/>
      <c r="L309" s="28"/>
      <c r="M309" s="52"/>
      <c r="N309" s="370">
        <v>26</v>
      </c>
      <c r="O309" s="371" t="s">
        <v>1499</v>
      </c>
      <c r="P309" s="372" t="s">
        <v>577</v>
      </c>
      <c r="Q309" s="372" t="s">
        <v>1500</v>
      </c>
      <c r="R309" s="372" t="s">
        <v>1501</v>
      </c>
      <c r="S309" s="372" t="s">
        <v>1502</v>
      </c>
      <c r="T309" s="373"/>
      <c r="U309" s="373"/>
      <c r="V309" s="374">
        <v>1</v>
      </c>
      <c r="W309" s="375" t="s">
        <v>1503</v>
      </c>
      <c r="X309" s="372" t="s">
        <v>745</v>
      </c>
      <c r="Y309" s="376">
        <f t="shared" si="87"/>
        <v>550</v>
      </c>
      <c r="Z309" s="376">
        <f t="shared" si="82"/>
        <v>0</v>
      </c>
      <c r="AA309" s="377">
        <f t="shared" si="83"/>
        <v>0</v>
      </c>
      <c r="AB309" s="377">
        <f t="shared" si="84"/>
        <v>0</v>
      </c>
      <c r="AC309" s="378">
        <f t="shared" si="85"/>
        <v>0</v>
      </c>
    </row>
    <row r="310" spans="1:29" ht="12.75" customHeight="1">
      <c r="A310" s="73"/>
      <c r="B310" s="52"/>
      <c r="C310" s="52"/>
      <c r="D310" s="52"/>
      <c r="E310" s="52"/>
      <c r="F310" s="52"/>
      <c r="G310" s="52"/>
      <c r="H310" s="52"/>
      <c r="I310" s="52"/>
      <c r="J310" s="52"/>
      <c r="K310" s="76"/>
      <c r="L310" s="28"/>
      <c r="M310" s="52"/>
      <c r="N310" s="370">
        <v>30</v>
      </c>
      <c r="O310" s="371" t="s">
        <v>1504</v>
      </c>
      <c r="P310" s="372" t="s">
        <v>846</v>
      </c>
      <c r="Q310" s="372" t="s">
        <v>1505</v>
      </c>
      <c r="R310" s="372" t="s">
        <v>1506</v>
      </c>
      <c r="S310" s="372"/>
      <c r="T310" s="373"/>
      <c r="U310" s="373">
        <v>649</v>
      </c>
      <c r="V310" s="374">
        <v>1</v>
      </c>
      <c r="W310" s="375" t="s">
        <v>1507</v>
      </c>
      <c r="X310" s="372" t="s">
        <v>745</v>
      </c>
      <c r="Y310" s="376">
        <f t="shared" ref="Y310:Y311" si="88">VALUE(LEFT(Q310,4))</f>
        <v>1000</v>
      </c>
      <c r="Z310" s="376">
        <f t="shared" si="82"/>
        <v>0</v>
      </c>
      <c r="AA310" s="377">
        <f t="shared" si="83"/>
        <v>0</v>
      </c>
      <c r="AB310" s="377">
        <f t="shared" si="84"/>
        <v>0</v>
      </c>
      <c r="AC310" s="378">
        <f t="shared" si="85"/>
        <v>0</v>
      </c>
    </row>
    <row r="311" spans="1:29" ht="12.75" customHeight="1">
      <c r="A311" s="73"/>
      <c r="B311" s="52"/>
      <c r="C311" s="52"/>
      <c r="D311" s="52"/>
      <c r="E311" s="52"/>
      <c r="F311" s="52"/>
      <c r="G311" s="52"/>
      <c r="H311" s="52"/>
      <c r="I311" s="52"/>
      <c r="J311" s="52"/>
      <c r="K311" s="76"/>
      <c r="L311" s="28"/>
      <c r="M311" s="52"/>
      <c r="N311" s="370">
        <v>30</v>
      </c>
      <c r="O311" s="371" t="s">
        <v>1508</v>
      </c>
      <c r="P311" s="372" t="s">
        <v>846</v>
      </c>
      <c r="Q311" s="372" t="s">
        <v>556</v>
      </c>
      <c r="R311" s="372" t="s">
        <v>1509</v>
      </c>
      <c r="S311" s="372" t="s">
        <v>1510</v>
      </c>
      <c r="T311" s="373"/>
      <c r="U311" s="373">
        <v>650</v>
      </c>
      <c r="V311" s="374">
        <v>1</v>
      </c>
      <c r="W311" s="375" t="s">
        <v>1511</v>
      </c>
      <c r="X311" s="372" t="s">
        <v>745</v>
      </c>
      <c r="Y311" s="376">
        <f t="shared" si="88"/>
        <v>1200</v>
      </c>
      <c r="Z311" s="376">
        <f t="shared" si="82"/>
        <v>0</v>
      </c>
      <c r="AA311" s="377">
        <f t="shared" si="83"/>
        <v>0</v>
      </c>
      <c r="AB311" s="377">
        <f t="shared" si="84"/>
        <v>0</v>
      </c>
      <c r="AC311" s="378">
        <f t="shared" si="85"/>
        <v>0</v>
      </c>
    </row>
    <row r="312" spans="1:29" ht="12.75" customHeight="1">
      <c r="A312" s="73"/>
      <c r="B312" s="52"/>
      <c r="C312" s="52"/>
      <c r="D312" s="52"/>
      <c r="E312" s="52"/>
      <c r="F312" s="52"/>
      <c r="G312" s="52"/>
      <c r="H312" s="52"/>
      <c r="I312" s="52"/>
      <c r="J312" s="52"/>
      <c r="K312" s="76"/>
      <c r="L312" s="28"/>
      <c r="M312" s="52"/>
      <c r="N312" s="370">
        <v>13</v>
      </c>
      <c r="O312" s="371" t="s">
        <v>1512</v>
      </c>
      <c r="P312" s="372" t="s">
        <v>562</v>
      </c>
      <c r="Q312" s="372" t="s">
        <v>1513</v>
      </c>
      <c r="R312" s="372" t="s">
        <v>1514</v>
      </c>
      <c r="S312" s="372"/>
      <c r="T312" s="373"/>
      <c r="U312" s="373">
        <v>651</v>
      </c>
      <c r="V312" s="374">
        <v>1</v>
      </c>
      <c r="W312" s="375" t="s">
        <v>1515</v>
      </c>
      <c r="X312" s="372" t="s">
        <v>607</v>
      </c>
      <c r="Y312" s="376">
        <f t="shared" ref="Y312:Y313" si="89">VALUE(LEFT(Q312,3))</f>
        <v>56</v>
      </c>
      <c r="Z312" s="376">
        <f t="shared" si="82"/>
        <v>0</v>
      </c>
      <c r="AA312" s="377">
        <f t="shared" si="83"/>
        <v>0</v>
      </c>
      <c r="AB312" s="377">
        <f t="shared" si="84"/>
        <v>0</v>
      </c>
      <c r="AC312" s="378">
        <f t="shared" si="85"/>
        <v>0</v>
      </c>
    </row>
    <row r="313" spans="1:29" ht="12.75" customHeight="1">
      <c r="A313" s="73"/>
      <c r="B313" s="52"/>
      <c r="C313" s="52"/>
      <c r="D313" s="52"/>
      <c r="E313" s="52"/>
      <c r="F313" s="52"/>
      <c r="G313" s="52"/>
      <c r="H313" s="52"/>
      <c r="I313" s="52"/>
      <c r="J313" s="52"/>
      <c r="K313" s="76"/>
      <c r="L313" s="28"/>
      <c r="M313" s="52"/>
      <c r="N313" s="370">
        <v>15</v>
      </c>
      <c r="O313" s="371" t="s">
        <v>1516</v>
      </c>
      <c r="P313" s="372" t="s">
        <v>1517</v>
      </c>
      <c r="Q313" s="372" t="s">
        <v>644</v>
      </c>
      <c r="R313" s="372" t="s">
        <v>1518</v>
      </c>
      <c r="S313" s="372"/>
      <c r="T313" s="373"/>
      <c r="U313" s="373">
        <v>670</v>
      </c>
      <c r="V313" s="374">
        <v>1</v>
      </c>
      <c r="W313" s="375" t="s">
        <v>1519</v>
      </c>
      <c r="X313" s="372" t="s">
        <v>745</v>
      </c>
      <c r="Y313" s="376">
        <f t="shared" si="89"/>
        <v>15</v>
      </c>
      <c r="Z313" s="376">
        <f t="shared" si="82"/>
        <v>0</v>
      </c>
      <c r="AA313" s="377">
        <f t="shared" si="83"/>
        <v>0</v>
      </c>
      <c r="AB313" s="377">
        <f t="shared" si="84"/>
        <v>0</v>
      </c>
      <c r="AC313" s="378">
        <f t="shared" si="85"/>
        <v>0</v>
      </c>
    </row>
    <row r="314" spans="1:29" ht="12.75" customHeight="1">
      <c r="A314" s="73"/>
      <c r="B314" s="52"/>
      <c r="C314" s="52"/>
      <c r="D314" s="52"/>
      <c r="E314" s="52"/>
      <c r="F314" s="52"/>
      <c r="G314" s="52"/>
      <c r="H314" s="52"/>
      <c r="I314" s="52"/>
      <c r="J314" s="52"/>
      <c r="K314" s="76"/>
      <c r="L314" s="28"/>
      <c r="M314" s="52"/>
      <c r="N314" s="370">
        <v>8</v>
      </c>
      <c r="O314" s="371" t="s">
        <v>1520</v>
      </c>
      <c r="P314" s="372" t="s">
        <v>618</v>
      </c>
      <c r="Q314" s="372" t="s">
        <v>609</v>
      </c>
      <c r="R314" s="372" t="s">
        <v>1521</v>
      </c>
      <c r="S314" s="372"/>
      <c r="T314" s="373"/>
      <c r="U314" s="373">
        <v>652</v>
      </c>
      <c r="V314" s="374">
        <v>1</v>
      </c>
      <c r="W314" s="375" t="s">
        <v>1522</v>
      </c>
      <c r="X314" s="372" t="s">
        <v>203</v>
      </c>
      <c r="Y314" s="376">
        <f>VALUE(LEFT(Q314,2))</f>
        <v>6</v>
      </c>
      <c r="Z314" s="376">
        <f t="shared" si="82"/>
        <v>0</v>
      </c>
      <c r="AA314" s="377">
        <f t="shared" si="83"/>
        <v>0</v>
      </c>
      <c r="AB314" s="377">
        <f t="shared" si="84"/>
        <v>0</v>
      </c>
      <c r="AC314" s="378">
        <f t="shared" si="85"/>
        <v>0</v>
      </c>
    </row>
    <row r="315" spans="1:29" ht="12.75" customHeight="1">
      <c r="A315" s="73"/>
      <c r="B315" s="52"/>
      <c r="C315" s="52"/>
      <c r="D315" s="52"/>
      <c r="E315" s="52"/>
      <c r="F315" s="52"/>
      <c r="G315" s="52"/>
      <c r="H315" s="52"/>
      <c r="I315" s="52"/>
      <c r="J315" s="52"/>
      <c r="K315" s="76"/>
      <c r="L315" s="28"/>
      <c r="M315" s="52"/>
      <c r="N315" s="370">
        <v>10</v>
      </c>
      <c r="O315" s="371" t="s">
        <v>1523</v>
      </c>
      <c r="P315" s="372" t="s">
        <v>1014</v>
      </c>
      <c r="Q315" s="372" t="s">
        <v>1312</v>
      </c>
      <c r="R315" s="372" t="s">
        <v>1524</v>
      </c>
      <c r="S315" s="372"/>
      <c r="T315" s="373"/>
      <c r="U315" s="373">
        <v>672</v>
      </c>
      <c r="V315" s="374" t="s">
        <v>552</v>
      </c>
      <c r="W315" s="375" t="s">
        <v>900</v>
      </c>
      <c r="X315" s="372" t="s">
        <v>206</v>
      </c>
      <c r="Y315" s="376">
        <f>VALUE(LEFT(Q315,3))</f>
        <v>23</v>
      </c>
      <c r="Z315" s="376">
        <f t="shared" si="82"/>
        <v>0</v>
      </c>
      <c r="AA315" s="377">
        <f t="shared" si="83"/>
        <v>0</v>
      </c>
      <c r="AB315" s="377">
        <f t="shared" si="84"/>
        <v>0</v>
      </c>
      <c r="AC315" s="378">
        <f t="shared" si="85"/>
        <v>0</v>
      </c>
    </row>
    <row r="316" spans="1:29" ht="12.75" customHeight="1">
      <c r="A316" s="73"/>
      <c r="B316" s="52"/>
      <c r="C316" s="52"/>
      <c r="D316" s="52"/>
      <c r="E316" s="52"/>
      <c r="F316" s="52"/>
      <c r="G316" s="52"/>
      <c r="H316" s="52"/>
      <c r="I316" s="52"/>
      <c r="J316" s="52"/>
      <c r="K316" s="76"/>
      <c r="L316" s="28"/>
      <c r="M316" s="52"/>
      <c r="N316" s="370">
        <v>30</v>
      </c>
      <c r="O316" s="371" t="s">
        <v>1525</v>
      </c>
      <c r="P316" s="372" t="s">
        <v>542</v>
      </c>
      <c r="Q316" s="372" t="s">
        <v>1526</v>
      </c>
      <c r="R316" s="372" t="s">
        <v>1527</v>
      </c>
      <c r="S316" s="372"/>
      <c r="T316" s="373"/>
      <c r="U316" s="373">
        <v>653</v>
      </c>
      <c r="V316" s="374">
        <v>1</v>
      </c>
      <c r="W316" s="375" t="s">
        <v>1528</v>
      </c>
      <c r="X316" s="372" t="s">
        <v>560</v>
      </c>
      <c r="Y316" s="376">
        <f t="shared" ref="Y316:Y317" si="90">VALUE(LEFT(Q316,4))</f>
        <v>1100</v>
      </c>
      <c r="Z316" s="376">
        <f t="shared" si="82"/>
        <v>0</v>
      </c>
      <c r="AA316" s="377">
        <f t="shared" si="83"/>
        <v>0</v>
      </c>
      <c r="AB316" s="377">
        <f t="shared" si="84"/>
        <v>0</v>
      </c>
      <c r="AC316" s="378">
        <f t="shared" si="85"/>
        <v>0</v>
      </c>
    </row>
    <row r="317" spans="1:29" ht="12.75" customHeight="1">
      <c r="A317" s="73"/>
      <c r="B317" s="52"/>
      <c r="C317" s="52"/>
      <c r="D317" s="52"/>
      <c r="E317" s="52"/>
      <c r="F317" s="52"/>
      <c r="G317" s="52"/>
      <c r="H317" s="52"/>
      <c r="I317" s="52"/>
      <c r="J317" s="52"/>
      <c r="K317" s="76"/>
      <c r="L317" s="28"/>
      <c r="M317" s="52"/>
      <c r="N317" s="370">
        <v>30</v>
      </c>
      <c r="O317" s="371" t="s">
        <v>1529</v>
      </c>
      <c r="P317" s="372" t="s">
        <v>1127</v>
      </c>
      <c r="Q317" s="372" t="s">
        <v>1530</v>
      </c>
      <c r="R317" s="372" t="s">
        <v>1531</v>
      </c>
      <c r="S317" s="372"/>
      <c r="T317" s="373"/>
      <c r="U317" s="373">
        <v>654</v>
      </c>
      <c r="V317" s="374">
        <v>1</v>
      </c>
      <c r="W317" s="375" t="s">
        <v>1532</v>
      </c>
      <c r="X317" s="372" t="s">
        <v>560</v>
      </c>
      <c r="Y317" s="376">
        <f t="shared" si="90"/>
        <v>1500</v>
      </c>
      <c r="Z317" s="376">
        <f t="shared" si="82"/>
        <v>0</v>
      </c>
      <c r="AA317" s="377">
        <f t="shared" si="83"/>
        <v>0</v>
      </c>
      <c r="AB317" s="377">
        <f t="shared" si="84"/>
        <v>0</v>
      </c>
      <c r="AC317" s="378">
        <f t="shared" si="85"/>
        <v>0</v>
      </c>
    </row>
    <row r="318" spans="1:29" ht="12.75" customHeight="1">
      <c r="A318" s="73"/>
      <c r="B318" s="52"/>
      <c r="C318" s="52"/>
      <c r="D318" s="52"/>
      <c r="E318" s="52"/>
      <c r="F318" s="52"/>
      <c r="G318" s="52"/>
      <c r="H318" s="52"/>
      <c r="I318" s="52"/>
      <c r="J318" s="52"/>
      <c r="K318" s="76"/>
      <c r="L318" s="28"/>
      <c r="M318" s="52"/>
      <c r="N318" s="370"/>
      <c r="O318" s="372"/>
      <c r="P318" s="372"/>
      <c r="Q318" s="372"/>
      <c r="R318" s="372"/>
      <c r="S318" s="372"/>
      <c r="T318" s="373"/>
      <c r="U318" s="373"/>
      <c r="V318" s="374"/>
      <c r="W318" s="375"/>
      <c r="X318" s="372"/>
      <c r="Y318" s="243"/>
      <c r="Z318" s="243"/>
      <c r="AA318" s="80"/>
      <c r="AB318" s="80"/>
      <c r="AC318" s="244"/>
    </row>
    <row r="319" spans="1:29" ht="12.75" customHeight="1">
      <c r="A319" s="73"/>
      <c r="B319" s="52"/>
      <c r="C319" s="52"/>
      <c r="D319" s="52"/>
      <c r="E319" s="52"/>
      <c r="F319" s="52"/>
      <c r="G319" s="52"/>
      <c r="H319" s="52"/>
      <c r="I319" s="52"/>
      <c r="J319" s="52"/>
      <c r="K319" s="76"/>
      <c r="L319" s="28"/>
      <c r="M319" s="52"/>
      <c r="N319" s="370"/>
      <c r="O319" s="372"/>
      <c r="P319" s="372"/>
      <c r="Q319" s="372"/>
      <c r="R319" s="372"/>
      <c r="S319" s="372"/>
      <c r="T319" s="373"/>
      <c r="U319" s="373"/>
      <c r="V319" s="374"/>
      <c r="W319" s="375"/>
      <c r="X319" s="372"/>
      <c r="Y319" s="243"/>
      <c r="Z319" s="243"/>
      <c r="AA319" s="80"/>
      <c r="AB319" s="80"/>
      <c r="AC319" s="244"/>
    </row>
    <row r="320" spans="1:29" ht="12.75" customHeight="1">
      <c r="A320" s="73"/>
      <c r="B320" s="52"/>
      <c r="C320" s="52"/>
      <c r="D320" s="52"/>
      <c r="E320" s="52"/>
      <c r="F320" s="52"/>
      <c r="G320" s="52"/>
      <c r="H320" s="52"/>
      <c r="I320" s="52"/>
      <c r="J320" s="52"/>
      <c r="K320" s="76"/>
      <c r="L320" s="28"/>
      <c r="M320" s="52"/>
      <c r="N320" s="248" t="s">
        <v>240</v>
      </c>
      <c r="O320" s="249" t="s">
        <v>507</v>
      </c>
      <c r="P320" s="249" t="s">
        <v>508</v>
      </c>
      <c r="Q320" s="249" t="s">
        <v>12</v>
      </c>
      <c r="R320" s="249" t="s">
        <v>509</v>
      </c>
      <c r="S320" s="249" t="s">
        <v>510</v>
      </c>
      <c r="T320" s="250" t="s">
        <v>511</v>
      </c>
      <c r="U320" s="250" t="s">
        <v>512</v>
      </c>
      <c r="V320" s="250" t="s">
        <v>513</v>
      </c>
      <c r="W320" s="251" t="s">
        <v>636</v>
      </c>
      <c r="X320" s="249" t="s">
        <v>515</v>
      </c>
      <c r="Y320" s="252"/>
      <c r="Z320" s="252"/>
      <c r="AA320" s="369"/>
      <c r="AB320" s="369"/>
      <c r="AC320" s="255"/>
    </row>
    <row r="321" spans="1:29" ht="12.75" customHeight="1">
      <c r="A321" s="73"/>
      <c r="B321" s="52"/>
      <c r="C321" s="52"/>
      <c r="D321" s="52"/>
      <c r="E321" s="52"/>
      <c r="F321" s="52"/>
      <c r="G321" s="52"/>
      <c r="H321" s="52"/>
      <c r="I321" s="52"/>
      <c r="J321" s="52"/>
      <c r="K321" s="76"/>
      <c r="L321" s="28"/>
      <c r="M321" s="52"/>
      <c r="N321" s="256"/>
      <c r="O321" s="257" t="s">
        <v>1533</v>
      </c>
      <c r="P321" s="258"/>
      <c r="Q321" s="258"/>
      <c r="R321" s="258"/>
      <c r="S321" s="258"/>
      <c r="T321" s="259"/>
      <c r="U321" s="259"/>
      <c r="V321" s="259"/>
      <c r="W321" s="213"/>
      <c r="X321" s="258"/>
      <c r="Y321" s="260"/>
      <c r="Z321" s="260"/>
      <c r="AA321" s="261"/>
      <c r="AB321" s="261"/>
      <c r="AC321" s="262"/>
    </row>
    <row r="322" spans="1:29" ht="12.75" customHeight="1">
      <c r="A322" s="73"/>
      <c r="B322" s="52"/>
      <c r="C322" s="52"/>
      <c r="D322" s="52"/>
      <c r="E322" s="52"/>
      <c r="F322" s="52"/>
      <c r="G322" s="52"/>
      <c r="H322" s="52"/>
      <c r="I322" s="52"/>
      <c r="J322" s="52"/>
      <c r="K322" s="76"/>
      <c r="L322" s="28"/>
      <c r="M322" s="52"/>
      <c r="N322" s="379">
        <v>1</v>
      </c>
      <c r="O322" s="380" t="s">
        <v>1534</v>
      </c>
      <c r="P322" s="381" t="s">
        <v>555</v>
      </c>
      <c r="Q322" s="381" t="s">
        <v>570</v>
      </c>
      <c r="R322" s="381" t="s">
        <v>1535</v>
      </c>
      <c r="S322" s="381"/>
      <c r="T322" s="382">
        <v>25</v>
      </c>
      <c r="U322" s="382"/>
      <c r="V322" s="383" t="s">
        <v>552</v>
      </c>
      <c r="W322" s="384" t="s">
        <v>759</v>
      </c>
      <c r="X322" s="381" t="s">
        <v>203</v>
      </c>
      <c r="Y322" s="385">
        <f>VALUE(LEFT(Q322,2))</f>
        <v>1</v>
      </c>
      <c r="Z322" s="385">
        <f t="shared" ref="Z322:Z328" si="91">IF(RIGHT(Q322,2)="gp",Y322,0)*M322</f>
        <v>0</v>
      </c>
      <c r="AA322" s="386">
        <f t="shared" ref="AA322:AA328" si="92">IF(RIGHT(Q322,2)="sp",Y322,0)*M322</f>
        <v>0</v>
      </c>
      <c r="AB322" s="386">
        <f t="shared" ref="AB322:AB328" si="93">IF(RIGHT(Q322,2)="bp",Y322,0)*M322</f>
        <v>0</v>
      </c>
      <c r="AC322" s="387">
        <f t="shared" ref="AC322:AC328" si="94">IF(RIGHT(Q322,2)="cp",Y322,0)*M322</f>
        <v>0</v>
      </c>
    </row>
    <row r="323" spans="1:29" ht="12.75" customHeight="1">
      <c r="A323" s="73"/>
      <c r="B323" s="52"/>
      <c r="C323" s="52"/>
      <c r="D323" s="52"/>
      <c r="E323" s="52"/>
      <c r="F323" s="52"/>
      <c r="G323" s="52"/>
      <c r="H323" s="52"/>
      <c r="I323" s="52"/>
      <c r="J323" s="52"/>
      <c r="K323" s="76"/>
      <c r="L323" s="28"/>
      <c r="M323" s="52"/>
      <c r="N323" s="379">
        <v>14</v>
      </c>
      <c r="O323" s="380" t="s">
        <v>1536</v>
      </c>
      <c r="P323" s="381" t="s">
        <v>703</v>
      </c>
      <c r="Q323" s="381" t="s">
        <v>776</v>
      </c>
      <c r="R323" s="381" t="s">
        <v>1537</v>
      </c>
      <c r="S323" s="381"/>
      <c r="T323" s="382">
        <v>10</v>
      </c>
      <c r="U323" s="383" t="s">
        <v>552</v>
      </c>
      <c r="V323" s="383">
        <v>1</v>
      </c>
      <c r="W323" s="384" t="s">
        <v>1538</v>
      </c>
      <c r="X323" s="381" t="s">
        <v>566</v>
      </c>
      <c r="Y323" s="385">
        <f>VALUE(LEFT(Q323,3))</f>
        <v>60</v>
      </c>
      <c r="Z323" s="385">
        <f t="shared" si="91"/>
        <v>0</v>
      </c>
      <c r="AA323" s="386">
        <f t="shared" si="92"/>
        <v>0</v>
      </c>
      <c r="AB323" s="386">
        <f t="shared" si="93"/>
        <v>0</v>
      </c>
      <c r="AC323" s="387">
        <f t="shared" si="94"/>
        <v>0</v>
      </c>
    </row>
    <row r="324" spans="1:29" ht="12.75" customHeight="1">
      <c r="A324" s="73"/>
      <c r="B324" s="52"/>
      <c r="C324" s="52"/>
      <c r="D324" s="52"/>
      <c r="E324" s="52"/>
      <c r="F324" s="52"/>
      <c r="G324" s="52"/>
      <c r="H324" s="52"/>
      <c r="I324" s="52"/>
      <c r="J324" s="52"/>
      <c r="K324" s="76"/>
      <c r="L324" s="28"/>
      <c r="M324" s="52"/>
      <c r="N324" s="379">
        <v>4</v>
      </c>
      <c r="O324" s="380" t="s">
        <v>1539</v>
      </c>
      <c r="P324" s="381" t="s">
        <v>803</v>
      </c>
      <c r="Q324" s="381" t="s">
        <v>689</v>
      </c>
      <c r="R324" s="381" t="s">
        <v>1540</v>
      </c>
      <c r="S324" s="381"/>
      <c r="T324" s="382">
        <v>20</v>
      </c>
      <c r="U324" s="382">
        <v>123</v>
      </c>
      <c r="V324" s="383" t="s">
        <v>552</v>
      </c>
      <c r="W324" s="384" t="s">
        <v>684</v>
      </c>
      <c r="X324" s="381" t="s">
        <v>194</v>
      </c>
      <c r="Y324" s="385">
        <f>VALUE(LEFT(Q324,2))</f>
        <v>8</v>
      </c>
      <c r="Z324" s="385">
        <f t="shared" si="91"/>
        <v>0</v>
      </c>
      <c r="AA324" s="386">
        <f t="shared" si="92"/>
        <v>0</v>
      </c>
      <c r="AB324" s="386">
        <f t="shared" si="93"/>
        <v>0</v>
      </c>
      <c r="AC324" s="387">
        <f t="shared" si="94"/>
        <v>0</v>
      </c>
    </row>
    <row r="325" spans="1:29" ht="12.75" customHeight="1">
      <c r="A325" s="73"/>
      <c r="B325" s="52"/>
      <c r="C325" s="52"/>
      <c r="D325" s="52"/>
      <c r="E325" s="52"/>
      <c r="F325" s="52"/>
      <c r="G325" s="52"/>
      <c r="H325" s="52"/>
      <c r="I325" s="52"/>
      <c r="J325" s="52"/>
      <c r="K325" s="76"/>
      <c r="L325" s="28"/>
      <c r="M325" s="52"/>
      <c r="N325" s="379">
        <v>10</v>
      </c>
      <c r="O325" s="380" t="s">
        <v>1541</v>
      </c>
      <c r="P325" s="381" t="s">
        <v>562</v>
      </c>
      <c r="Q325" s="381" t="s">
        <v>809</v>
      </c>
      <c r="R325" s="381" t="s">
        <v>1542</v>
      </c>
      <c r="S325" s="381"/>
      <c r="T325" s="382">
        <v>3</v>
      </c>
      <c r="U325" s="382">
        <v>661</v>
      </c>
      <c r="V325" s="383">
        <v>3</v>
      </c>
      <c r="W325" s="384" t="s">
        <v>1543</v>
      </c>
      <c r="X325" s="381" t="s">
        <v>566</v>
      </c>
      <c r="Y325" s="385">
        <f>VALUE(LEFT(Q325,3))</f>
        <v>38</v>
      </c>
      <c r="Z325" s="385">
        <f t="shared" si="91"/>
        <v>0</v>
      </c>
      <c r="AA325" s="386">
        <f t="shared" si="92"/>
        <v>0</v>
      </c>
      <c r="AB325" s="386">
        <f t="shared" si="93"/>
        <v>0</v>
      </c>
      <c r="AC325" s="387">
        <f t="shared" si="94"/>
        <v>0</v>
      </c>
    </row>
    <row r="326" spans="1:29" ht="12.75" customHeight="1">
      <c r="A326" s="73"/>
      <c r="B326" s="52"/>
      <c r="C326" s="52"/>
      <c r="D326" s="52"/>
      <c r="E326" s="52"/>
      <c r="F326" s="52"/>
      <c r="G326" s="52"/>
      <c r="H326" s="52"/>
      <c r="I326" s="52"/>
      <c r="J326" s="52"/>
      <c r="K326" s="76"/>
      <c r="L326" s="28"/>
      <c r="M326" s="52"/>
      <c r="N326" s="379">
        <v>1</v>
      </c>
      <c r="O326" s="380" t="s">
        <v>1544</v>
      </c>
      <c r="P326" s="381" t="s">
        <v>943</v>
      </c>
      <c r="Q326" s="381" t="s">
        <v>530</v>
      </c>
      <c r="R326" s="381" t="s">
        <v>1545</v>
      </c>
      <c r="S326" s="381"/>
      <c r="T326" s="383">
        <v>0</v>
      </c>
      <c r="U326" s="382">
        <v>133</v>
      </c>
      <c r="V326" s="383" t="s">
        <v>552</v>
      </c>
      <c r="W326" s="384" t="s">
        <v>691</v>
      </c>
      <c r="X326" s="381" t="s">
        <v>198</v>
      </c>
      <c r="Y326" s="385">
        <f>VALUE(LEFT(Q326,2))</f>
        <v>3</v>
      </c>
      <c r="Z326" s="385">
        <f t="shared" si="91"/>
        <v>0</v>
      </c>
      <c r="AA326" s="386">
        <f t="shared" si="92"/>
        <v>0</v>
      </c>
      <c r="AB326" s="386">
        <f t="shared" si="93"/>
        <v>0</v>
      </c>
      <c r="AC326" s="387">
        <f t="shared" si="94"/>
        <v>0</v>
      </c>
    </row>
    <row r="327" spans="1:29" ht="12.75" customHeight="1">
      <c r="A327" s="73"/>
      <c r="B327" s="52"/>
      <c r="C327" s="52"/>
      <c r="D327" s="52"/>
      <c r="E327" s="52"/>
      <c r="F327" s="52"/>
      <c r="G327" s="52"/>
      <c r="H327" s="52"/>
      <c r="I327" s="52"/>
      <c r="J327" s="52"/>
      <c r="K327" s="76"/>
      <c r="L327" s="28"/>
      <c r="M327" s="52"/>
      <c r="N327" s="379">
        <v>5</v>
      </c>
      <c r="O327" s="380" t="s">
        <v>1546</v>
      </c>
      <c r="P327" s="381" t="s">
        <v>555</v>
      </c>
      <c r="Q327" s="381" t="s">
        <v>700</v>
      </c>
      <c r="R327" s="381" t="s">
        <v>1547</v>
      </c>
      <c r="S327" s="381"/>
      <c r="T327" s="383">
        <v>0</v>
      </c>
      <c r="U327" s="382"/>
      <c r="V327" s="383" t="s">
        <v>552</v>
      </c>
      <c r="W327" s="384" t="s">
        <v>1258</v>
      </c>
      <c r="X327" s="381" t="s">
        <v>198</v>
      </c>
      <c r="Y327" s="385">
        <f t="shared" ref="Y327:Y328" si="95">VALUE(LEFT(Q327,3))</f>
        <v>25</v>
      </c>
      <c r="Z327" s="385">
        <f t="shared" si="91"/>
        <v>0</v>
      </c>
      <c r="AA327" s="386">
        <f t="shared" si="92"/>
        <v>0</v>
      </c>
      <c r="AB327" s="386">
        <f t="shared" si="93"/>
        <v>0</v>
      </c>
      <c r="AC327" s="387">
        <f t="shared" si="94"/>
        <v>0</v>
      </c>
    </row>
    <row r="328" spans="1:29" ht="12.75" customHeight="1">
      <c r="A328" s="73"/>
      <c r="B328" s="52"/>
      <c r="C328" s="52"/>
      <c r="D328" s="52"/>
      <c r="E328" s="52"/>
      <c r="F328" s="52"/>
      <c r="G328" s="52"/>
      <c r="H328" s="52"/>
      <c r="I328" s="52"/>
      <c r="J328" s="52"/>
      <c r="K328" s="76"/>
      <c r="L328" s="28"/>
      <c r="M328" s="52"/>
      <c r="N328" s="379">
        <v>10</v>
      </c>
      <c r="O328" s="380" t="s">
        <v>1548</v>
      </c>
      <c r="P328" s="381" t="s">
        <v>555</v>
      </c>
      <c r="Q328" s="381" t="s">
        <v>728</v>
      </c>
      <c r="R328" s="381" t="s">
        <v>1549</v>
      </c>
      <c r="S328" s="381" t="s">
        <v>1550</v>
      </c>
      <c r="T328" s="383">
        <v>5</v>
      </c>
      <c r="U328" s="382"/>
      <c r="V328" s="383" t="s">
        <v>552</v>
      </c>
      <c r="W328" s="384" t="s">
        <v>1551</v>
      </c>
      <c r="X328" s="381" t="s">
        <v>745</v>
      </c>
      <c r="Y328" s="385">
        <f t="shared" si="95"/>
        <v>50</v>
      </c>
      <c r="Z328" s="385">
        <f t="shared" si="91"/>
        <v>0</v>
      </c>
      <c r="AA328" s="386">
        <f t="shared" si="92"/>
        <v>0</v>
      </c>
      <c r="AB328" s="386">
        <f t="shared" si="93"/>
        <v>0</v>
      </c>
      <c r="AC328" s="387">
        <f t="shared" si="94"/>
        <v>0</v>
      </c>
    </row>
    <row r="329" spans="1:29" ht="12.75" customHeight="1">
      <c r="A329" s="73"/>
      <c r="B329" s="52"/>
      <c r="C329" s="52"/>
      <c r="D329" s="52"/>
      <c r="E329" s="52"/>
      <c r="F329" s="52"/>
      <c r="G329" s="52"/>
      <c r="H329" s="52"/>
      <c r="I329" s="52"/>
      <c r="J329" s="52"/>
      <c r="K329" s="76"/>
      <c r="L329" s="28"/>
      <c r="M329" s="52"/>
      <c r="N329" s="379"/>
      <c r="O329" s="381"/>
      <c r="P329" s="381"/>
      <c r="Q329" s="381"/>
      <c r="R329" s="381"/>
      <c r="S329" s="381"/>
      <c r="T329" s="383"/>
      <c r="U329" s="382"/>
      <c r="V329" s="383"/>
      <c r="W329" s="384"/>
      <c r="X329" s="381"/>
      <c r="Y329" s="243"/>
      <c r="Z329" s="243"/>
      <c r="AA329" s="80"/>
      <c r="AB329" s="80"/>
      <c r="AC329" s="244"/>
    </row>
    <row r="330" spans="1:29" ht="12.75" customHeight="1">
      <c r="A330" s="73"/>
      <c r="B330" s="52"/>
      <c r="C330" s="52"/>
      <c r="D330" s="52"/>
      <c r="E330" s="52"/>
      <c r="F330" s="52"/>
      <c r="G330" s="52"/>
      <c r="H330" s="52"/>
      <c r="I330" s="52"/>
      <c r="J330" s="52"/>
      <c r="K330" s="76"/>
      <c r="L330" s="28"/>
      <c r="M330" s="52"/>
      <c r="N330" s="379"/>
      <c r="O330" s="381"/>
      <c r="P330" s="381"/>
      <c r="Q330" s="381"/>
      <c r="R330" s="381"/>
      <c r="S330" s="381"/>
      <c r="T330" s="383"/>
      <c r="U330" s="382"/>
      <c r="V330" s="383"/>
      <c r="W330" s="384"/>
      <c r="X330" s="381"/>
      <c r="Y330" s="243"/>
      <c r="Z330" s="243"/>
      <c r="AA330" s="80"/>
      <c r="AB330" s="80"/>
      <c r="AC330" s="244"/>
    </row>
    <row r="331" spans="1:29" ht="12.75" customHeight="1">
      <c r="A331" s="73"/>
      <c r="B331" s="52"/>
      <c r="C331" s="52"/>
      <c r="D331" s="52"/>
      <c r="E331" s="52"/>
      <c r="F331" s="52"/>
      <c r="G331" s="52"/>
      <c r="H331" s="52"/>
      <c r="I331" s="52"/>
      <c r="J331" s="52"/>
      <c r="K331" s="76"/>
      <c r="L331" s="28"/>
      <c r="M331" s="52"/>
      <c r="N331" s="248" t="s">
        <v>240</v>
      </c>
      <c r="O331" s="249" t="s">
        <v>507</v>
      </c>
      <c r="P331" s="249" t="s">
        <v>508</v>
      </c>
      <c r="Q331" s="249" t="s">
        <v>12</v>
      </c>
      <c r="R331" s="249" t="s">
        <v>509</v>
      </c>
      <c r="S331" s="249" t="s">
        <v>510</v>
      </c>
      <c r="T331" s="250" t="s">
        <v>511</v>
      </c>
      <c r="U331" s="250" t="s">
        <v>512</v>
      </c>
      <c r="V331" s="250" t="s">
        <v>513</v>
      </c>
      <c r="W331" s="251" t="s">
        <v>1552</v>
      </c>
      <c r="X331" s="249" t="s">
        <v>515</v>
      </c>
      <c r="Y331" s="252"/>
      <c r="Z331" s="252"/>
      <c r="AA331" s="369"/>
      <c r="AB331" s="369"/>
      <c r="AC331" s="255"/>
    </row>
    <row r="332" spans="1:29" ht="12.75" customHeight="1">
      <c r="A332" s="73"/>
      <c r="B332" s="52"/>
      <c r="C332" s="52"/>
      <c r="D332" s="52"/>
      <c r="E332" s="52"/>
      <c r="F332" s="52"/>
      <c r="G332" s="52"/>
      <c r="H332" s="52"/>
      <c r="I332" s="52"/>
      <c r="J332" s="52"/>
      <c r="K332" s="76"/>
      <c r="L332" s="28"/>
      <c r="M332" s="52"/>
      <c r="N332" s="256"/>
      <c r="O332" s="388" t="s">
        <v>1553</v>
      </c>
      <c r="P332" s="258"/>
      <c r="Q332" s="258"/>
      <c r="R332" s="258"/>
      <c r="S332" s="258"/>
      <c r="T332" s="259"/>
      <c r="U332" s="259"/>
      <c r="V332" s="259"/>
      <c r="W332" s="213"/>
      <c r="X332" s="258"/>
      <c r="Y332" s="260"/>
      <c r="Z332" s="260"/>
      <c r="AA332" s="261"/>
      <c r="AB332" s="261"/>
      <c r="AC332" s="262"/>
    </row>
    <row r="333" spans="1:29" ht="12.75" customHeight="1">
      <c r="A333" s="73"/>
      <c r="B333" s="52"/>
      <c r="C333" s="52"/>
      <c r="D333" s="52"/>
      <c r="E333" s="52"/>
      <c r="F333" s="52"/>
      <c r="G333" s="52"/>
      <c r="H333" s="52"/>
      <c r="I333" s="52"/>
      <c r="J333" s="52"/>
      <c r="K333" s="76"/>
      <c r="L333" s="28"/>
      <c r="M333" s="52"/>
      <c r="N333" s="242">
        <v>16</v>
      </c>
      <c r="O333" s="389" t="s">
        <v>1554</v>
      </c>
      <c r="P333" s="390" t="s">
        <v>555</v>
      </c>
      <c r="Q333" s="390" t="s">
        <v>700</v>
      </c>
      <c r="R333" s="390" t="s">
        <v>1555</v>
      </c>
      <c r="S333" s="390" t="s">
        <v>1556</v>
      </c>
      <c r="T333" s="391"/>
      <c r="U333" s="391"/>
      <c r="V333" s="392" t="s">
        <v>552</v>
      </c>
      <c r="W333" s="393" t="s">
        <v>1551</v>
      </c>
      <c r="X333" s="390" t="s">
        <v>607</v>
      </c>
      <c r="Y333" s="394">
        <f t="shared" ref="Y333:Y335" si="96">VALUE(LEFT(Q333,3))</f>
        <v>25</v>
      </c>
      <c r="Z333" s="394">
        <f t="shared" ref="Z333:Z340" si="97">IF(RIGHT(Q333,2)="gp",Y333,0)*M333</f>
        <v>0</v>
      </c>
      <c r="AA333" s="395">
        <f t="shared" ref="AA333:AA340" si="98">IF(RIGHT(Q333,2)="sp",Y333,0)*M333</f>
        <v>0</v>
      </c>
      <c r="AB333" s="395">
        <f t="shared" ref="AB333:AB340" si="99">IF(RIGHT(Q333,2)="bp",Y333,0)*M333</f>
        <v>0</v>
      </c>
      <c r="AC333" s="396">
        <f t="shared" ref="AC333:AC340" si="100">IF(RIGHT(Q333,2)="cp",Y333,0)*M333</f>
        <v>0</v>
      </c>
    </row>
    <row r="334" spans="1:29" ht="12.75" customHeight="1">
      <c r="A334" s="73"/>
      <c r="B334" s="52"/>
      <c r="C334" s="52"/>
      <c r="D334" s="52"/>
      <c r="E334" s="52"/>
      <c r="F334" s="52"/>
      <c r="G334" s="52"/>
      <c r="H334" s="52"/>
      <c r="I334" s="52"/>
      <c r="J334" s="52"/>
      <c r="K334" s="76"/>
      <c r="L334" s="28"/>
      <c r="M334" s="52"/>
      <c r="N334" s="242">
        <v>10</v>
      </c>
      <c r="O334" s="389" t="s">
        <v>1557</v>
      </c>
      <c r="P334" s="390" t="s">
        <v>841</v>
      </c>
      <c r="Q334" s="390" t="s">
        <v>563</v>
      </c>
      <c r="R334" s="390" t="s">
        <v>1558</v>
      </c>
      <c r="S334" s="390"/>
      <c r="T334" s="391"/>
      <c r="U334" s="391"/>
      <c r="V334" s="392" t="s">
        <v>552</v>
      </c>
      <c r="W334" s="393" t="s">
        <v>1024</v>
      </c>
      <c r="X334" s="390" t="s">
        <v>203</v>
      </c>
      <c r="Y334" s="394">
        <f t="shared" si="96"/>
        <v>12</v>
      </c>
      <c r="Z334" s="394">
        <f t="shared" si="97"/>
        <v>0</v>
      </c>
      <c r="AA334" s="395">
        <f t="shared" si="98"/>
        <v>0</v>
      </c>
      <c r="AB334" s="395">
        <f t="shared" si="99"/>
        <v>0</v>
      </c>
      <c r="AC334" s="396">
        <f t="shared" si="100"/>
        <v>0</v>
      </c>
    </row>
    <row r="335" spans="1:29" ht="12.75" customHeight="1">
      <c r="A335" s="73"/>
      <c r="B335" s="52"/>
      <c r="C335" s="52"/>
      <c r="D335" s="52"/>
      <c r="E335" s="52"/>
      <c r="F335" s="52"/>
      <c r="G335" s="52"/>
      <c r="H335" s="52"/>
      <c r="I335" s="52"/>
      <c r="J335" s="52"/>
      <c r="K335" s="76"/>
      <c r="L335" s="28"/>
      <c r="M335" s="52"/>
      <c r="N335" s="242">
        <v>11</v>
      </c>
      <c r="O335" s="389" t="s">
        <v>1559</v>
      </c>
      <c r="P335" s="390" t="s">
        <v>703</v>
      </c>
      <c r="Q335" s="390" t="s">
        <v>596</v>
      </c>
      <c r="R335" s="390" t="s">
        <v>1560</v>
      </c>
      <c r="S335" s="390"/>
      <c r="T335" s="391"/>
      <c r="U335" s="391">
        <v>696</v>
      </c>
      <c r="V335" s="392" t="s">
        <v>552</v>
      </c>
      <c r="W335" s="393" t="s">
        <v>783</v>
      </c>
      <c r="X335" s="390" t="s">
        <v>607</v>
      </c>
      <c r="Y335" s="394">
        <f t="shared" si="96"/>
        <v>10</v>
      </c>
      <c r="Z335" s="394">
        <f t="shared" si="97"/>
        <v>0</v>
      </c>
      <c r="AA335" s="395">
        <f t="shared" si="98"/>
        <v>0</v>
      </c>
      <c r="AB335" s="395">
        <f t="shared" si="99"/>
        <v>0</v>
      </c>
      <c r="AC335" s="396">
        <f t="shared" si="100"/>
        <v>0</v>
      </c>
    </row>
    <row r="336" spans="1:29" ht="12.75" customHeight="1">
      <c r="A336" s="73"/>
      <c r="B336" s="52"/>
      <c r="C336" s="52"/>
      <c r="D336" s="52"/>
      <c r="E336" s="52"/>
      <c r="F336" s="52"/>
      <c r="G336" s="52"/>
      <c r="H336" s="52"/>
      <c r="I336" s="52"/>
      <c r="J336" s="52"/>
      <c r="K336" s="76"/>
      <c r="L336" s="28"/>
      <c r="M336" s="52"/>
      <c r="N336" s="242">
        <v>2</v>
      </c>
      <c r="O336" s="389" t="s">
        <v>1561</v>
      </c>
      <c r="P336" s="390" t="s">
        <v>1562</v>
      </c>
      <c r="Q336" s="390" t="s">
        <v>682</v>
      </c>
      <c r="R336" s="390" t="s">
        <v>1563</v>
      </c>
      <c r="S336" s="390"/>
      <c r="T336" s="391"/>
      <c r="U336" s="391"/>
      <c r="V336" s="392" t="s">
        <v>552</v>
      </c>
      <c r="W336" s="393" t="s">
        <v>1024</v>
      </c>
      <c r="X336" s="390" t="s">
        <v>203</v>
      </c>
      <c r="Y336" s="394">
        <f t="shared" ref="Y336:Y338" si="101">VALUE(LEFT(Q336,2))</f>
        <v>3</v>
      </c>
      <c r="Z336" s="394">
        <f t="shared" si="97"/>
        <v>0</v>
      </c>
      <c r="AA336" s="395">
        <f t="shared" si="98"/>
        <v>0</v>
      </c>
      <c r="AB336" s="395">
        <f t="shared" si="99"/>
        <v>0</v>
      </c>
      <c r="AC336" s="396">
        <f t="shared" si="100"/>
        <v>0</v>
      </c>
    </row>
    <row r="337" spans="1:29" ht="12.75" customHeight="1">
      <c r="A337" s="73"/>
      <c r="B337" s="52"/>
      <c r="C337" s="52"/>
      <c r="D337" s="52"/>
      <c r="E337" s="52"/>
      <c r="F337" s="52"/>
      <c r="G337" s="52"/>
      <c r="H337" s="52"/>
      <c r="I337" s="52"/>
      <c r="J337" s="52"/>
      <c r="K337" s="76"/>
      <c r="L337" s="28"/>
      <c r="M337" s="52"/>
      <c r="N337" s="242">
        <v>1</v>
      </c>
      <c r="O337" s="389" t="s">
        <v>1564</v>
      </c>
      <c r="P337" s="390" t="s">
        <v>573</v>
      </c>
      <c r="Q337" s="390" t="s">
        <v>704</v>
      </c>
      <c r="R337" s="390" t="s">
        <v>1565</v>
      </c>
      <c r="S337" s="390"/>
      <c r="T337" s="391"/>
      <c r="U337" s="391">
        <v>697</v>
      </c>
      <c r="V337" s="392" t="s">
        <v>552</v>
      </c>
      <c r="W337" s="393" t="s">
        <v>1024</v>
      </c>
      <c r="X337" s="390" t="s">
        <v>198</v>
      </c>
      <c r="Y337" s="394">
        <f t="shared" si="101"/>
        <v>2</v>
      </c>
      <c r="Z337" s="394">
        <f t="shared" si="97"/>
        <v>0</v>
      </c>
      <c r="AA337" s="395">
        <f t="shared" si="98"/>
        <v>0</v>
      </c>
      <c r="AB337" s="395">
        <f t="shared" si="99"/>
        <v>0</v>
      </c>
      <c r="AC337" s="396">
        <f t="shared" si="100"/>
        <v>0</v>
      </c>
    </row>
    <row r="338" spans="1:29" ht="12.75" customHeight="1">
      <c r="A338" s="73"/>
      <c r="B338" s="52"/>
      <c r="C338" s="52"/>
      <c r="D338" s="52"/>
      <c r="E338" s="52"/>
      <c r="F338" s="52"/>
      <c r="G338" s="52"/>
      <c r="H338" s="52"/>
      <c r="I338" s="52"/>
      <c r="J338" s="52"/>
      <c r="K338" s="76"/>
      <c r="L338" s="28"/>
      <c r="M338" s="52"/>
      <c r="N338" s="242">
        <v>11</v>
      </c>
      <c r="O338" s="389" t="s">
        <v>1566</v>
      </c>
      <c r="P338" s="390" t="s">
        <v>529</v>
      </c>
      <c r="Q338" s="390" t="s">
        <v>609</v>
      </c>
      <c r="R338" s="390" t="s">
        <v>1567</v>
      </c>
      <c r="S338" s="390"/>
      <c r="T338" s="391"/>
      <c r="U338" s="391">
        <v>699</v>
      </c>
      <c r="V338" s="392" t="s">
        <v>552</v>
      </c>
      <c r="W338" s="393" t="s">
        <v>1024</v>
      </c>
      <c r="X338" s="390" t="s">
        <v>566</v>
      </c>
      <c r="Y338" s="394">
        <f t="shared" si="101"/>
        <v>6</v>
      </c>
      <c r="Z338" s="394">
        <f t="shared" si="97"/>
        <v>0</v>
      </c>
      <c r="AA338" s="395">
        <f t="shared" si="98"/>
        <v>0</v>
      </c>
      <c r="AB338" s="395">
        <f t="shared" si="99"/>
        <v>0</v>
      </c>
      <c r="AC338" s="396">
        <f t="shared" si="100"/>
        <v>0</v>
      </c>
    </row>
    <row r="339" spans="1:29" ht="12.75" customHeight="1">
      <c r="A339" s="73"/>
      <c r="B339" s="52"/>
      <c r="C339" s="52"/>
      <c r="D339" s="52"/>
      <c r="E339" s="52"/>
      <c r="F339" s="52"/>
      <c r="G339" s="52"/>
      <c r="H339" s="52"/>
      <c r="I339" s="52"/>
      <c r="J339" s="52"/>
      <c r="K339" s="76"/>
      <c r="L339" s="28"/>
      <c r="M339" s="52"/>
      <c r="N339" s="242">
        <v>6</v>
      </c>
      <c r="O339" s="389" t="s">
        <v>1568</v>
      </c>
      <c r="P339" s="390" t="s">
        <v>703</v>
      </c>
      <c r="Q339" s="390" t="s">
        <v>820</v>
      </c>
      <c r="R339" s="390" t="s">
        <v>1569</v>
      </c>
      <c r="S339" s="390"/>
      <c r="T339" s="391"/>
      <c r="U339" s="391">
        <v>698</v>
      </c>
      <c r="V339" s="392" t="s">
        <v>552</v>
      </c>
      <c r="W339" s="393" t="s">
        <v>1024</v>
      </c>
      <c r="X339" s="390" t="s">
        <v>203</v>
      </c>
      <c r="Y339" s="394">
        <f>VALUE(LEFT(Q339,3))</f>
        <v>14</v>
      </c>
      <c r="Z339" s="394">
        <f t="shared" si="97"/>
        <v>0</v>
      </c>
      <c r="AA339" s="395">
        <f t="shared" si="98"/>
        <v>0</v>
      </c>
      <c r="AB339" s="395">
        <f t="shared" si="99"/>
        <v>0</v>
      </c>
      <c r="AC339" s="396">
        <f t="shared" si="100"/>
        <v>0</v>
      </c>
    </row>
    <row r="340" spans="1:29" ht="12.75" customHeight="1">
      <c r="A340" s="73"/>
      <c r="B340" s="52"/>
      <c r="C340" s="52"/>
      <c r="D340" s="52"/>
      <c r="E340" s="52"/>
      <c r="F340" s="52"/>
      <c r="G340" s="52"/>
      <c r="H340" s="52"/>
      <c r="I340" s="52"/>
      <c r="J340" s="52"/>
      <c r="K340" s="76"/>
      <c r="L340" s="28"/>
      <c r="M340" s="52"/>
      <c r="N340" s="242">
        <v>8</v>
      </c>
      <c r="O340" s="389" t="s">
        <v>1570</v>
      </c>
      <c r="P340" s="390" t="s">
        <v>529</v>
      </c>
      <c r="Q340" s="390" t="s">
        <v>574</v>
      </c>
      <c r="R340" s="390" t="s">
        <v>1571</v>
      </c>
      <c r="S340" s="390"/>
      <c r="T340" s="391"/>
      <c r="U340" s="391">
        <v>700</v>
      </c>
      <c r="V340" s="392" t="s">
        <v>552</v>
      </c>
      <c r="W340" s="393" t="s">
        <v>783</v>
      </c>
      <c r="X340" s="390" t="s">
        <v>607</v>
      </c>
      <c r="Y340" s="394">
        <f>VALUE(LEFT(Q340,2))</f>
        <v>5</v>
      </c>
      <c r="Z340" s="394">
        <f t="shared" si="97"/>
        <v>0</v>
      </c>
      <c r="AA340" s="395">
        <f t="shared" si="98"/>
        <v>0</v>
      </c>
      <c r="AB340" s="395">
        <f t="shared" si="99"/>
        <v>0</v>
      </c>
      <c r="AC340" s="396">
        <f t="shared" si="100"/>
        <v>0</v>
      </c>
    </row>
    <row r="341" spans="1:29" ht="12.75" customHeight="1">
      <c r="A341" s="73"/>
      <c r="B341" s="52"/>
      <c r="C341" s="52"/>
      <c r="D341" s="52"/>
      <c r="E341" s="52"/>
      <c r="F341" s="52"/>
      <c r="G341" s="52"/>
      <c r="H341" s="52"/>
      <c r="I341" s="52"/>
      <c r="J341" s="52"/>
      <c r="K341" s="76"/>
      <c r="L341" s="28"/>
      <c r="M341" s="52"/>
      <c r="N341" s="242"/>
      <c r="O341" s="245"/>
      <c r="P341" s="397"/>
      <c r="Q341" s="397"/>
      <c r="R341" s="397"/>
      <c r="S341" s="397"/>
      <c r="T341" s="398"/>
      <c r="U341" s="399"/>
      <c r="V341" s="398"/>
      <c r="W341" s="400"/>
      <c r="X341" s="397"/>
      <c r="Y341" s="243"/>
      <c r="Z341" s="243"/>
      <c r="AA341" s="80"/>
      <c r="AB341" s="80"/>
      <c r="AC341" s="244"/>
    </row>
    <row r="342" spans="1:29" ht="12.75" customHeight="1">
      <c r="A342" s="73"/>
      <c r="B342" s="52"/>
      <c r="C342" s="52"/>
      <c r="D342" s="52"/>
      <c r="E342" s="52"/>
      <c r="F342" s="52"/>
      <c r="G342" s="52"/>
      <c r="H342" s="52"/>
      <c r="I342" s="52"/>
      <c r="J342" s="52"/>
      <c r="K342" s="76"/>
      <c r="L342" s="28"/>
      <c r="M342" s="52"/>
      <c r="N342" s="242"/>
      <c r="O342" s="401"/>
      <c r="P342" s="401"/>
      <c r="Q342" s="401"/>
      <c r="R342" s="401"/>
      <c r="S342" s="401"/>
      <c r="T342" s="401"/>
      <c r="U342" s="401"/>
      <c r="V342" s="402"/>
      <c r="W342" s="403"/>
      <c r="X342" s="404"/>
      <c r="Y342" s="243"/>
      <c r="Z342" s="243"/>
      <c r="AA342" s="80"/>
      <c r="AB342" s="80"/>
      <c r="AC342" s="244"/>
    </row>
    <row r="343" spans="1:29" ht="12.75" customHeight="1">
      <c r="A343" s="73"/>
      <c r="B343" s="52"/>
      <c r="C343" s="52"/>
      <c r="D343" s="52"/>
      <c r="E343" s="52"/>
      <c r="F343" s="52"/>
      <c r="G343" s="52"/>
      <c r="H343" s="52"/>
      <c r="I343" s="52"/>
      <c r="J343" s="52"/>
      <c r="K343" s="76"/>
      <c r="L343" s="28"/>
      <c r="M343" s="52"/>
      <c r="N343" s="248" t="s">
        <v>240</v>
      </c>
      <c r="O343" s="249" t="s">
        <v>507</v>
      </c>
      <c r="P343" s="249" t="s">
        <v>508</v>
      </c>
      <c r="Q343" s="249" t="s">
        <v>12</v>
      </c>
      <c r="R343" s="249" t="s">
        <v>509</v>
      </c>
      <c r="S343" s="249" t="s">
        <v>510</v>
      </c>
      <c r="T343" s="250" t="s">
        <v>511</v>
      </c>
      <c r="U343" s="250" t="s">
        <v>512</v>
      </c>
      <c r="V343" s="250" t="s">
        <v>513</v>
      </c>
      <c r="W343" s="251" t="s">
        <v>1552</v>
      </c>
      <c r="X343" s="249" t="s">
        <v>515</v>
      </c>
      <c r="Y343" s="252"/>
      <c r="Z343" s="252"/>
      <c r="AA343" s="369"/>
      <c r="AB343" s="369"/>
      <c r="AC343" s="255"/>
    </row>
    <row r="344" spans="1:29" ht="12.75" customHeight="1">
      <c r="A344" s="73"/>
      <c r="B344" s="52"/>
      <c r="C344" s="52"/>
      <c r="D344" s="52"/>
      <c r="E344" s="52"/>
      <c r="F344" s="52"/>
      <c r="G344" s="52"/>
      <c r="H344" s="52"/>
      <c r="I344" s="52"/>
      <c r="J344" s="52"/>
      <c r="K344" s="76"/>
      <c r="L344" s="28"/>
      <c r="M344" s="52"/>
      <c r="N344" s="256"/>
      <c r="O344" s="257" t="s">
        <v>1572</v>
      </c>
      <c r="P344" s="258"/>
      <c r="Q344" s="258"/>
      <c r="R344" s="258"/>
      <c r="S344" s="258"/>
      <c r="T344" s="259"/>
      <c r="U344" s="259"/>
      <c r="V344" s="259"/>
      <c r="W344" s="213"/>
      <c r="X344" s="258"/>
      <c r="Y344" s="260"/>
      <c r="Z344" s="260"/>
      <c r="AA344" s="261"/>
      <c r="AB344" s="261"/>
      <c r="AC344" s="262"/>
    </row>
    <row r="345" spans="1:29" ht="12.75" customHeight="1">
      <c r="A345" s="73"/>
      <c r="B345" s="52"/>
      <c r="C345" s="52"/>
      <c r="D345" s="52"/>
      <c r="E345" s="52"/>
      <c r="F345" s="52"/>
      <c r="G345" s="52"/>
      <c r="H345" s="52"/>
      <c r="I345" s="52"/>
      <c r="J345" s="52"/>
      <c r="K345" s="76"/>
      <c r="L345" s="28"/>
      <c r="M345" s="52"/>
      <c r="N345" s="405">
        <v>10</v>
      </c>
      <c r="O345" s="406" t="s">
        <v>1573</v>
      </c>
      <c r="P345" s="407" t="s">
        <v>703</v>
      </c>
      <c r="Q345" s="407" t="s">
        <v>1159</v>
      </c>
      <c r="R345" s="407" t="s">
        <v>1574</v>
      </c>
      <c r="S345" s="407" t="s">
        <v>1575</v>
      </c>
      <c r="T345" s="408">
        <v>15</v>
      </c>
      <c r="U345" s="408"/>
      <c r="V345" s="409" t="s">
        <v>552</v>
      </c>
      <c r="W345" s="410" t="s">
        <v>1024</v>
      </c>
      <c r="X345" s="407" t="s">
        <v>607</v>
      </c>
      <c r="Y345" s="411">
        <f>VALUE(LEFT(Q345,3))</f>
        <v>28</v>
      </c>
      <c r="Z345" s="411">
        <f t="shared" ref="Z345:Z357" si="102">IF(RIGHT(Q345,2)="gp",Y345,0)*M345</f>
        <v>0</v>
      </c>
      <c r="AA345" s="412">
        <f t="shared" ref="AA345:AA357" si="103">IF(RIGHT(Q345,2)="sp",Y345,0)*M345</f>
        <v>0</v>
      </c>
      <c r="AB345" s="412">
        <f t="shared" ref="AB345:AB357" si="104">IF(RIGHT(Q345,2)="bp",Y345,0)*M345</f>
        <v>0</v>
      </c>
      <c r="AC345" s="413">
        <f t="shared" ref="AC345:AC357" si="105">IF(RIGHT(Q345,2)="cp",Y345,0)*M345</f>
        <v>0</v>
      </c>
    </row>
    <row r="346" spans="1:29" ht="12.75" customHeight="1">
      <c r="A346" s="73"/>
      <c r="B346" s="52"/>
      <c r="C346" s="52"/>
      <c r="D346" s="52"/>
      <c r="E346" s="52"/>
      <c r="F346" s="52"/>
      <c r="G346" s="52"/>
      <c r="H346" s="52"/>
      <c r="I346" s="52"/>
      <c r="J346" s="52"/>
      <c r="K346" s="76"/>
      <c r="L346" s="28"/>
      <c r="M346" s="52"/>
      <c r="N346" s="405">
        <v>12</v>
      </c>
      <c r="O346" s="406" t="s">
        <v>1576</v>
      </c>
      <c r="P346" s="407" t="s">
        <v>703</v>
      </c>
      <c r="Q346" s="407" t="s">
        <v>712</v>
      </c>
      <c r="R346" s="407" t="s">
        <v>1577</v>
      </c>
      <c r="S346" s="407" t="s">
        <v>1578</v>
      </c>
      <c r="T346" s="408">
        <v>5</v>
      </c>
      <c r="U346" s="408">
        <v>680</v>
      </c>
      <c r="V346" s="409">
        <v>3</v>
      </c>
      <c r="W346" s="410" t="s">
        <v>598</v>
      </c>
      <c r="X346" s="407" t="s">
        <v>566</v>
      </c>
      <c r="Y346" s="411">
        <f>VALUE(LEFT(Q346,2))</f>
        <v>7</v>
      </c>
      <c r="Z346" s="411">
        <f t="shared" si="102"/>
        <v>0</v>
      </c>
      <c r="AA346" s="412">
        <f t="shared" si="103"/>
        <v>0</v>
      </c>
      <c r="AB346" s="412">
        <f t="shared" si="104"/>
        <v>0</v>
      </c>
      <c r="AC346" s="413">
        <f t="shared" si="105"/>
        <v>0</v>
      </c>
    </row>
    <row r="347" spans="1:29" ht="12.75" customHeight="1">
      <c r="A347" s="73"/>
      <c r="B347" s="52"/>
      <c r="C347" s="52"/>
      <c r="D347" s="52"/>
      <c r="E347" s="52"/>
      <c r="F347" s="52"/>
      <c r="G347" s="52"/>
      <c r="H347" s="52"/>
      <c r="I347" s="52"/>
      <c r="J347" s="52"/>
      <c r="K347" s="76"/>
      <c r="L347" s="28"/>
      <c r="M347" s="52"/>
      <c r="N347" s="405">
        <v>16</v>
      </c>
      <c r="O347" s="406" t="s">
        <v>1579</v>
      </c>
      <c r="P347" s="407" t="s">
        <v>1580</v>
      </c>
      <c r="Q347" s="407" t="s">
        <v>799</v>
      </c>
      <c r="R347" s="407" t="s">
        <v>1581</v>
      </c>
      <c r="S347" s="407" t="s">
        <v>1582</v>
      </c>
      <c r="T347" s="408">
        <v>5</v>
      </c>
      <c r="U347" s="408"/>
      <c r="V347" s="409" t="s">
        <v>552</v>
      </c>
      <c r="W347" s="410" t="s">
        <v>1583</v>
      </c>
      <c r="X347" s="407" t="s">
        <v>566</v>
      </c>
      <c r="Y347" s="411">
        <f t="shared" ref="Y347:Y350" si="106">VALUE(LEFT(Q347,3))</f>
        <v>42</v>
      </c>
      <c r="Z347" s="411">
        <f t="shared" si="102"/>
        <v>0</v>
      </c>
      <c r="AA347" s="412">
        <f t="shared" si="103"/>
        <v>0</v>
      </c>
      <c r="AB347" s="412">
        <f t="shared" si="104"/>
        <v>0</v>
      </c>
      <c r="AC347" s="413">
        <f t="shared" si="105"/>
        <v>0</v>
      </c>
    </row>
    <row r="348" spans="1:29" ht="12.75" customHeight="1">
      <c r="A348" s="73"/>
      <c r="B348" s="52"/>
      <c r="C348" s="52"/>
      <c r="D348" s="52"/>
      <c r="E348" s="52"/>
      <c r="F348" s="52"/>
      <c r="G348" s="52"/>
      <c r="H348" s="52"/>
      <c r="I348" s="52"/>
      <c r="J348" s="52"/>
      <c r="K348" s="76"/>
      <c r="L348" s="28"/>
      <c r="M348" s="52"/>
      <c r="N348" s="405">
        <v>6</v>
      </c>
      <c r="O348" s="406" t="s">
        <v>1584</v>
      </c>
      <c r="P348" s="407" t="s">
        <v>855</v>
      </c>
      <c r="Q348" s="407" t="s">
        <v>973</v>
      </c>
      <c r="R348" s="407" t="s">
        <v>1585</v>
      </c>
      <c r="S348" s="407" t="s">
        <v>1586</v>
      </c>
      <c r="T348" s="408">
        <v>5</v>
      </c>
      <c r="U348" s="408">
        <v>752</v>
      </c>
      <c r="V348" s="409" t="s">
        <v>552</v>
      </c>
      <c r="W348" s="410" t="s">
        <v>1258</v>
      </c>
      <c r="X348" s="407" t="s">
        <v>198</v>
      </c>
      <c r="Y348" s="411">
        <f t="shared" si="106"/>
        <v>20</v>
      </c>
      <c r="Z348" s="411">
        <f t="shared" si="102"/>
        <v>0</v>
      </c>
      <c r="AA348" s="412">
        <f t="shared" si="103"/>
        <v>0</v>
      </c>
      <c r="AB348" s="412">
        <f t="shared" si="104"/>
        <v>0</v>
      </c>
      <c r="AC348" s="413">
        <f t="shared" si="105"/>
        <v>0</v>
      </c>
    </row>
    <row r="349" spans="1:29" ht="12.75" customHeight="1">
      <c r="A349" s="73"/>
      <c r="B349" s="52"/>
      <c r="C349" s="52"/>
      <c r="D349" s="52"/>
      <c r="E349" s="52"/>
      <c r="F349" s="52"/>
      <c r="G349" s="52"/>
      <c r="H349" s="52"/>
      <c r="I349" s="52"/>
      <c r="J349" s="52"/>
      <c r="K349" s="76"/>
      <c r="L349" s="28"/>
      <c r="M349" s="52"/>
      <c r="N349" s="405">
        <v>16</v>
      </c>
      <c r="O349" s="406" t="s">
        <v>1587</v>
      </c>
      <c r="P349" s="407" t="s">
        <v>545</v>
      </c>
      <c r="Q349" s="407" t="s">
        <v>1588</v>
      </c>
      <c r="R349" s="407" t="s">
        <v>1589</v>
      </c>
      <c r="S349" s="407"/>
      <c r="T349" s="409"/>
      <c r="U349" s="408">
        <v>223</v>
      </c>
      <c r="V349" s="409">
        <v>1</v>
      </c>
      <c r="W349" s="410" t="s">
        <v>598</v>
      </c>
      <c r="X349" s="407" t="s">
        <v>560</v>
      </c>
      <c r="Y349" s="411">
        <f t="shared" si="106"/>
        <v>13</v>
      </c>
      <c r="Z349" s="411">
        <f t="shared" si="102"/>
        <v>0</v>
      </c>
      <c r="AA349" s="412">
        <f t="shared" si="103"/>
        <v>0</v>
      </c>
      <c r="AB349" s="412">
        <f t="shared" si="104"/>
        <v>0</v>
      </c>
      <c r="AC349" s="413">
        <f t="shared" si="105"/>
        <v>0</v>
      </c>
    </row>
    <row r="350" spans="1:29" ht="12.75" customHeight="1">
      <c r="A350" s="73"/>
      <c r="B350" s="52"/>
      <c r="C350" s="52"/>
      <c r="D350" s="52"/>
      <c r="E350" s="52"/>
      <c r="F350" s="52"/>
      <c r="G350" s="52"/>
      <c r="H350" s="52"/>
      <c r="I350" s="52"/>
      <c r="J350" s="52"/>
      <c r="K350" s="76"/>
      <c r="L350" s="28"/>
      <c r="M350" s="52"/>
      <c r="N350" s="405">
        <v>8</v>
      </c>
      <c r="O350" s="406" t="s">
        <v>1590</v>
      </c>
      <c r="P350" s="407" t="s">
        <v>529</v>
      </c>
      <c r="Q350" s="407" t="s">
        <v>693</v>
      </c>
      <c r="R350" s="407" t="s">
        <v>1591</v>
      </c>
      <c r="S350" s="407" t="s">
        <v>1586</v>
      </c>
      <c r="T350" s="408">
        <v>15</v>
      </c>
      <c r="U350" s="408">
        <v>684</v>
      </c>
      <c r="V350" s="409" t="s">
        <v>552</v>
      </c>
      <c r="W350" s="410" t="s">
        <v>749</v>
      </c>
      <c r="X350" s="407" t="s">
        <v>198</v>
      </c>
      <c r="Y350" s="411">
        <f t="shared" si="106"/>
        <v>16</v>
      </c>
      <c r="Z350" s="411">
        <f t="shared" si="102"/>
        <v>0</v>
      </c>
      <c r="AA350" s="412">
        <f t="shared" si="103"/>
        <v>0</v>
      </c>
      <c r="AB350" s="412">
        <f t="shared" si="104"/>
        <v>0</v>
      </c>
      <c r="AC350" s="413">
        <f t="shared" si="105"/>
        <v>0</v>
      </c>
    </row>
    <row r="351" spans="1:29" ht="12.75" customHeight="1">
      <c r="A351" s="73"/>
      <c r="B351" s="52"/>
      <c r="C351" s="52"/>
      <c r="D351" s="52"/>
      <c r="E351" s="52"/>
      <c r="F351" s="52"/>
      <c r="G351" s="52"/>
      <c r="H351" s="52"/>
      <c r="I351" s="52"/>
      <c r="J351" s="52"/>
      <c r="K351" s="76"/>
      <c r="L351" s="28"/>
      <c r="M351" s="52"/>
      <c r="N351" s="405">
        <v>9</v>
      </c>
      <c r="O351" s="406" t="s">
        <v>1592</v>
      </c>
      <c r="P351" s="407" t="s">
        <v>931</v>
      </c>
      <c r="Q351" s="407" t="s">
        <v>689</v>
      </c>
      <c r="R351" s="407" t="s">
        <v>1593</v>
      </c>
      <c r="S351" s="407" t="s">
        <v>1594</v>
      </c>
      <c r="T351" s="408"/>
      <c r="U351" s="408">
        <v>117</v>
      </c>
      <c r="V351" s="409" t="s">
        <v>552</v>
      </c>
      <c r="W351" s="410" t="s">
        <v>698</v>
      </c>
      <c r="X351" s="407" t="s">
        <v>203</v>
      </c>
      <c r="Y351" s="411">
        <f t="shared" ref="Y351:Y352" si="107">VALUE(LEFT(Q351,2))</f>
        <v>8</v>
      </c>
      <c r="Z351" s="411">
        <f t="shared" si="102"/>
        <v>0</v>
      </c>
      <c r="AA351" s="412">
        <f t="shared" si="103"/>
        <v>0</v>
      </c>
      <c r="AB351" s="412">
        <f t="shared" si="104"/>
        <v>0</v>
      </c>
      <c r="AC351" s="413">
        <f t="shared" si="105"/>
        <v>0</v>
      </c>
    </row>
    <row r="352" spans="1:29" ht="12.75" customHeight="1">
      <c r="A352" s="73"/>
      <c r="B352" s="52"/>
      <c r="C352" s="52"/>
      <c r="D352" s="52"/>
      <c r="E352" s="52"/>
      <c r="F352" s="52"/>
      <c r="G352" s="52"/>
      <c r="H352" s="52"/>
      <c r="I352" s="52"/>
      <c r="J352" s="52"/>
      <c r="K352" s="76"/>
      <c r="L352" s="28"/>
      <c r="M352" s="52"/>
      <c r="N352" s="405">
        <v>10</v>
      </c>
      <c r="O352" s="406" t="s">
        <v>1595</v>
      </c>
      <c r="P352" s="407" t="s">
        <v>1596</v>
      </c>
      <c r="Q352" s="407" t="s">
        <v>574</v>
      </c>
      <c r="R352" s="407" t="s">
        <v>1597</v>
      </c>
      <c r="S352" s="407" t="s">
        <v>1598</v>
      </c>
      <c r="T352" s="408"/>
      <c r="U352" s="408"/>
      <c r="V352" s="409" t="s">
        <v>552</v>
      </c>
      <c r="W352" s="410" t="s">
        <v>598</v>
      </c>
      <c r="X352" s="407" t="s">
        <v>206</v>
      </c>
      <c r="Y352" s="411">
        <f t="shared" si="107"/>
        <v>5</v>
      </c>
      <c r="Z352" s="411">
        <f t="shared" si="102"/>
        <v>0</v>
      </c>
      <c r="AA352" s="412">
        <f t="shared" si="103"/>
        <v>0</v>
      </c>
      <c r="AB352" s="412">
        <f t="shared" si="104"/>
        <v>0</v>
      </c>
      <c r="AC352" s="413">
        <f t="shared" si="105"/>
        <v>0</v>
      </c>
    </row>
    <row r="353" spans="1:29" ht="12.75" customHeight="1">
      <c r="A353" s="73"/>
      <c r="B353" s="52"/>
      <c r="C353" s="52"/>
      <c r="D353" s="52"/>
      <c r="E353" s="52"/>
      <c r="F353" s="52"/>
      <c r="G353" s="52"/>
      <c r="H353" s="52"/>
      <c r="I353" s="52"/>
      <c r="J353" s="52"/>
      <c r="K353" s="76"/>
      <c r="L353" s="28"/>
      <c r="M353" s="52"/>
      <c r="N353" s="405" t="s">
        <v>1599</v>
      </c>
      <c r="O353" s="406" t="s">
        <v>1600</v>
      </c>
      <c r="P353" s="407" t="s">
        <v>1601</v>
      </c>
      <c r="Q353" s="407" t="s">
        <v>741</v>
      </c>
      <c r="R353" s="407" t="s">
        <v>1602</v>
      </c>
      <c r="S353" s="407"/>
      <c r="T353" s="409"/>
      <c r="U353" s="408" t="s">
        <v>1603</v>
      </c>
      <c r="V353" s="409">
        <v>1</v>
      </c>
      <c r="W353" s="410" t="s">
        <v>1604</v>
      </c>
      <c r="X353" s="407" t="s">
        <v>745</v>
      </c>
      <c r="Y353" s="411"/>
      <c r="Z353" s="411">
        <f t="shared" si="102"/>
        <v>0</v>
      </c>
      <c r="AA353" s="412">
        <f t="shared" si="103"/>
        <v>0</v>
      </c>
      <c r="AB353" s="412">
        <f t="shared" si="104"/>
        <v>0</v>
      </c>
      <c r="AC353" s="413">
        <f t="shared" si="105"/>
        <v>0</v>
      </c>
    </row>
    <row r="354" spans="1:29" ht="12.75" customHeight="1">
      <c r="A354" s="73"/>
      <c r="B354" s="52"/>
      <c r="C354" s="52"/>
      <c r="D354" s="52"/>
      <c r="E354" s="52"/>
      <c r="F354" s="52"/>
      <c r="G354" s="52"/>
      <c r="H354" s="52"/>
      <c r="I354" s="52"/>
      <c r="J354" s="52"/>
      <c r="K354" s="76"/>
      <c r="L354" s="28"/>
      <c r="M354" s="52"/>
      <c r="N354" s="405">
        <v>12</v>
      </c>
      <c r="O354" s="406" t="s">
        <v>1605</v>
      </c>
      <c r="P354" s="407" t="s">
        <v>1404</v>
      </c>
      <c r="Q354" s="407" t="s">
        <v>747</v>
      </c>
      <c r="R354" s="407" t="s">
        <v>1606</v>
      </c>
      <c r="S354" s="407"/>
      <c r="T354" s="408"/>
      <c r="U354" s="408">
        <v>690</v>
      </c>
      <c r="V354" s="409">
        <v>1</v>
      </c>
      <c r="W354" s="410" t="s">
        <v>1607</v>
      </c>
      <c r="X354" s="407" t="s">
        <v>203</v>
      </c>
      <c r="Y354" s="411">
        <f t="shared" ref="Y354:Y356" si="108">VALUE(LEFT(Q354,3))</f>
        <v>80</v>
      </c>
      <c r="Z354" s="411">
        <f t="shared" si="102"/>
        <v>0</v>
      </c>
      <c r="AA354" s="412">
        <f t="shared" si="103"/>
        <v>0</v>
      </c>
      <c r="AB354" s="412">
        <f t="shared" si="104"/>
        <v>0</v>
      </c>
      <c r="AC354" s="413">
        <f t="shared" si="105"/>
        <v>0</v>
      </c>
    </row>
    <row r="355" spans="1:29" ht="12.75" customHeight="1">
      <c r="A355" s="73"/>
      <c r="B355" s="52"/>
      <c r="C355" s="52"/>
      <c r="D355" s="52"/>
      <c r="E355" s="52"/>
      <c r="F355" s="52"/>
      <c r="G355" s="52"/>
      <c r="H355" s="52"/>
      <c r="I355" s="52"/>
      <c r="J355" s="52"/>
      <c r="K355" s="76"/>
      <c r="L355" s="28"/>
      <c r="M355" s="52"/>
      <c r="N355" s="405">
        <v>10</v>
      </c>
      <c r="O355" s="406" t="s">
        <v>1608</v>
      </c>
      <c r="P355" s="407" t="s">
        <v>555</v>
      </c>
      <c r="Q355" s="407" t="s">
        <v>1609</v>
      </c>
      <c r="R355" s="407" t="s">
        <v>1610</v>
      </c>
      <c r="S355" s="407" t="s">
        <v>1611</v>
      </c>
      <c r="T355" s="408">
        <v>10</v>
      </c>
      <c r="U355" s="408">
        <v>808</v>
      </c>
      <c r="V355" s="409" t="s">
        <v>1041</v>
      </c>
      <c r="W355" s="410" t="s">
        <v>1612</v>
      </c>
      <c r="X355" s="407" t="s">
        <v>607</v>
      </c>
      <c r="Y355" s="411">
        <f t="shared" si="108"/>
        <v>45</v>
      </c>
      <c r="Z355" s="411">
        <f t="shared" si="102"/>
        <v>0</v>
      </c>
      <c r="AA355" s="412">
        <f t="shared" si="103"/>
        <v>0</v>
      </c>
      <c r="AB355" s="412">
        <f t="shared" si="104"/>
        <v>0</v>
      </c>
      <c r="AC355" s="413">
        <f t="shared" si="105"/>
        <v>0</v>
      </c>
    </row>
    <row r="356" spans="1:29" ht="12.75" customHeight="1">
      <c r="A356" s="73"/>
      <c r="B356" s="52"/>
      <c r="C356" s="52"/>
      <c r="D356" s="52"/>
      <c r="E356" s="52"/>
      <c r="F356" s="52"/>
      <c r="G356" s="52"/>
      <c r="H356" s="52"/>
      <c r="I356" s="52"/>
      <c r="J356" s="52"/>
      <c r="K356" s="76"/>
      <c r="L356" s="28"/>
      <c r="M356" s="52"/>
      <c r="N356" s="405" t="s">
        <v>1005</v>
      </c>
      <c r="O356" s="406" t="s">
        <v>1613</v>
      </c>
      <c r="P356" s="407" t="s">
        <v>1614</v>
      </c>
      <c r="Q356" s="407" t="s">
        <v>644</v>
      </c>
      <c r="R356" s="407" t="s">
        <v>1615</v>
      </c>
      <c r="S356" s="407"/>
      <c r="T356" s="409"/>
      <c r="U356" s="408"/>
      <c r="V356" s="409" t="s">
        <v>552</v>
      </c>
      <c r="W356" s="410" t="s">
        <v>1396</v>
      </c>
      <c r="X356" s="407" t="s">
        <v>206</v>
      </c>
      <c r="Y356" s="411">
        <f t="shared" si="108"/>
        <v>15</v>
      </c>
      <c r="Z356" s="411">
        <f t="shared" si="102"/>
        <v>0</v>
      </c>
      <c r="AA356" s="412">
        <f t="shared" si="103"/>
        <v>0</v>
      </c>
      <c r="AB356" s="412">
        <f t="shared" si="104"/>
        <v>0</v>
      </c>
      <c r="AC356" s="413">
        <f t="shared" si="105"/>
        <v>0</v>
      </c>
    </row>
    <row r="357" spans="1:29" ht="12.75" customHeight="1">
      <c r="A357" s="85"/>
      <c r="B357" s="86"/>
      <c r="C357" s="86"/>
      <c r="D357" s="86"/>
      <c r="E357" s="86"/>
      <c r="F357" s="86"/>
      <c r="G357" s="86"/>
      <c r="H357" s="86"/>
      <c r="I357" s="86"/>
      <c r="J357" s="86"/>
      <c r="K357" s="95"/>
      <c r="L357" s="28"/>
      <c r="M357" s="52"/>
      <c r="N357" s="414">
        <v>11</v>
      </c>
      <c r="O357" s="415" t="s">
        <v>1616</v>
      </c>
      <c r="P357" s="416" t="s">
        <v>1617</v>
      </c>
      <c r="Q357" s="416" t="s">
        <v>664</v>
      </c>
      <c r="R357" s="416" t="s">
        <v>1618</v>
      </c>
      <c r="S357" s="416" t="s">
        <v>1619</v>
      </c>
      <c r="T357" s="417">
        <v>10</v>
      </c>
      <c r="U357" s="417">
        <v>692</v>
      </c>
      <c r="V357" s="418" t="s">
        <v>552</v>
      </c>
      <c r="W357" s="419" t="s">
        <v>698</v>
      </c>
      <c r="X357" s="407" t="s">
        <v>203</v>
      </c>
      <c r="Y357" s="420"/>
      <c r="Z357" s="420">
        <f t="shared" si="102"/>
        <v>0</v>
      </c>
      <c r="AA357" s="421">
        <f t="shared" si="103"/>
        <v>0</v>
      </c>
      <c r="AB357" s="421">
        <f t="shared" si="104"/>
        <v>0</v>
      </c>
      <c r="AC357" s="422">
        <f t="shared" si="105"/>
        <v>0</v>
      </c>
    </row>
    <row r="358" spans="1:29" ht="12.75" customHeight="1">
      <c r="Y358" s="19" t="s">
        <v>1620</v>
      </c>
      <c r="Z358" s="423">
        <f t="shared" ref="Z358:AC358" si="109">SUM(Z4:Z357)</f>
        <v>0</v>
      </c>
      <c r="AA358" s="423">
        <f t="shared" si="109"/>
        <v>0</v>
      </c>
      <c r="AB358" s="423">
        <f t="shared" si="109"/>
        <v>0</v>
      </c>
      <c r="AC358" s="423">
        <f t="shared" si="109"/>
        <v>0</v>
      </c>
    </row>
    <row r="359" spans="1:29" ht="12.75" customHeight="1">
      <c r="Y359" s="424">
        <f>SUM(Y4:Y357)</f>
        <v>22976</v>
      </c>
      <c r="Z359" s="423" t="s">
        <v>522</v>
      </c>
      <c r="AA359" s="423" t="s">
        <v>523</v>
      </c>
      <c r="AB359" s="423" t="s">
        <v>524</v>
      </c>
      <c r="AC359" s="423" t="s">
        <v>525</v>
      </c>
    </row>
    <row r="360" spans="1:29" ht="12.75" customHeight="1"/>
    <row r="361" spans="1:29" ht="12.75" customHeight="1"/>
    <row r="362" spans="1:29" ht="12.75" customHeight="1"/>
    <row r="363" spans="1:29" ht="12.75" customHeight="1"/>
    <row r="364" spans="1:29" ht="12.75" customHeight="1"/>
    <row r="365" spans="1:29" ht="12.75" customHeight="1"/>
    <row r="366" spans="1:29" ht="12.75" customHeight="1"/>
    <row r="367" spans="1:29" ht="12.75" customHeight="1"/>
    <row r="368" spans="1:29"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Y2:AA2"/>
  </mergeCells>
  <pageMargins left="0.35433070866141736" right="0.35433070866141736" top="0.39370078740157483" bottom="0.39370078740157483" header="0" footer="0"/>
  <pageSetup paperSize="9" orientation="landscape"/>
  <drawing r:id="rId1"/>
  <pictur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339966"/>
  </sheetPr>
  <dimension ref="A1:AC1000"/>
  <sheetViews>
    <sheetView workbookViewId="0"/>
  </sheetViews>
  <sheetFormatPr defaultColWidth="14.42578125" defaultRowHeight="15" customHeight="1"/>
  <cols>
    <col min="1" max="1" width="4.7109375" customWidth="1"/>
    <col min="2" max="2" width="26.7109375" customWidth="1"/>
    <col min="3" max="3" width="7.7109375" customWidth="1"/>
    <col min="4" max="4" width="1.7109375" customWidth="1"/>
    <col min="5" max="5" width="4.7109375" customWidth="1"/>
    <col min="6" max="6" width="26.7109375" customWidth="1"/>
    <col min="7" max="7" width="8.7109375" customWidth="1"/>
    <col min="8" max="8" width="2.7109375" customWidth="1"/>
    <col min="9" max="9" width="7.7109375" customWidth="1"/>
    <col min="10" max="10" width="1.7109375" customWidth="1"/>
    <col min="11" max="11" width="4.7109375" customWidth="1"/>
    <col min="12" max="12" width="25.7109375" customWidth="1"/>
    <col min="13" max="13" width="7.7109375" customWidth="1"/>
    <col min="14" max="14" width="2.7109375" customWidth="1"/>
    <col min="15" max="15" width="8.7109375" customWidth="1"/>
    <col min="16" max="29" width="9.140625" customWidth="1"/>
  </cols>
  <sheetData>
    <row r="1" spans="1:29" ht="81" customHeight="1">
      <c r="A1" s="5"/>
      <c r="B1" s="5"/>
      <c r="C1" s="5"/>
      <c r="D1" s="5"/>
      <c r="E1" s="5"/>
      <c r="F1" s="5"/>
      <c r="G1" s="5"/>
      <c r="H1" s="5"/>
      <c r="I1" s="5"/>
      <c r="J1" s="5"/>
      <c r="K1" s="5"/>
      <c r="L1" s="5"/>
      <c r="M1" s="5"/>
      <c r="N1" s="5"/>
      <c r="O1" s="5"/>
      <c r="P1" s="5"/>
      <c r="Q1" s="5"/>
      <c r="R1" s="5"/>
      <c r="S1" s="5"/>
      <c r="T1" s="5"/>
      <c r="U1" s="5"/>
      <c r="V1" s="5"/>
      <c r="W1" s="5"/>
      <c r="X1" s="5"/>
      <c r="Y1" s="5"/>
      <c r="Z1" s="5"/>
      <c r="AA1" s="5"/>
      <c r="AB1" s="5"/>
      <c r="AC1" s="5"/>
    </row>
    <row r="2" spans="1:29" ht="19.5" customHeight="1">
      <c r="A2" s="425" t="s">
        <v>1621</v>
      </c>
      <c r="B2" s="426"/>
      <c r="C2" s="426"/>
      <c r="D2" s="181"/>
      <c r="E2" s="425" t="s">
        <v>1622</v>
      </c>
      <c r="F2" s="426"/>
      <c r="G2" s="426"/>
      <c r="H2" s="426"/>
      <c r="I2" s="426"/>
      <c r="J2" s="181"/>
      <c r="K2" s="425" t="s">
        <v>1623</v>
      </c>
      <c r="L2" s="426"/>
      <c r="M2" s="426"/>
      <c r="N2" s="426"/>
      <c r="O2" s="426"/>
      <c r="P2" s="28"/>
      <c r="Q2" s="28"/>
      <c r="R2" s="28"/>
      <c r="S2" s="28"/>
      <c r="T2" s="28"/>
      <c r="U2" s="28"/>
      <c r="V2" s="28"/>
      <c r="W2" s="28"/>
      <c r="X2" s="28"/>
      <c r="Y2" s="28"/>
      <c r="Z2" s="28"/>
      <c r="AA2" s="28"/>
      <c r="AB2" s="28"/>
      <c r="AC2" s="28"/>
    </row>
    <row r="3" spans="1:29" ht="13.5" customHeight="1">
      <c r="A3" s="46" t="s">
        <v>19</v>
      </c>
      <c r="B3" s="72" t="s">
        <v>1624</v>
      </c>
      <c r="C3" s="71" t="s">
        <v>1625</v>
      </c>
      <c r="D3" s="427"/>
      <c r="E3" s="46" t="s">
        <v>19</v>
      </c>
      <c r="F3" s="72" t="s">
        <v>1626</v>
      </c>
      <c r="G3" s="72" t="s">
        <v>1625</v>
      </c>
      <c r="H3" s="72" t="s">
        <v>1627</v>
      </c>
      <c r="I3" s="71" t="s">
        <v>1552</v>
      </c>
      <c r="J3" s="427"/>
      <c r="K3" s="46" t="s">
        <v>19</v>
      </c>
      <c r="L3" s="72" t="s">
        <v>1624</v>
      </c>
      <c r="M3" s="72" t="s">
        <v>1625</v>
      </c>
      <c r="N3" s="47" t="s">
        <v>1627</v>
      </c>
      <c r="O3" s="71" t="s">
        <v>1552</v>
      </c>
      <c r="P3" s="427"/>
      <c r="Q3" s="427"/>
      <c r="R3" s="427"/>
      <c r="S3" s="427"/>
      <c r="T3" s="427"/>
      <c r="U3" s="427"/>
      <c r="V3" s="427"/>
      <c r="W3" s="427"/>
      <c r="X3" s="427"/>
      <c r="Y3" s="427"/>
      <c r="Z3" s="427"/>
      <c r="AA3" s="427"/>
      <c r="AB3" s="427"/>
      <c r="AC3" s="427"/>
    </row>
    <row r="4" spans="1:29" ht="12.75" customHeight="1">
      <c r="A4" s="82">
        <v>20</v>
      </c>
      <c r="B4" s="83" t="s">
        <v>1628</v>
      </c>
      <c r="C4" s="192" t="s">
        <v>1629</v>
      </c>
      <c r="D4" s="28"/>
      <c r="E4" s="82">
        <v>13</v>
      </c>
      <c r="F4" s="83" t="s">
        <v>1630</v>
      </c>
      <c r="G4" s="83" t="s">
        <v>1629</v>
      </c>
      <c r="H4" s="54"/>
      <c r="I4" s="192" t="str">
        <f>CONCATENATE(Level*2," rnd")</f>
        <v>2 rnd</v>
      </c>
      <c r="J4" s="28"/>
      <c r="K4" s="73">
        <v>1</v>
      </c>
      <c r="L4" s="52" t="s">
        <v>1631</v>
      </c>
      <c r="M4" s="52" t="s">
        <v>1632</v>
      </c>
      <c r="N4" s="54" t="s">
        <v>1633</v>
      </c>
      <c r="O4" s="76" t="str">
        <f t="shared" ref="O4:O13" si="0">CONCATENATE(Level*10*2," min")</f>
        <v>20 min</v>
      </c>
      <c r="P4" s="28"/>
      <c r="Q4" s="28"/>
      <c r="R4" s="28"/>
      <c r="S4" s="28"/>
      <c r="T4" s="28"/>
      <c r="U4" s="28"/>
      <c r="V4" s="28"/>
      <c r="W4" s="28"/>
      <c r="X4" s="28"/>
      <c r="Y4" s="28"/>
      <c r="Z4" s="28"/>
      <c r="AA4" s="28"/>
      <c r="AB4" s="28"/>
      <c r="AC4" s="28"/>
    </row>
    <row r="5" spans="1:29" ht="12.75" customHeight="1">
      <c r="A5" s="82">
        <v>10</v>
      </c>
      <c r="B5" s="83" t="s">
        <v>1634</v>
      </c>
      <c r="C5" s="192" t="s">
        <v>1635</v>
      </c>
      <c r="D5" s="28"/>
      <c r="E5" s="82">
        <v>16</v>
      </c>
      <c r="F5" s="83" t="s">
        <v>1636</v>
      </c>
      <c r="G5" s="83" t="s">
        <v>1629</v>
      </c>
      <c r="H5" s="54"/>
      <c r="I5" s="192" t="str">
        <f>CONCATENATE(Level," rnd")</f>
        <v>1 rnd</v>
      </c>
      <c r="J5" s="28"/>
      <c r="K5" s="73">
        <v>2</v>
      </c>
      <c r="L5" s="52" t="s">
        <v>1637</v>
      </c>
      <c r="M5" s="52" t="s">
        <v>1632</v>
      </c>
      <c r="N5" s="54"/>
      <c r="O5" s="76" t="str">
        <f t="shared" si="0"/>
        <v>20 min</v>
      </c>
      <c r="P5" s="28"/>
      <c r="Q5" s="28"/>
      <c r="R5" s="28"/>
      <c r="S5" s="28"/>
      <c r="T5" s="28"/>
      <c r="U5" s="28"/>
      <c r="V5" s="28"/>
      <c r="W5" s="28"/>
      <c r="X5" s="28"/>
      <c r="Y5" s="28"/>
      <c r="Z5" s="28"/>
      <c r="AA5" s="28"/>
      <c r="AB5" s="28"/>
      <c r="AC5" s="28"/>
    </row>
    <row r="6" spans="1:29" ht="12.75" customHeight="1">
      <c r="A6" s="82">
        <v>10</v>
      </c>
      <c r="B6" s="83" t="s">
        <v>1638</v>
      </c>
      <c r="C6" s="192" t="s">
        <v>1632</v>
      </c>
      <c r="D6" s="28"/>
      <c r="E6" s="82">
        <v>3</v>
      </c>
      <c r="F6" s="83" t="s">
        <v>1639</v>
      </c>
      <c r="G6" s="83" t="s">
        <v>1640</v>
      </c>
      <c r="H6" s="54"/>
      <c r="I6" s="192" t="str">
        <f>CONCATENATE(Level*2," rnd")</f>
        <v>2 rnd</v>
      </c>
      <c r="J6" s="28"/>
      <c r="K6" s="73">
        <v>3</v>
      </c>
      <c r="L6" s="52" t="s">
        <v>1641</v>
      </c>
      <c r="M6" s="52" t="s">
        <v>1632</v>
      </c>
      <c r="N6" s="54" t="s">
        <v>1633</v>
      </c>
      <c r="O6" s="76" t="str">
        <f t="shared" si="0"/>
        <v>20 min</v>
      </c>
      <c r="P6" s="28"/>
      <c r="Q6" s="28"/>
      <c r="R6" s="28"/>
      <c r="S6" s="28"/>
      <c r="T6" s="28"/>
      <c r="U6" s="28"/>
      <c r="V6" s="28"/>
      <c r="W6" s="28"/>
      <c r="X6" s="28"/>
      <c r="Y6" s="28"/>
      <c r="Z6" s="28"/>
      <c r="AA6" s="28"/>
      <c r="AB6" s="28"/>
      <c r="AC6" s="28"/>
    </row>
    <row r="7" spans="1:29" ht="12.75" customHeight="1">
      <c r="A7" s="82">
        <v>10</v>
      </c>
      <c r="B7" s="83" t="s">
        <v>1642</v>
      </c>
      <c r="C7" s="192" t="s">
        <v>1632</v>
      </c>
      <c r="D7" s="28"/>
      <c r="E7" s="82">
        <v>5</v>
      </c>
      <c r="F7" s="83" t="s">
        <v>1643</v>
      </c>
      <c r="G7" s="83" t="s">
        <v>1640</v>
      </c>
      <c r="H7" s="54"/>
      <c r="I7" s="192" t="str">
        <f>CONCATENATE(Level*2," rnd")</f>
        <v>2 rnd</v>
      </c>
      <c r="J7" s="28"/>
      <c r="K7" s="73">
        <v>4</v>
      </c>
      <c r="L7" s="52" t="s">
        <v>1644</v>
      </c>
      <c r="M7" s="52" t="s">
        <v>1632</v>
      </c>
      <c r="N7" s="54" t="s">
        <v>1633</v>
      </c>
      <c r="O7" s="76" t="str">
        <f t="shared" si="0"/>
        <v>20 min</v>
      </c>
      <c r="P7" s="28"/>
      <c r="Q7" s="28"/>
      <c r="R7" s="28"/>
      <c r="S7" s="28"/>
      <c r="T7" s="28"/>
      <c r="U7" s="28"/>
      <c r="V7" s="28"/>
      <c r="W7" s="28"/>
      <c r="X7" s="28"/>
      <c r="Y7" s="28"/>
      <c r="Z7" s="28"/>
      <c r="AA7" s="28"/>
      <c r="AB7" s="28"/>
      <c r="AC7" s="28"/>
    </row>
    <row r="8" spans="1:29" ht="12.75" customHeight="1">
      <c r="A8" s="82">
        <v>5</v>
      </c>
      <c r="B8" s="83" t="s">
        <v>1645</v>
      </c>
      <c r="C8" s="192" t="s">
        <v>1635</v>
      </c>
      <c r="D8" s="28"/>
      <c r="E8" s="82">
        <v>3</v>
      </c>
      <c r="F8" s="83" t="s">
        <v>1646</v>
      </c>
      <c r="G8" s="83" t="s">
        <v>1635</v>
      </c>
      <c r="H8" s="54"/>
      <c r="I8" s="192"/>
      <c r="J8" s="28"/>
      <c r="K8" s="73">
        <v>5</v>
      </c>
      <c r="L8" s="52" t="s">
        <v>1647</v>
      </c>
      <c r="M8" s="52" t="s">
        <v>1632</v>
      </c>
      <c r="N8" s="54"/>
      <c r="O8" s="76" t="str">
        <f t="shared" si="0"/>
        <v>20 min</v>
      </c>
      <c r="P8" s="28"/>
      <c r="Q8" s="28"/>
      <c r="R8" s="28"/>
      <c r="S8" s="28"/>
      <c r="T8" s="28"/>
      <c r="U8" s="28"/>
      <c r="V8" s="28"/>
      <c r="W8" s="28"/>
      <c r="X8" s="28"/>
      <c r="Y8" s="28"/>
      <c r="Z8" s="28"/>
      <c r="AA8" s="28"/>
      <c r="AB8" s="28"/>
      <c r="AC8" s="28"/>
    </row>
    <row r="9" spans="1:29" ht="12.75" customHeight="1">
      <c r="A9" s="82">
        <v>10</v>
      </c>
      <c r="B9" s="83" t="s">
        <v>1648</v>
      </c>
      <c r="C9" s="192" t="s">
        <v>1640</v>
      </c>
      <c r="D9" s="28"/>
      <c r="E9" s="82">
        <v>9</v>
      </c>
      <c r="F9" s="83" t="s">
        <v>1649</v>
      </c>
      <c r="G9" s="83" t="s">
        <v>1635</v>
      </c>
      <c r="H9" s="54"/>
      <c r="I9" s="192"/>
      <c r="J9" s="28"/>
      <c r="K9" s="73">
        <v>6</v>
      </c>
      <c r="L9" s="52" t="s">
        <v>1650</v>
      </c>
      <c r="M9" s="52" t="s">
        <v>1632</v>
      </c>
      <c r="N9" s="54" t="s">
        <v>1633</v>
      </c>
      <c r="O9" s="76" t="str">
        <f t="shared" si="0"/>
        <v>20 min</v>
      </c>
      <c r="P9" s="28"/>
      <c r="Q9" s="28"/>
      <c r="R9" s="28"/>
      <c r="S9" s="28"/>
      <c r="T9" s="28"/>
      <c r="U9" s="28"/>
      <c r="V9" s="28"/>
      <c r="W9" s="28"/>
      <c r="X9" s="28"/>
      <c r="Y9" s="28"/>
      <c r="Z9" s="28"/>
      <c r="AA9" s="28"/>
      <c r="AB9" s="28"/>
      <c r="AC9" s="28"/>
    </row>
    <row r="10" spans="1:29" ht="12.75" customHeight="1">
      <c r="A10" s="82">
        <v>20</v>
      </c>
      <c r="B10" s="83" t="s">
        <v>1651</v>
      </c>
      <c r="C10" s="192" t="s">
        <v>1635</v>
      </c>
      <c r="D10" s="28"/>
      <c r="E10" s="82">
        <v>1</v>
      </c>
      <c r="F10" s="83" t="s">
        <v>1652</v>
      </c>
      <c r="G10" s="83" t="s">
        <v>1653</v>
      </c>
      <c r="H10" s="54"/>
      <c r="I10" s="192" t="str">
        <f>CONCATENATE(Level*2," min")</f>
        <v>2 min</v>
      </c>
      <c r="J10" s="28"/>
      <c r="K10" s="73">
        <v>7</v>
      </c>
      <c r="L10" s="52" t="s">
        <v>1654</v>
      </c>
      <c r="M10" s="52" t="s">
        <v>1632</v>
      </c>
      <c r="N10" s="54" t="s">
        <v>1633</v>
      </c>
      <c r="O10" s="76" t="str">
        <f t="shared" si="0"/>
        <v>20 min</v>
      </c>
      <c r="P10" s="28"/>
      <c r="Q10" s="28"/>
      <c r="R10" s="28"/>
      <c r="S10" s="28"/>
      <c r="T10" s="28"/>
      <c r="U10" s="28"/>
      <c r="V10" s="28"/>
      <c r="W10" s="28"/>
      <c r="X10" s="28"/>
      <c r="Y10" s="28"/>
      <c r="Z10" s="28"/>
      <c r="AA10" s="28"/>
      <c r="AB10" s="28"/>
      <c r="AC10" s="28"/>
    </row>
    <row r="11" spans="1:29" ht="12.75" customHeight="1">
      <c r="A11" s="82">
        <v>10</v>
      </c>
      <c r="B11" s="83" t="s">
        <v>1655</v>
      </c>
      <c r="C11" s="192" t="s">
        <v>1632</v>
      </c>
      <c r="D11" s="28"/>
      <c r="E11" s="82">
        <v>7</v>
      </c>
      <c r="F11" s="83" t="s">
        <v>1656</v>
      </c>
      <c r="G11" s="83" t="s">
        <v>1653</v>
      </c>
      <c r="H11" s="54" t="s">
        <v>1633</v>
      </c>
      <c r="I11" s="192" t="str">
        <f>CONCATENATE(Level*2," min")</f>
        <v>2 min</v>
      </c>
      <c r="J11" s="28"/>
      <c r="K11" s="73">
        <v>9</v>
      </c>
      <c r="L11" s="52" t="s">
        <v>1657</v>
      </c>
      <c r="M11" s="52" t="s">
        <v>1632</v>
      </c>
      <c r="N11" s="54" t="s">
        <v>1633</v>
      </c>
      <c r="O11" s="76" t="str">
        <f t="shared" si="0"/>
        <v>20 min</v>
      </c>
      <c r="P11" s="28"/>
      <c r="Q11" s="28"/>
      <c r="R11" s="28"/>
      <c r="S11" s="28"/>
      <c r="T11" s="28"/>
      <c r="U11" s="28"/>
      <c r="V11" s="28"/>
      <c r="W11" s="28"/>
      <c r="X11" s="28"/>
      <c r="Y11" s="28"/>
      <c r="Z11" s="28"/>
      <c r="AA11" s="28"/>
      <c r="AB11" s="28"/>
      <c r="AC11" s="28"/>
    </row>
    <row r="12" spans="1:29" ht="12.75" customHeight="1">
      <c r="A12" s="82">
        <v>10</v>
      </c>
      <c r="B12" s="83" t="s">
        <v>1658</v>
      </c>
      <c r="C12" s="192" t="s">
        <v>1632</v>
      </c>
      <c r="D12" s="28"/>
      <c r="E12" s="82">
        <v>9</v>
      </c>
      <c r="F12" s="83" t="s">
        <v>1659</v>
      </c>
      <c r="G12" s="83" t="s">
        <v>1653</v>
      </c>
      <c r="H12" s="54" t="s">
        <v>1633</v>
      </c>
      <c r="I12" s="192" t="str">
        <f>CONCATENATE(Level*2," min")</f>
        <v>2 min</v>
      </c>
      <c r="J12" s="28"/>
      <c r="K12" s="73">
        <v>10</v>
      </c>
      <c r="L12" s="52" t="s">
        <v>1660</v>
      </c>
      <c r="M12" s="52" t="s">
        <v>1632</v>
      </c>
      <c r="N12" s="54" t="s">
        <v>1633</v>
      </c>
      <c r="O12" s="76" t="str">
        <f t="shared" si="0"/>
        <v>20 min</v>
      </c>
      <c r="P12" s="28"/>
      <c r="Q12" s="28"/>
      <c r="R12" s="28"/>
      <c r="S12" s="28"/>
      <c r="T12" s="28"/>
      <c r="U12" s="28"/>
      <c r="V12" s="28"/>
      <c r="W12" s="28"/>
      <c r="X12" s="28"/>
      <c r="Y12" s="28"/>
      <c r="Z12" s="28"/>
      <c r="AA12" s="28"/>
      <c r="AB12" s="28"/>
      <c r="AC12" s="28"/>
    </row>
    <row r="13" spans="1:29" ht="12.75" customHeight="1">
      <c r="A13" s="82"/>
      <c r="B13" s="83" t="s">
        <v>1661</v>
      </c>
      <c r="C13" s="192" t="s">
        <v>1635</v>
      </c>
      <c r="D13" s="28"/>
      <c r="E13" s="82">
        <v>10</v>
      </c>
      <c r="F13" s="83" t="s">
        <v>1662</v>
      </c>
      <c r="G13" s="83" t="s">
        <v>1653</v>
      </c>
      <c r="H13" s="54"/>
      <c r="I13" s="192" t="str">
        <f>CONCATENATE(Level*2," rnd")</f>
        <v>2 rnd</v>
      </c>
      <c r="J13" s="28"/>
      <c r="K13" s="73">
        <v>4</v>
      </c>
      <c r="L13" s="52" t="s">
        <v>1663</v>
      </c>
      <c r="M13" s="52" t="s">
        <v>1632</v>
      </c>
      <c r="N13" s="54"/>
      <c r="O13" s="76" t="str">
        <f t="shared" si="0"/>
        <v>20 min</v>
      </c>
      <c r="P13" s="28"/>
      <c r="Q13" s="28"/>
      <c r="R13" s="28"/>
      <c r="S13" s="28"/>
      <c r="T13" s="28"/>
      <c r="U13" s="28"/>
      <c r="V13" s="28"/>
      <c r="W13" s="28"/>
      <c r="X13" s="28"/>
      <c r="Y13" s="28"/>
      <c r="Z13" s="28"/>
      <c r="AA13" s="28"/>
      <c r="AB13" s="28"/>
      <c r="AC13" s="28"/>
    </row>
    <row r="14" spans="1:29" ht="12.75" customHeight="1">
      <c r="A14" s="82"/>
      <c r="B14" s="83" t="s">
        <v>1664</v>
      </c>
      <c r="C14" s="192" t="s">
        <v>1635</v>
      </c>
      <c r="D14" s="28"/>
      <c r="E14" s="82"/>
      <c r="F14" s="83"/>
      <c r="G14" s="83"/>
      <c r="H14" s="83"/>
      <c r="I14" s="192"/>
      <c r="J14" s="28"/>
      <c r="K14" s="73">
        <v>5</v>
      </c>
      <c r="L14" s="52" t="s">
        <v>1665</v>
      </c>
      <c r="M14" s="52" t="s">
        <v>1632</v>
      </c>
      <c r="N14" s="54"/>
      <c r="O14" s="76"/>
      <c r="P14" s="28"/>
      <c r="Q14" s="28"/>
      <c r="R14" s="28"/>
      <c r="S14" s="28"/>
      <c r="T14" s="28"/>
      <c r="U14" s="28"/>
      <c r="V14" s="28"/>
      <c r="W14" s="28"/>
      <c r="X14" s="28"/>
      <c r="Y14" s="28"/>
      <c r="Z14" s="28"/>
      <c r="AA14" s="28"/>
      <c r="AB14" s="28"/>
      <c r="AC14" s="28"/>
    </row>
    <row r="15" spans="1:29" ht="12.75" customHeight="1">
      <c r="A15" s="82">
        <v>20</v>
      </c>
      <c r="B15" s="83" t="s">
        <v>1666</v>
      </c>
      <c r="C15" s="192" t="s">
        <v>1653</v>
      </c>
      <c r="D15" s="28"/>
      <c r="E15" s="82"/>
      <c r="F15" s="83"/>
      <c r="G15" s="83"/>
      <c r="H15" s="83"/>
      <c r="I15" s="192"/>
      <c r="J15" s="28"/>
      <c r="K15" s="73">
        <v>9</v>
      </c>
      <c r="L15" s="52" t="s">
        <v>1667</v>
      </c>
      <c r="M15" s="52" t="s">
        <v>1632</v>
      </c>
      <c r="N15" s="54"/>
      <c r="O15" s="76" t="str">
        <f>CONCATENATE(Level*10*2," min")</f>
        <v>20 min</v>
      </c>
      <c r="P15" s="28"/>
      <c r="Q15" s="28"/>
      <c r="R15" s="28"/>
      <c r="S15" s="28"/>
      <c r="T15" s="28"/>
      <c r="U15" s="28"/>
      <c r="V15" s="28"/>
      <c r="W15" s="28"/>
      <c r="X15" s="28"/>
      <c r="Y15" s="28"/>
      <c r="Z15" s="28"/>
      <c r="AA15" s="28"/>
      <c r="AB15" s="28"/>
      <c r="AC15" s="28"/>
    </row>
    <row r="16" spans="1:29" ht="12.75" customHeight="1">
      <c r="A16" s="82">
        <v>5</v>
      </c>
      <c r="B16" s="83" t="s">
        <v>1668</v>
      </c>
      <c r="C16" s="192" t="s">
        <v>1653</v>
      </c>
      <c r="D16" s="28"/>
      <c r="E16" s="82"/>
      <c r="F16" s="83"/>
      <c r="G16" s="83"/>
      <c r="H16" s="83"/>
      <c r="I16" s="192"/>
      <c r="J16" s="28"/>
      <c r="K16" s="73">
        <v>4</v>
      </c>
      <c r="L16" s="52" t="s">
        <v>1669</v>
      </c>
      <c r="M16" s="52" t="s">
        <v>1632</v>
      </c>
      <c r="N16" s="54"/>
      <c r="O16" s="76"/>
      <c r="P16" s="28"/>
      <c r="Q16" s="28"/>
      <c r="R16" s="28"/>
      <c r="S16" s="28"/>
      <c r="T16" s="28"/>
      <c r="U16" s="28"/>
      <c r="V16" s="28"/>
      <c r="W16" s="28"/>
      <c r="X16" s="28"/>
      <c r="Y16" s="28"/>
      <c r="Z16" s="28"/>
      <c r="AA16" s="28"/>
      <c r="AB16" s="28"/>
      <c r="AC16" s="28"/>
    </row>
    <row r="17" spans="1:29" ht="12.75" customHeight="1">
      <c r="A17" s="82">
        <v>10</v>
      </c>
      <c r="B17" s="83" t="s">
        <v>1670</v>
      </c>
      <c r="C17" s="192" t="s">
        <v>1653</v>
      </c>
      <c r="D17" s="28"/>
      <c r="E17" s="82"/>
      <c r="F17" s="83"/>
      <c r="G17" s="83"/>
      <c r="H17" s="83"/>
      <c r="I17" s="192"/>
      <c r="J17" s="28"/>
      <c r="K17" s="73">
        <v>7</v>
      </c>
      <c r="L17" s="52" t="s">
        <v>1671</v>
      </c>
      <c r="M17" s="52" t="s">
        <v>1632</v>
      </c>
      <c r="N17" s="54"/>
      <c r="O17" s="76"/>
      <c r="P17" s="28"/>
      <c r="Q17" s="28"/>
      <c r="R17" s="28"/>
      <c r="S17" s="28"/>
      <c r="T17" s="28"/>
      <c r="U17" s="28"/>
      <c r="V17" s="28"/>
      <c r="W17" s="28"/>
      <c r="X17" s="28"/>
      <c r="Y17" s="28"/>
      <c r="Z17" s="28"/>
      <c r="AA17" s="28"/>
      <c r="AB17" s="28"/>
      <c r="AC17" s="28"/>
    </row>
    <row r="18" spans="1:29" ht="12.75" customHeight="1">
      <c r="A18" s="82"/>
      <c r="B18" s="83"/>
      <c r="C18" s="192"/>
      <c r="D18" s="28"/>
      <c r="E18" s="82"/>
      <c r="F18" s="83"/>
      <c r="G18" s="83"/>
      <c r="H18" s="83"/>
      <c r="I18" s="192"/>
      <c r="J18" s="28"/>
      <c r="K18" s="73">
        <v>10</v>
      </c>
      <c r="L18" s="52" t="s">
        <v>1672</v>
      </c>
      <c r="M18" s="52" t="s">
        <v>1632</v>
      </c>
      <c r="N18" s="54"/>
      <c r="O18" s="76"/>
      <c r="P18" s="28"/>
      <c r="Q18" s="28"/>
      <c r="R18" s="28"/>
      <c r="S18" s="28"/>
      <c r="T18" s="28"/>
      <c r="U18" s="28"/>
      <c r="V18" s="28"/>
      <c r="W18" s="28"/>
      <c r="X18" s="28"/>
      <c r="Y18" s="28"/>
      <c r="Z18" s="28"/>
      <c r="AA18" s="28"/>
      <c r="AB18" s="28"/>
      <c r="AC18" s="28"/>
    </row>
    <row r="19" spans="1:29" ht="12.75" customHeight="1">
      <c r="A19" s="82"/>
      <c r="B19" s="83"/>
      <c r="C19" s="192"/>
      <c r="D19" s="28"/>
      <c r="E19" s="82"/>
      <c r="F19" s="83"/>
      <c r="G19" s="83"/>
      <c r="H19" s="83"/>
      <c r="I19" s="192"/>
      <c r="J19" s="28"/>
      <c r="K19" s="73">
        <v>2</v>
      </c>
      <c r="L19" s="52" t="s">
        <v>1673</v>
      </c>
      <c r="M19" s="52" t="s">
        <v>1653</v>
      </c>
      <c r="N19" s="54" t="s">
        <v>1633</v>
      </c>
      <c r="O19" s="76" t="str">
        <f>CONCATENATE(Level*10*2," min")</f>
        <v>20 min</v>
      </c>
      <c r="P19" s="28"/>
      <c r="Q19" s="28"/>
      <c r="R19" s="28"/>
      <c r="S19" s="28"/>
      <c r="T19" s="28"/>
      <c r="U19" s="28"/>
      <c r="V19" s="28"/>
      <c r="W19" s="28"/>
      <c r="X19" s="28"/>
      <c r="Y19" s="28"/>
      <c r="Z19" s="28"/>
      <c r="AA19" s="28"/>
      <c r="AB19" s="28"/>
      <c r="AC19" s="28"/>
    </row>
    <row r="20" spans="1:29" ht="12.75" customHeight="1">
      <c r="A20" s="82"/>
      <c r="B20" s="83"/>
      <c r="C20" s="192"/>
      <c r="D20" s="28"/>
      <c r="E20" s="82"/>
      <c r="F20" s="83"/>
      <c r="G20" s="83"/>
      <c r="H20" s="83"/>
      <c r="I20" s="192"/>
      <c r="J20" s="28"/>
      <c r="K20" s="73"/>
      <c r="L20" s="52"/>
      <c r="M20" s="52"/>
      <c r="N20" s="52"/>
      <c r="O20" s="76"/>
      <c r="P20" s="28"/>
      <c r="Q20" s="28"/>
      <c r="R20" s="28"/>
      <c r="S20" s="28"/>
      <c r="T20" s="28"/>
      <c r="U20" s="28"/>
      <c r="V20" s="28"/>
      <c r="W20" s="28"/>
      <c r="X20" s="28"/>
      <c r="Y20" s="28"/>
      <c r="Z20" s="28"/>
      <c r="AA20" s="28"/>
      <c r="AB20" s="28"/>
      <c r="AC20" s="28"/>
    </row>
    <row r="21" spans="1:29" ht="12.75" customHeight="1">
      <c r="A21" s="82"/>
      <c r="B21" s="83"/>
      <c r="C21" s="192"/>
      <c r="D21" s="28"/>
      <c r="E21" s="82"/>
      <c r="F21" s="83"/>
      <c r="G21" s="83"/>
      <c r="H21" s="83"/>
      <c r="I21" s="192"/>
      <c r="J21" s="28"/>
      <c r="K21" s="73"/>
      <c r="L21" s="52"/>
      <c r="M21" s="52"/>
      <c r="N21" s="52"/>
      <c r="O21" s="76"/>
      <c r="P21" s="28"/>
      <c r="Q21" s="28"/>
      <c r="R21" s="28"/>
      <c r="S21" s="28"/>
      <c r="T21" s="28"/>
      <c r="U21" s="28"/>
      <c r="V21" s="28"/>
      <c r="W21" s="28"/>
      <c r="X21" s="28"/>
      <c r="Y21" s="28"/>
      <c r="Z21" s="28"/>
      <c r="AA21" s="28"/>
      <c r="AB21" s="28"/>
      <c r="AC21" s="28"/>
    </row>
    <row r="22" spans="1:29" ht="12.75" customHeight="1">
      <c r="A22" s="82"/>
      <c r="B22" s="83"/>
      <c r="C22" s="192"/>
      <c r="D22" s="28"/>
      <c r="E22" s="82"/>
      <c r="F22" s="83"/>
      <c r="G22" s="83"/>
      <c r="H22" s="83"/>
      <c r="I22" s="192"/>
      <c r="J22" s="28"/>
      <c r="K22" s="73"/>
      <c r="L22" s="52"/>
      <c r="M22" s="52"/>
      <c r="N22" s="52"/>
      <c r="O22" s="76"/>
      <c r="P22" s="28"/>
      <c r="Q22" s="28"/>
      <c r="R22" s="28"/>
      <c r="S22" s="28"/>
      <c r="T22" s="28"/>
      <c r="U22" s="28"/>
      <c r="V22" s="28"/>
      <c r="W22" s="28"/>
      <c r="X22" s="28"/>
      <c r="Y22" s="28"/>
      <c r="Z22" s="28"/>
      <c r="AA22" s="28"/>
      <c r="AB22" s="28"/>
      <c r="AC22" s="28"/>
    </row>
    <row r="23" spans="1:29" ht="12.75" customHeight="1">
      <c r="A23" s="82"/>
      <c r="B23" s="83"/>
      <c r="C23" s="192"/>
      <c r="D23" s="28"/>
      <c r="E23" s="82"/>
      <c r="F23" s="83"/>
      <c r="G23" s="83"/>
      <c r="H23" s="83"/>
      <c r="I23" s="192"/>
      <c r="J23" s="28"/>
      <c r="K23" s="73"/>
      <c r="L23" s="52"/>
      <c r="M23" s="52"/>
      <c r="N23" s="52"/>
      <c r="O23" s="76"/>
      <c r="P23" s="28"/>
      <c r="Q23" s="28"/>
      <c r="R23" s="28"/>
      <c r="S23" s="28"/>
      <c r="T23" s="28"/>
      <c r="U23" s="28"/>
      <c r="V23" s="28"/>
      <c r="W23" s="28"/>
      <c r="X23" s="28"/>
      <c r="Y23" s="28"/>
      <c r="Z23" s="28"/>
      <c r="AA23" s="28"/>
      <c r="AB23" s="28"/>
      <c r="AC23" s="28"/>
    </row>
    <row r="24" spans="1:29" ht="12.75" customHeight="1">
      <c r="A24" s="82"/>
      <c r="B24" s="83"/>
      <c r="C24" s="192"/>
      <c r="D24" s="28"/>
      <c r="E24" s="82"/>
      <c r="F24" s="83"/>
      <c r="G24" s="83"/>
      <c r="H24" s="83"/>
      <c r="I24" s="192"/>
      <c r="J24" s="28"/>
      <c r="K24" s="73"/>
      <c r="L24" s="52"/>
      <c r="M24" s="52"/>
      <c r="N24" s="52"/>
      <c r="O24" s="76"/>
      <c r="P24" s="28"/>
      <c r="Q24" s="28"/>
      <c r="R24" s="28"/>
      <c r="S24" s="28"/>
      <c r="T24" s="28"/>
      <c r="U24" s="28"/>
      <c r="V24" s="28"/>
      <c r="W24" s="28"/>
      <c r="X24" s="28"/>
      <c r="Y24" s="28"/>
      <c r="Z24" s="28"/>
      <c r="AA24" s="28"/>
      <c r="AB24" s="28"/>
      <c r="AC24" s="28"/>
    </row>
    <row r="25" spans="1:29" ht="12.75" customHeight="1">
      <c r="A25" s="82"/>
      <c r="B25" s="83"/>
      <c r="C25" s="192"/>
      <c r="D25" s="28"/>
      <c r="E25" s="82"/>
      <c r="F25" s="83"/>
      <c r="G25" s="83"/>
      <c r="H25" s="83"/>
      <c r="I25" s="192"/>
      <c r="J25" s="28"/>
      <c r="K25" s="73"/>
      <c r="L25" s="52"/>
      <c r="M25" s="52"/>
      <c r="N25" s="52"/>
      <c r="O25" s="76"/>
      <c r="P25" s="28"/>
      <c r="Q25" s="28"/>
      <c r="R25" s="28"/>
      <c r="S25" s="28"/>
      <c r="T25" s="28"/>
      <c r="U25" s="28"/>
      <c r="V25" s="28"/>
      <c r="W25" s="28"/>
      <c r="X25" s="28"/>
      <c r="Y25" s="28"/>
      <c r="Z25" s="28"/>
      <c r="AA25" s="28"/>
      <c r="AB25" s="28"/>
      <c r="AC25" s="28"/>
    </row>
    <row r="26" spans="1:29" ht="12.75" customHeight="1">
      <c r="A26" s="82"/>
      <c r="B26" s="83"/>
      <c r="C26" s="192"/>
      <c r="D26" s="28"/>
      <c r="E26" s="82"/>
      <c r="F26" s="83"/>
      <c r="G26" s="83"/>
      <c r="H26" s="83"/>
      <c r="I26" s="192"/>
      <c r="J26" s="28"/>
      <c r="K26" s="73"/>
      <c r="L26" s="52"/>
      <c r="M26" s="52"/>
      <c r="N26" s="52"/>
      <c r="O26" s="76"/>
      <c r="P26" s="28"/>
      <c r="Q26" s="28"/>
      <c r="R26" s="28"/>
      <c r="S26" s="28"/>
      <c r="T26" s="28"/>
      <c r="U26" s="28"/>
      <c r="V26" s="28"/>
      <c r="W26" s="28"/>
      <c r="X26" s="28"/>
      <c r="Y26" s="28"/>
      <c r="Z26" s="28"/>
      <c r="AA26" s="28"/>
      <c r="AB26" s="28"/>
      <c r="AC26" s="28"/>
    </row>
    <row r="27" spans="1:29" ht="12.75" customHeight="1">
      <c r="A27" s="82"/>
      <c r="B27" s="83"/>
      <c r="C27" s="192"/>
      <c r="D27" s="28"/>
      <c r="E27" s="82"/>
      <c r="F27" s="83"/>
      <c r="G27" s="83"/>
      <c r="H27" s="83"/>
      <c r="I27" s="192"/>
      <c r="J27" s="28"/>
      <c r="K27" s="73"/>
      <c r="L27" s="52"/>
      <c r="M27" s="52"/>
      <c r="N27" s="52"/>
      <c r="O27" s="76"/>
      <c r="P27" s="28"/>
      <c r="Q27" s="28"/>
      <c r="R27" s="28"/>
      <c r="S27" s="28"/>
      <c r="T27" s="28"/>
      <c r="U27" s="28"/>
      <c r="V27" s="28"/>
      <c r="W27" s="28"/>
      <c r="X27" s="28"/>
      <c r="Y27" s="28"/>
      <c r="Z27" s="28"/>
      <c r="AA27" s="28"/>
      <c r="AB27" s="28"/>
      <c r="AC27" s="28"/>
    </row>
    <row r="28" spans="1:29" ht="12.75" customHeight="1">
      <c r="A28" s="82"/>
      <c r="B28" s="83"/>
      <c r="C28" s="192"/>
      <c r="D28" s="28"/>
      <c r="E28" s="82"/>
      <c r="F28" s="83"/>
      <c r="G28" s="83"/>
      <c r="H28" s="83"/>
      <c r="I28" s="192"/>
      <c r="J28" s="28"/>
      <c r="K28" s="73"/>
      <c r="L28" s="52"/>
      <c r="M28" s="52"/>
      <c r="N28" s="52"/>
      <c r="O28" s="76"/>
      <c r="P28" s="28"/>
      <c r="Q28" s="28"/>
      <c r="R28" s="28"/>
      <c r="S28" s="28"/>
      <c r="T28" s="28"/>
      <c r="U28" s="28"/>
      <c r="V28" s="28"/>
      <c r="W28" s="28"/>
      <c r="X28" s="28"/>
      <c r="Y28" s="28"/>
      <c r="Z28" s="28"/>
      <c r="AA28" s="28"/>
      <c r="AB28" s="28"/>
      <c r="AC28" s="28"/>
    </row>
    <row r="29" spans="1:29" ht="12.75" customHeight="1">
      <c r="A29" s="82"/>
      <c r="B29" s="83"/>
      <c r="C29" s="192"/>
      <c r="D29" s="28"/>
      <c r="E29" s="82"/>
      <c r="F29" s="83"/>
      <c r="G29" s="83"/>
      <c r="H29" s="83"/>
      <c r="I29" s="192"/>
      <c r="J29" s="28"/>
      <c r="K29" s="73"/>
      <c r="L29" s="52"/>
      <c r="M29" s="52"/>
      <c r="N29" s="52"/>
      <c r="O29" s="76"/>
      <c r="P29" s="28"/>
      <c r="Q29" s="28"/>
      <c r="R29" s="28"/>
      <c r="S29" s="28"/>
      <c r="T29" s="28"/>
      <c r="U29" s="28"/>
      <c r="V29" s="28"/>
      <c r="W29" s="28"/>
      <c r="X29" s="28"/>
      <c r="Y29" s="28"/>
      <c r="Z29" s="28"/>
      <c r="AA29" s="28"/>
      <c r="AB29" s="28"/>
      <c r="AC29" s="28"/>
    </row>
    <row r="30" spans="1:29" ht="12.75" customHeight="1">
      <c r="A30" s="82"/>
      <c r="B30" s="83"/>
      <c r="C30" s="192"/>
      <c r="D30" s="28"/>
      <c r="E30" s="82"/>
      <c r="F30" s="83"/>
      <c r="G30" s="83"/>
      <c r="H30" s="83"/>
      <c r="I30" s="192"/>
      <c r="J30" s="28"/>
      <c r="K30" s="73"/>
      <c r="L30" s="52"/>
      <c r="M30" s="52"/>
      <c r="N30" s="52"/>
      <c r="O30" s="76"/>
      <c r="P30" s="28"/>
      <c r="Q30" s="28"/>
      <c r="R30" s="28"/>
      <c r="S30" s="28"/>
      <c r="T30" s="28"/>
      <c r="U30" s="28"/>
      <c r="V30" s="28"/>
      <c r="W30" s="28"/>
      <c r="X30" s="28"/>
      <c r="Y30" s="28"/>
      <c r="Z30" s="28"/>
      <c r="AA30" s="28"/>
      <c r="AB30" s="28"/>
      <c r="AC30" s="28"/>
    </row>
    <row r="31" spans="1:29" ht="12.75" customHeight="1">
      <c r="A31" s="82"/>
      <c r="B31" s="83"/>
      <c r="C31" s="192"/>
      <c r="D31" s="28"/>
      <c r="E31" s="82"/>
      <c r="F31" s="83"/>
      <c r="G31" s="83"/>
      <c r="H31" s="83"/>
      <c r="I31" s="192"/>
      <c r="J31" s="28"/>
      <c r="K31" s="73"/>
      <c r="L31" s="52"/>
      <c r="M31" s="52"/>
      <c r="N31" s="52"/>
      <c r="O31" s="76"/>
      <c r="P31" s="28"/>
      <c r="Q31" s="28"/>
      <c r="R31" s="28"/>
      <c r="S31" s="28"/>
      <c r="T31" s="28"/>
      <c r="U31" s="28"/>
      <c r="V31" s="28"/>
      <c r="W31" s="28"/>
      <c r="X31" s="28"/>
      <c r="Y31" s="28"/>
      <c r="Z31" s="28"/>
      <c r="AA31" s="28"/>
      <c r="AB31" s="28"/>
      <c r="AC31" s="28"/>
    </row>
    <row r="32" spans="1:29" ht="12.75" customHeight="1">
      <c r="A32" s="82"/>
      <c r="B32" s="83"/>
      <c r="C32" s="192"/>
      <c r="D32" s="28"/>
      <c r="E32" s="82"/>
      <c r="F32" s="83"/>
      <c r="G32" s="83"/>
      <c r="H32" s="83"/>
      <c r="I32" s="192"/>
      <c r="J32" s="28"/>
      <c r="K32" s="73"/>
      <c r="L32" s="52"/>
      <c r="M32" s="52"/>
      <c r="N32" s="52"/>
      <c r="O32" s="76"/>
      <c r="P32" s="28"/>
      <c r="Q32" s="28"/>
      <c r="R32" s="28"/>
      <c r="S32" s="28"/>
      <c r="T32" s="28"/>
      <c r="U32" s="28"/>
      <c r="V32" s="28"/>
      <c r="W32" s="28"/>
      <c r="X32" s="28"/>
      <c r="Y32" s="28"/>
      <c r="Z32" s="28"/>
      <c r="AA32" s="28"/>
      <c r="AB32" s="28"/>
      <c r="AC32" s="28"/>
    </row>
    <row r="33" spans="1:29" ht="12.75" customHeight="1">
      <c r="A33" s="82"/>
      <c r="B33" s="83"/>
      <c r="C33" s="192"/>
      <c r="D33" s="28"/>
      <c r="E33" s="82"/>
      <c r="F33" s="83"/>
      <c r="G33" s="83"/>
      <c r="H33" s="83"/>
      <c r="I33" s="192"/>
      <c r="J33" s="28"/>
      <c r="K33" s="73"/>
      <c r="L33" s="52"/>
      <c r="M33" s="52"/>
      <c r="N33" s="52"/>
      <c r="O33" s="76"/>
      <c r="P33" s="28"/>
      <c r="Q33" s="28"/>
      <c r="R33" s="28"/>
      <c r="S33" s="28"/>
      <c r="T33" s="28"/>
      <c r="U33" s="28"/>
      <c r="V33" s="28"/>
      <c r="W33" s="28"/>
      <c r="X33" s="28"/>
      <c r="Y33" s="28"/>
      <c r="Z33" s="28"/>
      <c r="AA33" s="28"/>
      <c r="AB33" s="28"/>
      <c r="AC33" s="28"/>
    </row>
    <row r="34" spans="1:29" ht="12.75" customHeight="1">
      <c r="A34" s="82"/>
      <c r="B34" s="83"/>
      <c r="C34" s="192"/>
      <c r="D34" s="28"/>
      <c r="E34" s="82"/>
      <c r="F34" s="83"/>
      <c r="G34" s="83"/>
      <c r="H34" s="83"/>
      <c r="I34" s="192"/>
      <c r="J34" s="28"/>
      <c r="K34" s="73"/>
      <c r="L34" s="52"/>
      <c r="M34" s="52"/>
      <c r="N34" s="52"/>
      <c r="O34" s="76"/>
      <c r="P34" s="28"/>
      <c r="Q34" s="28"/>
      <c r="R34" s="28"/>
      <c r="S34" s="28"/>
      <c r="T34" s="28"/>
      <c r="U34" s="28"/>
      <c r="V34" s="28"/>
      <c r="W34" s="28"/>
      <c r="X34" s="28"/>
      <c r="Y34" s="28"/>
      <c r="Z34" s="28"/>
      <c r="AA34" s="28"/>
      <c r="AB34" s="28"/>
      <c r="AC34" s="28"/>
    </row>
    <row r="35" spans="1:29" ht="12.75" customHeight="1">
      <c r="A35" s="82"/>
      <c r="B35" s="83"/>
      <c r="C35" s="192"/>
      <c r="D35" s="28"/>
      <c r="E35" s="82"/>
      <c r="F35" s="83"/>
      <c r="G35" s="83"/>
      <c r="H35" s="83"/>
      <c r="I35" s="192"/>
      <c r="J35" s="28"/>
      <c r="K35" s="73"/>
      <c r="L35" s="52"/>
      <c r="M35" s="52"/>
      <c r="N35" s="52"/>
      <c r="O35" s="76"/>
      <c r="P35" s="28"/>
      <c r="Q35" s="28"/>
      <c r="R35" s="28"/>
      <c r="S35" s="28"/>
      <c r="T35" s="28"/>
      <c r="U35" s="28"/>
      <c r="V35" s="28"/>
      <c r="W35" s="28"/>
      <c r="X35" s="28"/>
      <c r="Y35" s="28"/>
      <c r="Z35" s="28"/>
      <c r="AA35" s="28"/>
      <c r="AB35" s="28"/>
      <c r="AC35" s="28"/>
    </row>
    <row r="36" spans="1:29" ht="12.75" customHeight="1">
      <c r="A36" s="196"/>
      <c r="B36" s="197"/>
      <c r="C36" s="198"/>
      <c r="D36" s="28"/>
      <c r="E36" s="196"/>
      <c r="F36" s="197"/>
      <c r="G36" s="197"/>
      <c r="H36" s="197"/>
      <c r="I36" s="198"/>
      <c r="J36" s="28"/>
      <c r="K36" s="85"/>
      <c r="L36" s="86"/>
      <c r="M36" s="86"/>
      <c r="N36" s="86"/>
      <c r="O36" s="95"/>
      <c r="P36" s="28"/>
      <c r="Q36" s="28"/>
      <c r="R36" s="28"/>
      <c r="S36" s="28"/>
      <c r="T36" s="28"/>
      <c r="U36" s="28"/>
      <c r="V36" s="28"/>
      <c r="W36" s="28"/>
      <c r="X36" s="28"/>
      <c r="Y36" s="28"/>
      <c r="Z36" s="28"/>
      <c r="AA36" s="28"/>
      <c r="AB36" s="28"/>
      <c r="AC36" s="28"/>
    </row>
    <row r="37" spans="1:29" ht="12.75" customHeight="1">
      <c r="A37" s="50"/>
      <c r="B37" s="50"/>
      <c r="C37" s="50"/>
      <c r="D37" s="28"/>
      <c r="E37" s="50"/>
      <c r="F37" s="50"/>
      <c r="G37" s="50"/>
      <c r="H37" s="50"/>
      <c r="I37" s="50"/>
      <c r="J37" s="28"/>
      <c r="K37" s="28"/>
      <c r="L37" s="28"/>
      <c r="M37" s="28"/>
      <c r="N37" s="28"/>
      <c r="O37" s="28"/>
      <c r="P37" s="28"/>
      <c r="Q37" s="28"/>
      <c r="R37" s="28"/>
      <c r="S37" s="28"/>
      <c r="T37" s="28"/>
      <c r="U37" s="28"/>
      <c r="V37" s="28"/>
      <c r="W37" s="28"/>
      <c r="X37" s="28"/>
      <c r="Y37" s="28"/>
      <c r="Z37" s="28"/>
      <c r="AA37" s="28"/>
      <c r="AB37" s="28"/>
      <c r="AC37" s="28"/>
    </row>
    <row r="38" spans="1:29" ht="12.75" customHeight="1">
      <c r="A38" s="50"/>
      <c r="B38" s="50"/>
      <c r="C38" s="50"/>
      <c r="D38" s="28"/>
      <c r="E38" s="50"/>
      <c r="F38" s="50"/>
      <c r="G38" s="50"/>
      <c r="H38" s="50"/>
      <c r="I38" s="50"/>
      <c r="J38" s="28"/>
      <c r="K38" s="28"/>
      <c r="L38" s="28"/>
      <c r="M38" s="28"/>
      <c r="N38" s="28"/>
      <c r="O38" s="28"/>
      <c r="P38" s="28"/>
      <c r="Q38" s="28"/>
      <c r="R38" s="28"/>
      <c r="S38" s="28"/>
      <c r="T38" s="28"/>
      <c r="U38" s="28"/>
      <c r="V38" s="28"/>
      <c r="W38" s="28"/>
      <c r="X38" s="28"/>
      <c r="Y38" s="28"/>
      <c r="Z38" s="28"/>
      <c r="AA38" s="28"/>
      <c r="AB38" s="28"/>
      <c r="AC38" s="28"/>
    </row>
    <row r="39" spans="1:29" ht="12.75" customHeight="1">
      <c r="A39" s="50"/>
      <c r="B39" s="50"/>
      <c r="C39" s="50"/>
      <c r="D39" s="28"/>
      <c r="E39" s="50"/>
      <c r="F39" s="50"/>
      <c r="G39" s="50"/>
      <c r="H39" s="50"/>
      <c r="I39" s="50"/>
      <c r="J39" s="28"/>
      <c r="K39" s="28"/>
      <c r="L39" s="28"/>
      <c r="M39" s="28"/>
      <c r="N39" s="28"/>
      <c r="O39" s="28"/>
      <c r="P39" s="28"/>
      <c r="Q39" s="28"/>
      <c r="R39" s="28"/>
      <c r="S39" s="28"/>
      <c r="T39" s="28"/>
      <c r="U39" s="28"/>
      <c r="V39" s="28"/>
      <c r="W39" s="28"/>
      <c r="X39" s="28"/>
      <c r="Y39" s="28"/>
      <c r="Z39" s="28"/>
      <c r="AA39" s="28"/>
      <c r="AB39" s="28"/>
      <c r="AC39" s="28"/>
    </row>
    <row r="40" spans="1:29" ht="12.75" customHeight="1">
      <c r="A40" s="50"/>
      <c r="B40" s="50"/>
      <c r="C40" s="50"/>
      <c r="D40" s="28"/>
      <c r="E40" s="50"/>
      <c r="F40" s="50"/>
      <c r="G40" s="50"/>
      <c r="H40" s="50"/>
      <c r="I40" s="50"/>
      <c r="J40" s="28"/>
      <c r="K40" s="28"/>
      <c r="L40" s="28"/>
      <c r="M40" s="28"/>
      <c r="N40" s="28"/>
      <c r="O40" s="28"/>
      <c r="P40" s="28"/>
      <c r="Q40" s="28"/>
      <c r="R40" s="28"/>
      <c r="S40" s="28"/>
      <c r="T40" s="28"/>
      <c r="U40" s="28"/>
      <c r="V40" s="28"/>
      <c r="W40" s="28"/>
      <c r="X40" s="28"/>
      <c r="Y40" s="28"/>
      <c r="Z40" s="28"/>
      <c r="AA40" s="28"/>
      <c r="AB40" s="28"/>
      <c r="AC40" s="28"/>
    </row>
    <row r="41" spans="1:29" ht="12.75" customHeight="1">
      <c r="A41" s="50"/>
      <c r="B41" s="50"/>
      <c r="C41" s="50"/>
      <c r="D41" s="28"/>
      <c r="E41" s="50"/>
      <c r="F41" s="50"/>
      <c r="G41" s="50"/>
      <c r="H41" s="50"/>
      <c r="I41" s="50"/>
      <c r="J41" s="28"/>
      <c r="K41" s="28"/>
      <c r="L41" s="28"/>
      <c r="M41" s="28"/>
      <c r="N41" s="28"/>
      <c r="O41" s="28"/>
      <c r="P41" s="28"/>
      <c r="Q41" s="28"/>
      <c r="R41" s="28"/>
      <c r="S41" s="28"/>
      <c r="T41" s="28"/>
      <c r="U41" s="28"/>
      <c r="V41" s="28"/>
      <c r="W41" s="28"/>
      <c r="X41" s="28"/>
      <c r="Y41" s="28"/>
      <c r="Z41" s="28"/>
      <c r="AA41" s="28"/>
      <c r="AB41" s="28"/>
      <c r="AC41" s="28"/>
    </row>
    <row r="42" spans="1:29" ht="12.75" customHeight="1">
      <c r="A42" s="50"/>
      <c r="B42" s="50"/>
      <c r="C42" s="50"/>
      <c r="D42" s="28"/>
      <c r="E42" s="50"/>
      <c r="F42" s="50"/>
      <c r="G42" s="50"/>
      <c r="H42" s="50"/>
      <c r="I42" s="50"/>
      <c r="J42" s="28"/>
      <c r="K42" s="28"/>
      <c r="L42" s="28"/>
      <c r="M42" s="28"/>
      <c r="N42" s="28"/>
      <c r="O42" s="28"/>
      <c r="P42" s="28"/>
      <c r="Q42" s="28"/>
      <c r="R42" s="28"/>
      <c r="S42" s="28"/>
      <c r="T42" s="28"/>
      <c r="U42" s="28"/>
      <c r="V42" s="28"/>
      <c r="W42" s="28"/>
      <c r="X42" s="28"/>
      <c r="Y42" s="28"/>
      <c r="Z42" s="28"/>
      <c r="AA42" s="28"/>
      <c r="AB42" s="28"/>
      <c r="AC42" s="28"/>
    </row>
    <row r="43" spans="1:29" ht="12.75" customHeight="1">
      <c r="A43" s="50"/>
      <c r="B43" s="50"/>
      <c r="C43" s="50"/>
      <c r="D43" s="28"/>
      <c r="E43" s="50"/>
      <c r="F43" s="50"/>
      <c r="G43" s="50"/>
      <c r="H43" s="50"/>
      <c r="I43" s="50"/>
      <c r="J43" s="28"/>
      <c r="K43" s="28"/>
      <c r="L43" s="28"/>
      <c r="M43" s="28"/>
      <c r="N43" s="28"/>
      <c r="O43" s="28"/>
      <c r="P43" s="28"/>
      <c r="Q43" s="28"/>
      <c r="R43" s="28"/>
      <c r="S43" s="28"/>
      <c r="T43" s="28"/>
      <c r="U43" s="28"/>
      <c r="V43" s="28"/>
      <c r="W43" s="28"/>
      <c r="X43" s="28"/>
      <c r="Y43" s="28"/>
      <c r="Z43" s="28"/>
      <c r="AA43" s="28"/>
      <c r="AB43" s="28"/>
      <c r="AC43" s="28"/>
    </row>
    <row r="44" spans="1:29" ht="12.75" customHeight="1">
      <c r="A44" s="50"/>
      <c r="B44" s="50"/>
      <c r="C44" s="50"/>
      <c r="D44" s="28"/>
      <c r="E44" s="50"/>
      <c r="F44" s="50"/>
      <c r="G44" s="50"/>
      <c r="H44" s="50"/>
      <c r="I44" s="50"/>
      <c r="J44" s="28"/>
      <c r="K44" s="28"/>
      <c r="L44" s="28"/>
      <c r="M44" s="28"/>
      <c r="N44" s="28"/>
      <c r="O44" s="28"/>
      <c r="P44" s="28"/>
      <c r="Q44" s="28"/>
      <c r="R44" s="28"/>
      <c r="S44" s="28"/>
      <c r="T44" s="28"/>
      <c r="U44" s="28"/>
      <c r="V44" s="28"/>
      <c r="W44" s="28"/>
      <c r="X44" s="28"/>
      <c r="Y44" s="28"/>
      <c r="Z44" s="28"/>
      <c r="AA44" s="28"/>
      <c r="AB44" s="28"/>
      <c r="AC44" s="28"/>
    </row>
    <row r="45" spans="1:29" ht="12.75" customHeight="1">
      <c r="A45" s="50"/>
      <c r="B45" s="50"/>
      <c r="C45" s="50"/>
      <c r="D45" s="28"/>
      <c r="E45" s="50"/>
      <c r="F45" s="50"/>
      <c r="G45" s="50"/>
      <c r="H45" s="50"/>
      <c r="I45" s="50"/>
      <c r="J45" s="28"/>
      <c r="K45" s="28"/>
      <c r="L45" s="28"/>
      <c r="M45" s="28"/>
      <c r="N45" s="28"/>
      <c r="O45" s="28"/>
      <c r="P45" s="28"/>
      <c r="Q45" s="28"/>
      <c r="R45" s="28"/>
      <c r="S45" s="28"/>
      <c r="T45" s="28"/>
      <c r="U45" s="28"/>
      <c r="V45" s="28"/>
      <c r="W45" s="28"/>
      <c r="X45" s="28"/>
      <c r="Y45" s="28"/>
      <c r="Z45" s="28"/>
      <c r="AA45" s="28"/>
      <c r="AB45" s="28"/>
      <c r="AC45" s="28"/>
    </row>
    <row r="46" spans="1:29" ht="12.75" customHeight="1">
      <c r="A46" s="50"/>
      <c r="B46" s="50"/>
      <c r="C46" s="50"/>
      <c r="D46" s="28"/>
      <c r="E46" s="50"/>
      <c r="F46" s="50"/>
      <c r="G46" s="50"/>
      <c r="H46" s="50"/>
      <c r="I46" s="50"/>
      <c r="J46" s="28"/>
      <c r="K46" s="28"/>
      <c r="L46" s="28"/>
      <c r="M46" s="28"/>
      <c r="N46" s="28"/>
      <c r="O46" s="28"/>
      <c r="P46" s="28"/>
      <c r="Q46" s="28"/>
      <c r="R46" s="28"/>
      <c r="S46" s="28"/>
      <c r="T46" s="28"/>
      <c r="U46" s="28"/>
      <c r="V46" s="28"/>
      <c r="W46" s="28"/>
      <c r="X46" s="28"/>
      <c r="Y46" s="28"/>
      <c r="Z46" s="28"/>
      <c r="AA46" s="28"/>
      <c r="AB46" s="28"/>
      <c r="AC46" s="28"/>
    </row>
    <row r="47" spans="1:29" ht="12.75" customHeight="1">
      <c r="A47" s="50"/>
      <c r="B47" s="50"/>
      <c r="C47" s="50"/>
      <c r="D47" s="28"/>
      <c r="E47" s="50"/>
      <c r="F47" s="50"/>
      <c r="G47" s="50"/>
      <c r="H47" s="50"/>
      <c r="I47" s="50"/>
      <c r="J47" s="28"/>
      <c r="K47" s="28"/>
      <c r="L47" s="28"/>
      <c r="M47" s="28"/>
      <c r="N47" s="28"/>
      <c r="O47" s="28"/>
      <c r="P47" s="28"/>
      <c r="Q47" s="28"/>
      <c r="R47" s="28"/>
      <c r="S47" s="28"/>
      <c r="T47" s="28"/>
      <c r="U47" s="28"/>
      <c r="V47" s="28"/>
      <c r="W47" s="28"/>
      <c r="X47" s="28"/>
      <c r="Y47" s="28"/>
      <c r="Z47" s="28"/>
      <c r="AA47" s="28"/>
      <c r="AB47" s="28"/>
      <c r="AC47" s="28"/>
    </row>
    <row r="48" spans="1:29" ht="12.75" customHeight="1">
      <c r="A48" s="50"/>
      <c r="B48" s="50"/>
      <c r="C48" s="50"/>
      <c r="D48" s="28"/>
      <c r="E48" s="50"/>
      <c r="F48" s="50"/>
      <c r="G48" s="50"/>
      <c r="H48" s="50"/>
      <c r="I48" s="50"/>
      <c r="J48" s="28"/>
      <c r="K48" s="28"/>
      <c r="L48" s="28"/>
      <c r="M48" s="28"/>
      <c r="N48" s="28"/>
      <c r="O48" s="28"/>
      <c r="P48" s="28"/>
      <c r="Q48" s="28"/>
      <c r="R48" s="28"/>
      <c r="S48" s="28"/>
      <c r="T48" s="28"/>
      <c r="U48" s="28"/>
      <c r="V48" s="28"/>
      <c r="W48" s="28"/>
      <c r="X48" s="28"/>
      <c r="Y48" s="28"/>
      <c r="Z48" s="28"/>
      <c r="AA48" s="28"/>
      <c r="AB48" s="28"/>
      <c r="AC48" s="28"/>
    </row>
    <row r="49" spans="1:29" ht="12.75" customHeight="1">
      <c r="A49" s="50"/>
      <c r="B49" s="50"/>
      <c r="C49" s="50"/>
      <c r="D49" s="28"/>
      <c r="E49" s="50"/>
      <c r="F49" s="50"/>
      <c r="G49" s="50"/>
      <c r="H49" s="50"/>
      <c r="I49" s="50"/>
      <c r="J49" s="28"/>
      <c r="K49" s="28"/>
      <c r="L49" s="28"/>
      <c r="M49" s="28"/>
      <c r="N49" s="28"/>
      <c r="O49" s="28"/>
      <c r="P49" s="28"/>
      <c r="Q49" s="28"/>
      <c r="R49" s="28"/>
      <c r="S49" s="28"/>
      <c r="T49" s="28"/>
      <c r="U49" s="28"/>
      <c r="V49" s="28"/>
      <c r="W49" s="28"/>
      <c r="X49" s="28"/>
      <c r="Y49" s="28"/>
      <c r="Z49" s="28"/>
      <c r="AA49" s="28"/>
      <c r="AB49" s="28"/>
      <c r="AC49" s="28"/>
    </row>
    <row r="50" spans="1:29" ht="12.75" customHeight="1">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row>
    <row r="51" spans="1:29" ht="12.7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row>
    <row r="52" spans="1:29" ht="12.75" customHeight="1">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row>
    <row r="53" spans="1:29" ht="12.7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row>
    <row r="54" spans="1:29" ht="12.7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row>
    <row r="55" spans="1:29" ht="12.75" customHeight="1">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row>
    <row r="56" spans="1:29" ht="12.75" customHeight="1">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row>
    <row r="57" spans="1:29" ht="12.75" customHeight="1">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row>
    <row r="58" spans="1:29" ht="12.7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row>
    <row r="59" spans="1:29" ht="12.75" customHeight="1">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row>
    <row r="60" spans="1:29" ht="12.75" customHeight="1">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row>
    <row r="61" spans="1:29" ht="12.75" customHeight="1">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row>
    <row r="62" spans="1:29" ht="12.75" customHeight="1">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row>
    <row r="63" spans="1:29" ht="12.75" customHeight="1">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row>
    <row r="64" spans="1:29" ht="12.75" customHeight="1">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row>
    <row r="65" spans="1:29" ht="12.75" customHeight="1">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row>
    <row r="66" spans="1:29" ht="12.75" customHeight="1">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row>
    <row r="67" spans="1:29" ht="12.7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row>
    <row r="68" spans="1:29" ht="12.75" customHeight="1">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row>
    <row r="69" spans="1:29" ht="12.75" customHeight="1">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row>
    <row r="70" spans="1:29" ht="12.75" customHeight="1">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row>
    <row r="71" spans="1:29" ht="12.75" customHeight="1">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row>
    <row r="72" spans="1:29" ht="12.75" customHeight="1">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row>
    <row r="73" spans="1:29" ht="12.75" customHeight="1">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row>
    <row r="74" spans="1:29" ht="12.75" customHeight="1">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row>
    <row r="75" spans="1:29" ht="12.75" customHeight="1">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row>
    <row r="76" spans="1:29" ht="12.75" customHeight="1">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row>
    <row r="77" spans="1:29" ht="12.75" customHeight="1">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row>
    <row r="78" spans="1:29" ht="12.75" customHeight="1">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row>
    <row r="79" spans="1:29" ht="12.75" customHeight="1">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row>
    <row r="80" spans="1:29" ht="12.75" customHeight="1">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row>
    <row r="81" spans="1:29" ht="12.75" customHeight="1">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row>
    <row r="82" spans="1:29" ht="12.75" customHeight="1">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row>
    <row r="83" spans="1:29" ht="12.75" customHeight="1">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row>
    <row r="84" spans="1:29" ht="12.75" customHeight="1">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row>
    <row r="85" spans="1:29" ht="12.75" customHeight="1">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row>
    <row r="86" spans="1:29" ht="12.75" customHeight="1">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row>
    <row r="87" spans="1:29" ht="12.75" customHeight="1">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row>
    <row r="88" spans="1:29" ht="12.75" customHeight="1">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row>
    <row r="89" spans="1:29" ht="12.75" customHeight="1">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row>
    <row r="90" spans="1:29" ht="12.75" customHeight="1">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row>
    <row r="91" spans="1:29" ht="12.75" customHeight="1">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row>
    <row r="92" spans="1:29" ht="12.75" customHeight="1">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row>
    <row r="93" spans="1:29" ht="12.75" customHeight="1">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row>
    <row r="94" spans="1:29" ht="12.75" customHeight="1">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row>
    <row r="95" spans="1:29" ht="12.75" customHeight="1">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row>
    <row r="96" spans="1:29" ht="12.75" customHeight="1">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row>
    <row r="97" spans="1:29" ht="12.75" customHeight="1">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row>
    <row r="98" spans="1:29" ht="12.75" customHeight="1">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row>
    <row r="99" spans="1:29" ht="12.75" customHeight="1">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row>
    <row r="100" spans="1:29" ht="12.75" customHeight="1">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row>
    <row r="101" spans="1:29" ht="12.75" customHeight="1">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row>
    <row r="102" spans="1:29" ht="12.75" customHeight="1">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row>
    <row r="103" spans="1:29" ht="12.75" customHeight="1">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row>
    <row r="104" spans="1:29" ht="12.75" customHeight="1">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row>
    <row r="105" spans="1:29" ht="12.75" customHeight="1">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row>
    <row r="106" spans="1:29" ht="12.75" customHeight="1">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row>
    <row r="107" spans="1:29" ht="12.75" customHeight="1">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row>
    <row r="108" spans="1:29" ht="12.75" customHeight="1">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row>
    <row r="109" spans="1:29" ht="12.75" customHeight="1">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row>
    <row r="110" spans="1:29" ht="12.75" customHeight="1">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row>
    <row r="111" spans="1:29" ht="12.75" customHeight="1">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row>
    <row r="112" spans="1:29" ht="12.75" customHeight="1">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row>
    <row r="113" spans="1:29" ht="12.75" customHeight="1">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row>
    <row r="114" spans="1:29" ht="12.75" customHeight="1">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row>
    <row r="115" spans="1:29" ht="12.75" customHeight="1">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row>
    <row r="116" spans="1:29" ht="12.75" customHeight="1">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row>
    <row r="117" spans="1:29" ht="12.75" customHeight="1">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row>
    <row r="118" spans="1:29" ht="12.75" customHeight="1">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row>
    <row r="119" spans="1:29" ht="12.75" customHeight="1">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row>
    <row r="120" spans="1:29" ht="12.75" customHeight="1">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row>
    <row r="121" spans="1:29" ht="12.75" customHeight="1">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row>
    <row r="122" spans="1:29" ht="12.75" customHeight="1">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row>
    <row r="123" spans="1:29" ht="12.75" customHeight="1">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row>
    <row r="124" spans="1:29" ht="12.75" customHeight="1">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row>
    <row r="125" spans="1:29" ht="12.75" customHeight="1">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row>
    <row r="126" spans="1:29" ht="12.75" customHeight="1">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row>
    <row r="127" spans="1:29" ht="12.75" customHeight="1">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row>
    <row r="128" spans="1:29" ht="12.75" customHeight="1">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row>
    <row r="129" spans="1:29" ht="12.75" customHeight="1">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row>
    <row r="130" spans="1:29" ht="12.75" customHeight="1">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row>
    <row r="131" spans="1:29" ht="12.75" customHeight="1">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row>
    <row r="132" spans="1:29" ht="12.75" customHeight="1">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row>
    <row r="133" spans="1:29" ht="12.75" customHeight="1">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row>
    <row r="134" spans="1:29" ht="12.75" customHeight="1">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row>
    <row r="135" spans="1:29" ht="12.75" customHeight="1">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row>
    <row r="136" spans="1:29" ht="12.75" customHeight="1">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row>
    <row r="137" spans="1:29" ht="12.75" customHeight="1">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row>
    <row r="138" spans="1:29" ht="12.75" customHeight="1">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row>
    <row r="139" spans="1:29" ht="12.75" customHeight="1">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row>
    <row r="140" spans="1:29" ht="12.75" customHeight="1">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row>
    <row r="141" spans="1:29" ht="12.75" customHeight="1">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row>
    <row r="142" spans="1:29" ht="12.75" customHeight="1">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row>
    <row r="143" spans="1:29" ht="12.75" customHeight="1">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row>
    <row r="144" spans="1:29" ht="12.75" customHeight="1">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row>
    <row r="145" spans="1:29" ht="12.75" customHeight="1">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row>
    <row r="146" spans="1:29" ht="12.75" customHeight="1">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row>
    <row r="147" spans="1:29" ht="12.75" customHeight="1">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row>
    <row r="148" spans="1:29" ht="12.75" customHeight="1">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row>
    <row r="149" spans="1:29" ht="12.75" customHeight="1">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row>
    <row r="150" spans="1:29" ht="12.75" customHeight="1">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row>
    <row r="151" spans="1:29" ht="12.75" customHeight="1">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row>
    <row r="152" spans="1:29" ht="12.75" customHeight="1">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row>
    <row r="153" spans="1:29" ht="12.75" customHeight="1">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row>
    <row r="154" spans="1:29" ht="12.75" customHeight="1">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row>
    <row r="155" spans="1:29" ht="12.75" customHeight="1">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row>
    <row r="156" spans="1:29" ht="12.75" customHeight="1">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row>
    <row r="157" spans="1:29" ht="12.75" customHeight="1">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row>
    <row r="158" spans="1:29" ht="12.75" customHeight="1">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row>
    <row r="159" spans="1:29" ht="12.75" customHeight="1">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row>
    <row r="160" spans="1:29" ht="12.75" customHeight="1">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row>
    <row r="161" spans="1:29" ht="12.75" customHeight="1">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row>
    <row r="162" spans="1:29" ht="12.75" customHeight="1">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row>
    <row r="163" spans="1:29" ht="12.75" customHeight="1">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row>
    <row r="164" spans="1:29" ht="12.75" customHeight="1">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row>
    <row r="165" spans="1:29" ht="12.75" customHeight="1">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row>
    <row r="166" spans="1:29" ht="12.75" customHeight="1">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row>
    <row r="167" spans="1:29" ht="12.75" customHeight="1">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row>
    <row r="168" spans="1:29" ht="12.75" customHeight="1">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row>
    <row r="169" spans="1:29" ht="12.75" customHeight="1">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row>
    <row r="170" spans="1:29" ht="12.75" customHeight="1">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row>
    <row r="171" spans="1:29" ht="12.75" customHeight="1">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row>
    <row r="172" spans="1:29" ht="12.75" customHeight="1">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row>
    <row r="173" spans="1:29" ht="12.75" customHeight="1">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row>
    <row r="174" spans="1:29" ht="12.75" customHeight="1">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row>
    <row r="175" spans="1:29" ht="12.75" customHeight="1">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row>
    <row r="176" spans="1:29" ht="12.75" customHeight="1">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row>
    <row r="177" spans="1:29" ht="12.75" customHeight="1">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row>
    <row r="178" spans="1:29" ht="12.75" customHeight="1">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row>
    <row r="179" spans="1:29" ht="12.75" customHeight="1">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row>
    <row r="180" spans="1:29" ht="12.75" customHeight="1">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row>
    <row r="181" spans="1:29" ht="12.75" customHeight="1">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row>
    <row r="182" spans="1:29" ht="12.75" customHeight="1">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row>
    <row r="183" spans="1:29" ht="12.75" customHeight="1">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row>
    <row r="184" spans="1:29" ht="12.75" customHeight="1">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row>
    <row r="185" spans="1:29" ht="12.75" customHeight="1">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row>
    <row r="186" spans="1:29" ht="12.75" customHeight="1">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row>
    <row r="187" spans="1:29" ht="12.75" customHeight="1">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row>
    <row r="188" spans="1:29" ht="12.75" customHeight="1">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row>
    <row r="189" spans="1:29" ht="12.75" customHeight="1">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row>
    <row r="190" spans="1:29" ht="12.75" customHeight="1">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row>
    <row r="191" spans="1:29" ht="12.75" customHeight="1">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row>
    <row r="192" spans="1:29" ht="12.75" customHeight="1">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row>
    <row r="193" spans="1:29" ht="12.75" customHeight="1">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row>
    <row r="194" spans="1:29" ht="12.75" customHeight="1">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row>
    <row r="195" spans="1:29" ht="12.75" customHeight="1">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row>
    <row r="196" spans="1:29" ht="12.75" customHeight="1">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row>
    <row r="197" spans="1:29" ht="12.75" customHeight="1">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row>
    <row r="198" spans="1:29" ht="12.75" customHeight="1">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row>
    <row r="199" spans="1:29" ht="12.75" customHeight="1">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row>
    <row r="200" spans="1:29" ht="12.75" customHeight="1">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row>
    <row r="201" spans="1:29" ht="12.75" customHeight="1">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row>
    <row r="202" spans="1:29" ht="12.75" customHeight="1">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row>
    <row r="203" spans="1:29" ht="12.75" customHeight="1">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row>
    <row r="204" spans="1:29" ht="12.75" customHeight="1">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row>
    <row r="205" spans="1:29" ht="12.75" customHeight="1">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row>
    <row r="206" spans="1:29" ht="12.75" customHeight="1">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row>
    <row r="207" spans="1:29" ht="12.75" customHeight="1">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row>
    <row r="208" spans="1:29" ht="12.75" customHeight="1">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row>
    <row r="209" spans="1:29" ht="12.75" customHeight="1">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row>
    <row r="210" spans="1:29" ht="12.75" customHeight="1">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row>
    <row r="211" spans="1:29" ht="12.75" customHeight="1">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row>
    <row r="212" spans="1:29" ht="12.75" customHeight="1">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row>
    <row r="213" spans="1:29" ht="12.75" customHeight="1">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row>
    <row r="214" spans="1:29" ht="12.75" customHeight="1">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row>
    <row r="215" spans="1:29" ht="12.75" customHeight="1">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row>
    <row r="216" spans="1:29" ht="12.75" customHeight="1">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row>
    <row r="217" spans="1:29" ht="12.75" customHeight="1">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row>
    <row r="218" spans="1:29" ht="12.75" customHeight="1">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row>
    <row r="219" spans="1:29" ht="12.75" customHeight="1">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row>
    <row r="220" spans="1:29" ht="12.75" customHeight="1">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row>
    <row r="221" spans="1:29" ht="15.75" customHeight="1"/>
    <row r="222" spans="1:29" ht="15.75" customHeight="1"/>
    <row r="223" spans="1:29" ht="15.75" customHeight="1"/>
    <row r="224" spans="1:29"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35433070866141736" right="0.35433070866141736" top="0.78740157480314965" bottom="0.39370078740157483" header="0" footer="0"/>
  <pageSetup paperSize="9" orientation="landscape"/>
  <drawing r:id="rId1"/>
  <pictur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6666"/>
  </sheetPr>
  <dimension ref="A1:AN1000"/>
  <sheetViews>
    <sheetView workbookViewId="0"/>
  </sheetViews>
  <sheetFormatPr defaultColWidth="14.42578125" defaultRowHeight="15" customHeight="1"/>
  <cols>
    <col min="1" max="1" width="23.85546875" customWidth="1"/>
    <col min="2" max="40" width="5.28515625" customWidth="1"/>
  </cols>
  <sheetData>
    <row r="1" spans="1:40" ht="12.75" customHeight="1">
      <c r="A1" s="428"/>
      <c r="B1" s="429" t="s">
        <v>1674</v>
      </c>
      <c r="C1" s="429" t="s">
        <v>1675</v>
      </c>
      <c r="D1" s="429" t="s">
        <v>1676</v>
      </c>
      <c r="E1" s="429" t="s">
        <v>1677</v>
      </c>
      <c r="F1" s="429" t="s">
        <v>1678</v>
      </c>
      <c r="G1" s="429" t="s">
        <v>1679</v>
      </c>
      <c r="H1" s="429" t="s">
        <v>1680</v>
      </c>
      <c r="I1" s="429" t="s">
        <v>1681</v>
      </c>
      <c r="J1" s="429" t="s">
        <v>1682</v>
      </c>
      <c r="K1" s="429" t="s">
        <v>1683</v>
      </c>
      <c r="L1" s="429" t="s">
        <v>1684</v>
      </c>
      <c r="M1" s="429" t="s">
        <v>1685</v>
      </c>
      <c r="N1" s="429" t="s">
        <v>1686</v>
      </c>
      <c r="O1" s="429" t="s">
        <v>1687</v>
      </c>
      <c r="P1" s="429" t="s">
        <v>1688</v>
      </c>
      <c r="Q1" s="429" t="s">
        <v>1689</v>
      </c>
      <c r="R1" s="429" t="s">
        <v>44</v>
      </c>
      <c r="S1" s="429" t="s">
        <v>1690</v>
      </c>
      <c r="T1" s="429" t="s">
        <v>1691</v>
      </c>
      <c r="U1" s="429" t="s">
        <v>1692</v>
      </c>
      <c r="V1" s="429" t="s">
        <v>1693</v>
      </c>
      <c r="W1" s="429" t="s">
        <v>1694</v>
      </c>
      <c r="X1" s="429" t="s">
        <v>1695</v>
      </c>
      <c r="Y1" s="429" t="s">
        <v>1696</v>
      </c>
      <c r="Z1" s="429" t="s">
        <v>1697</v>
      </c>
      <c r="AA1" s="429" t="s">
        <v>1698</v>
      </c>
      <c r="AB1" s="429" t="s">
        <v>1699</v>
      </c>
      <c r="AC1" s="429" t="s">
        <v>1700</v>
      </c>
      <c r="AD1" s="429" t="s">
        <v>1701</v>
      </c>
      <c r="AE1" s="429" t="s">
        <v>1702</v>
      </c>
      <c r="AF1" s="429" t="s">
        <v>1703</v>
      </c>
      <c r="AG1" s="429" t="s">
        <v>1704</v>
      </c>
      <c r="AH1" s="429" t="s">
        <v>1705</v>
      </c>
      <c r="AI1" s="429" t="s">
        <v>1706</v>
      </c>
      <c r="AJ1" s="429" t="s">
        <v>1707</v>
      </c>
      <c r="AK1" s="429" t="s">
        <v>1708</v>
      </c>
      <c r="AL1" s="429" t="s">
        <v>1709</v>
      </c>
      <c r="AM1" s="429" t="s">
        <v>1710</v>
      </c>
      <c r="AN1" s="429" t="s">
        <v>1711</v>
      </c>
    </row>
    <row r="2" spans="1:40" ht="12.75" customHeight="1">
      <c r="A2" s="430" t="s">
        <v>35</v>
      </c>
      <c r="B2" s="431">
        <v>15</v>
      </c>
      <c r="C2" s="431">
        <v>10</v>
      </c>
      <c r="D2" s="431">
        <v>10</v>
      </c>
      <c r="E2" s="431">
        <v>5</v>
      </c>
      <c r="F2" s="431">
        <v>0</v>
      </c>
      <c r="G2" s="431">
        <v>5</v>
      </c>
      <c r="H2" s="431">
        <v>15</v>
      </c>
      <c r="I2" s="431">
        <v>5</v>
      </c>
      <c r="J2" s="431">
        <v>5</v>
      </c>
      <c r="K2" s="431">
        <v>5</v>
      </c>
      <c r="L2" s="431">
        <v>5</v>
      </c>
      <c r="M2" s="431">
        <v>5</v>
      </c>
      <c r="N2" s="431">
        <v>5</v>
      </c>
      <c r="O2" s="431">
        <v>5</v>
      </c>
      <c r="P2" s="431">
        <v>5</v>
      </c>
      <c r="Q2" s="431">
        <v>5</v>
      </c>
      <c r="R2" s="431">
        <v>15</v>
      </c>
      <c r="S2" s="431">
        <v>10</v>
      </c>
      <c r="T2" s="431">
        <v>10</v>
      </c>
      <c r="U2" s="431">
        <v>10</v>
      </c>
      <c r="V2" s="431">
        <v>5</v>
      </c>
      <c r="W2" s="431">
        <v>5</v>
      </c>
      <c r="X2" s="431">
        <v>5</v>
      </c>
      <c r="Y2" s="431">
        <v>5</v>
      </c>
      <c r="Z2" s="431">
        <v>10</v>
      </c>
      <c r="AA2" s="431">
        <v>15</v>
      </c>
      <c r="AB2" s="431">
        <v>10</v>
      </c>
      <c r="AC2" s="431">
        <v>15</v>
      </c>
      <c r="AD2" s="431">
        <v>20</v>
      </c>
      <c r="AE2" s="431">
        <v>35</v>
      </c>
      <c r="AF2" s="431">
        <v>25</v>
      </c>
      <c r="AG2" s="431">
        <v>30</v>
      </c>
      <c r="AH2" s="431">
        <v>30</v>
      </c>
      <c r="AI2" s="431">
        <v>40</v>
      </c>
      <c r="AJ2" s="431">
        <v>35</v>
      </c>
      <c r="AK2" s="431">
        <v>5</v>
      </c>
      <c r="AL2" s="431">
        <v>10</v>
      </c>
      <c r="AM2" s="431">
        <v>5</v>
      </c>
      <c r="AN2" s="432">
        <v>5</v>
      </c>
    </row>
    <row r="3" spans="1:40" ht="12.75" customHeight="1">
      <c r="A3" s="430" t="s">
        <v>38</v>
      </c>
      <c r="B3" s="431">
        <v>-5</v>
      </c>
      <c r="C3" s="431">
        <v>15</v>
      </c>
      <c r="D3" s="431">
        <v>15</v>
      </c>
      <c r="E3" s="431">
        <v>10</v>
      </c>
      <c r="F3" s="431">
        <v>10</v>
      </c>
      <c r="G3" s="431">
        <v>5</v>
      </c>
      <c r="H3" s="431">
        <v>15</v>
      </c>
      <c r="I3" s="431">
        <v>0</v>
      </c>
      <c r="J3" s="431">
        <v>0</v>
      </c>
      <c r="K3" s="431">
        <v>0</v>
      </c>
      <c r="L3" s="431">
        <v>0</v>
      </c>
      <c r="M3" s="431">
        <v>0</v>
      </c>
      <c r="N3" s="431">
        <v>0</v>
      </c>
      <c r="O3" s="431">
        <v>0</v>
      </c>
      <c r="P3" s="431">
        <v>0</v>
      </c>
      <c r="Q3" s="431">
        <v>5</v>
      </c>
      <c r="R3" s="431">
        <v>0</v>
      </c>
      <c r="S3" s="431">
        <v>0</v>
      </c>
      <c r="T3" s="431">
        <v>0</v>
      </c>
      <c r="U3" s="431">
        <v>0</v>
      </c>
      <c r="V3" s="431">
        <v>5</v>
      </c>
      <c r="W3" s="431">
        <v>0</v>
      </c>
      <c r="X3" s="431">
        <v>0</v>
      </c>
      <c r="Y3" s="431">
        <v>0</v>
      </c>
      <c r="Z3" s="431">
        <v>0</v>
      </c>
      <c r="AA3" s="431">
        <v>0</v>
      </c>
      <c r="AB3" s="431">
        <v>0</v>
      </c>
      <c r="AC3" s="431">
        <v>0</v>
      </c>
      <c r="AD3" s="431">
        <v>0</v>
      </c>
      <c r="AE3" s="431">
        <v>-10</v>
      </c>
      <c r="AF3" s="431">
        <v>-10</v>
      </c>
      <c r="AG3" s="431">
        <v>-10</v>
      </c>
      <c r="AH3" s="431">
        <v>-10</v>
      </c>
      <c r="AI3" s="431">
        <v>-10</v>
      </c>
      <c r="AJ3" s="431">
        <v>-5</v>
      </c>
      <c r="AK3" s="431">
        <v>5</v>
      </c>
      <c r="AL3" s="431">
        <v>0</v>
      </c>
      <c r="AM3" s="431">
        <v>5</v>
      </c>
      <c r="AN3" s="431">
        <v>0</v>
      </c>
    </row>
    <row r="4" spans="1:40" ht="12.75" customHeight="1">
      <c r="A4" s="430" t="s">
        <v>40</v>
      </c>
      <c r="B4" s="431">
        <v>5</v>
      </c>
      <c r="C4" s="431">
        <v>0</v>
      </c>
      <c r="D4" s="431">
        <v>0</v>
      </c>
      <c r="E4" s="431">
        <v>0</v>
      </c>
      <c r="F4" s="431">
        <v>0</v>
      </c>
      <c r="G4" s="431">
        <v>0</v>
      </c>
      <c r="H4" s="431">
        <v>0</v>
      </c>
      <c r="I4" s="431">
        <v>5</v>
      </c>
      <c r="J4" s="431">
        <v>5</v>
      </c>
      <c r="K4" s="431">
        <v>5</v>
      </c>
      <c r="L4" s="431">
        <v>0</v>
      </c>
      <c r="M4" s="431">
        <v>0</v>
      </c>
      <c r="N4" s="431">
        <v>0</v>
      </c>
      <c r="O4" s="431">
        <v>5</v>
      </c>
      <c r="P4" s="431">
        <v>0</v>
      </c>
      <c r="Q4" s="431">
        <v>0</v>
      </c>
      <c r="R4" s="431">
        <v>0</v>
      </c>
      <c r="S4" s="431">
        <v>5</v>
      </c>
      <c r="T4" s="431">
        <v>0</v>
      </c>
      <c r="U4" s="431">
        <v>5</v>
      </c>
      <c r="V4" s="431">
        <v>-5</v>
      </c>
      <c r="W4" s="431">
        <v>0</v>
      </c>
      <c r="X4" s="431">
        <v>-5</v>
      </c>
      <c r="Y4" s="431">
        <v>-5</v>
      </c>
      <c r="Z4" s="431">
        <v>-5</v>
      </c>
      <c r="AA4" s="431">
        <v>0</v>
      </c>
      <c r="AB4" s="431">
        <v>0</v>
      </c>
      <c r="AC4" s="431">
        <v>0</v>
      </c>
      <c r="AD4" s="431">
        <v>-5</v>
      </c>
      <c r="AE4" s="431">
        <v>-10</v>
      </c>
      <c r="AF4" s="431">
        <v>-10</v>
      </c>
      <c r="AG4" s="431">
        <v>-10</v>
      </c>
      <c r="AH4" s="431">
        <v>-10</v>
      </c>
      <c r="AI4" s="431">
        <v>-10</v>
      </c>
      <c r="AJ4" s="431">
        <v>-5</v>
      </c>
      <c r="AK4" s="431">
        <v>0</v>
      </c>
      <c r="AL4" s="431">
        <v>0</v>
      </c>
      <c r="AM4" s="431">
        <v>-5</v>
      </c>
      <c r="AN4" s="432">
        <v>0</v>
      </c>
    </row>
    <row r="5" spans="1:40" ht="12.75" customHeight="1">
      <c r="A5" s="430" t="s">
        <v>42</v>
      </c>
      <c r="B5" s="431">
        <v>0</v>
      </c>
      <c r="C5" s="431">
        <v>5</v>
      </c>
      <c r="D5" s="431">
        <v>5</v>
      </c>
      <c r="E5" s="431">
        <v>0</v>
      </c>
      <c r="F5" s="431">
        <v>0</v>
      </c>
      <c r="G5" s="431">
        <v>0</v>
      </c>
      <c r="H5" s="431">
        <v>0</v>
      </c>
      <c r="I5" s="431">
        <v>0</v>
      </c>
      <c r="J5" s="431">
        <v>0</v>
      </c>
      <c r="K5" s="431">
        <v>0</v>
      </c>
      <c r="L5" s="431">
        <v>0</v>
      </c>
      <c r="M5" s="431">
        <v>0</v>
      </c>
      <c r="N5" s="431">
        <v>0</v>
      </c>
      <c r="O5" s="431">
        <v>0</v>
      </c>
      <c r="P5" s="431">
        <v>0</v>
      </c>
      <c r="Q5" s="431">
        <v>0</v>
      </c>
      <c r="R5" s="431">
        <v>0</v>
      </c>
      <c r="S5" s="431">
        <v>0</v>
      </c>
      <c r="T5" s="431">
        <v>0</v>
      </c>
      <c r="U5" s="431">
        <v>0</v>
      </c>
      <c r="V5" s="431">
        <v>0</v>
      </c>
      <c r="W5" s="431">
        <v>0</v>
      </c>
      <c r="X5" s="431">
        <v>0</v>
      </c>
      <c r="Y5" s="431">
        <v>0</v>
      </c>
      <c r="Z5" s="431">
        <v>-5</v>
      </c>
      <c r="AA5" s="431">
        <v>0</v>
      </c>
      <c r="AB5" s="431">
        <v>0</v>
      </c>
      <c r="AC5" s="431">
        <v>-5</v>
      </c>
      <c r="AD5" s="431">
        <v>-10</v>
      </c>
      <c r="AE5" s="431">
        <v>-15</v>
      </c>
      <c r="AF5" s="431">
        <v>-15</v>
      </c>
      <c r="AG5" s="431">
        <v>-15</v>
      </c>
      <c r="AH5" s="431">
        <v>-15</v>
      </c>
      <c r="AI5" s="431">
        <v>-15</v>
      </c>
      <c r="AJ5" s="431">
        <v>-5</v>
      </c>
      <c r="AK5" s="431">
        <v>0</v>
      </c>
      <c r="AL5" s="431">
        <v>0</v>
      </c>
      <c r="AM5" s="431">
        <v>0</v>
      </c>
      <c r="AN5" s="431">
        <v>0</v>
      </c>
    </row>
    <row r="6" spans="1:40" ht="12.75" customHeight="1">
      <c r="A6" s="430" t="s">
        <v>45</v>
      </c>
      <c r="B6" s="431">
        <v>0</v>
      </c>
      <c r="C6" s="431">
        <v>0</v>
      </c>
      <c r="D6" s="431">
        <v>0</v>
      </c>
      <c r="E6" s="431">
        <v>0</v>
      </c>
      <c r="F6" s="431">
        <v>0</v>
      </c>
      <c r="G6" s="431">
        <v>0</v>
      </c>
      <c r="H6" s="431">
        <v>0</v>
      </c>
      <c r="I6" s="431">
        <v>0</v>
      </c>
      <c r="J6" s="431">
        <v>0</v>
      </c>
      <c r="K6" s="431">
        <v>0</v>
      </c>
      <c r="L6" s="431">
        <v>0</v>
      </c>
      <c r="M6" s="431">
        <v>0</v>
      </c>
      <c r="N6" s="431">
        <v>0</v>
      </c>
      <c r="O6" s="431">
        <v>0</v>
      </c>
      <c r="P6" s="431">
        <v>0</v>
      </c>
      <c r="Q6" s="431">
        <v>0</v>
      </c>
      <c r="R6" s="431">
        <v>0</v>
      </c>
      <c r="S6" s="431">
        <v>0</v>
      </c>
      <c r="T6" s="431">
        <v>0</v>
      </c>
      <c r="U6" s="431">
        <v>0</v>
      </c>
      <c r="V6" s="431">
        <v>0</v>
      </c>
      <c r="W6" s="431">
        <v>0</v>
      </c>
      <c r="X6" s="431">
        <v>0</v>
      </c>
      <c r="Y6" s="431">
        <v>0</v>
      </c>
      <c r="Z6" s="431">
        <v>0</v>
      </c>
      <c r="AA6" s="431">
        <v>0</v>
      </c>
      <c r="AB6" s="431">
        <v>0</v>
      </c>
      <c r="AC6" s="431">
        <v>0</v>
      </c>
      <c r="AD6" s="431">
        <v>0</v>
      </c>
      <c r="AE6" s="431">
        <v>-5</v>
      </c>
      <c r="AF6" s="431">
        <v>0</v>
      </c>
      <c r="AG6" s="431">
        <v>0</v>
      </c>
      <c r="AH6" s="431">
        <v>0</v>
      </c>
      <c r="AI6" s="431">
        <v>-5</v>
      </c>
      <c r="AJ6" s="431">
        <v>0</v>
      </c>
      <c r="AK6" s="431">
        <v>0</v>
      </c>
      <c r="AL6" s="431">
        <v>0</v>
      </c>
      <c r="AM6" s="431">
        <v>0</v>
      </c>
      <c r="AN6" s="432">
        <v>0</v>
      </c>
    </row>
    <row r="7" spans="1:40" ht="12.75" customHeight="1">
      <c r="A7" s="430" t="s">
        <v>47</v>
      </c>
      <c r="B7" s="431">
        <v>10</v>
      </c>
      <c r="C7" s="431">
        <v>0</v>
      </c>
      <c r="D7" s="431">
        <v>0</v>
      </c>
      <c r="E7" s="431">
        <v>0</v>
      </c>
      <c r="F7" s="431">
        <v>0</v>
      </c>
      <c r="G7" s="431">
        <v>5</v>
      </c>
      <c r="H7" s="431">
        <v>-15</v>
      </c>
      <c r="I7" s="431">
        <v>10</v>
      </c>
      <c r="J7" s="431">
        <v>10</v>
      </c>
      <c r="K7" s="431">
        <v>5</v>
      </c>
      <c r="L7" s="431">
        <v>5</v>
      </c>
      <c r="M7" s="431">
        <v>5</v>
      </c>
      <c r="N7" s="431">
        <v>5</v>
      </c>
      <c r="O7" s="431">
        <v>5</v>
      </c>
      <c r="P7" s="431">
        <v>5</v>
      </c>
      <c r="Q7" s="431">
        <v>5</v>
      </c>
      <c r="R7" s="431">
        <v>15</v>
      </c>
      <c r="S7" s="431">
        <v>10</v>
      </c>
      <c r="T7" s="431">
        <v>10</v>
      </c>
      <c r="U7" s="431">
        <v>10</v>
      </c>
      <c r="V7" s="431">
        <v>5</v>
      </c>
      <c r="W7" s="431">
        <v>5</v>
      </c>
      <c r="X7" s="431">
        <v>5</v>
      </c>
      <c r="Y7" s="431">
        <v>5</v>
      </c>
      <c r="Z7" s="431">
        <v>5</v>
      </c>
      <c r="AA7" s="431">
        <v>10</v>
      </c>
      <c r="AB7" s="431">
        <v>5</v>
      </c>
      <c r="AC7" s="431">
        <v>15</v>
      </c>
      <c r="AD7" s="431">
        <v>15</v>
      </c>
      <c r="AE7" s="431">
        <v>30</v>
      </c>
      <c r="AF7" s="431">
        <v>20</v>
      </c>
      <c r="AG7" s="431">
        <v>25</v>
      </c>
      <c r="AH7" s="431">
        <v>25</v>
      </c>
      <c r="AI7" s="431">
        <v>35</v>
      </c>
      <c r="AJ7" s="431">
        <v>30</v>
      </c>
      <c r="AK7" s="431">
        <v>5</v>
      </c>
      <c r="AL7" s="431">
        <v>5</v>
      </c>
      <c r="AM7" s="431">
        <v>5</v>
      </c>
      <c r="AN7" s="431">
        <v>5</v>
      </c>
    </row>
    <row r="8" spans="1:40" ht="12.75" customHeight="1">
      <c r="A8" s="430" t="s">
        <v>49</v>
      </c>
      <c r="B8" s="431">
        <v>-5</v>
      </c>
      <c r="C8" s="431">
        <v>5</v>
      </c>
      <c r="D8" s="431">
        <v>5</v>
      </c>
      <c r="E8" s="431">
        <v>10</v>
      </c>
      <c r="F8" s="431">
        <v>10</v>
      </c>
      <c r="G8" s="431">
        <v>5</v>
      </c>
      <c r="H8" s="431">
        <v>15</v>
      </c>
      <c r="I8" s="431">
        <v>0</v>
      </c>
      <c r="J8" s="431">
        <v>0</v>
      </c>
      <c r="K8" s="431">
        <v>0</v>
      </c>
      <c r="L8" s="431">
        <v>0</v>
      </c>
      <c r="M8" s="431">
        <v>0</v>
      </c>
      <c r="N8" s="431">
        <v>5</v>
      </c>
      <c r="O8" s="431">
        <v>0</v>
      </c>
      <c r="P8" s="431">
        <v>0</v>
      </c>
      <c r="Q8" s="431">
        <v>0</v>
      </c>
      <c r="R8" s="431">
        <v>-5</v>
      </c>
      <c r="S8" s="431">
        <v>0</v>
      </c>
      <c r="T8" s="431">
        <v>0</v>
      </c>
      <c r="U8" s="431">
        <v>0</v>
      </c>
      <c r="V8" s="431">
        <v>5</v>
      </c>
      <c r="W8" s="431">
        <v>5</v>
      </c>
      <c r="X8" s="431">
        <v>10</v>
      </c>
      <c r="Y8" s="431">
        <v>5</v>
      </c>
      <c r="Z8" s="431">
        <v>0</v>
      </c>
      <c r="AA8" s="431">
        <v>0</v>
      </c>
      <c r="AB8" s="431">
        <v>0</v>
      </c>
      <c r="AC8" s="431">
        <v>-5</v>
      </c>
      <c r="AD8" s="431">
        <v>-5</v>
      </c>
      <c r="AE8" s="431">
        <v>-10</v>
      </c>
      <c r="AF8" s="431">
        <v>-10</v>
      </c>
      <c r="AG8" s="431">
        <v>-15</v>
      </c>
      <c r="AH8" s="431">
        <v>-15</v>
      </c>
      <c r="AI8" s="431">
        <v>-15</v>
      </c>
      <c r="AJ8" s="431">
        <v>-10</v>
      </c>
      <c r="AK8" s="431">
        <v>5</v>
      </c>
      <c r="AL8" s="431">
        <v>5</v>
      </c>
      <c r="AM8" s="431">
        <v>5</v>
      </c>
      <c r="AN8" s="432">
        <v>5</v>
      </c>
    </row>
    <row r="9" spans="1:40" ht="12.75" customHeight="1">
      <c r="A9" s="430" t="s">
        <v>51</v>
      </c>
      <c r="B9" s="431">
        <v>-5</v>
      </c>
      <c r="C9" s="431">
        <v>15</v>
      </c>
      <c r="D9" s="431">
        <v>15</v>
      </c>
      <c r="E9" s="431">
        <v>10</v>
      </c>
      <c r="F9" s="431">
        <v>5</v>
      </c>
      <c r="G9" s="431">
        <v>5</v>
      </c>
      <c r="H9" s="431">
        <v>-5</v>
      </c>
      <c r="I9" s="431">
        <v>0</v>
      </c>
      <c r="J9" s="431">
        <v>0</v>
      </c>
      <c r="K9" s="431">
        <v>5</v>
      </c>
      <c r="L9" s="431">
        <v>0</v>
      </c>
      <c r="M9" s="431">
        <v>0</v>
      </c>
      <c r="N9" s="431">
        <v>0</v>
      </c>
      <c r="O9" s="431">
        <v>0</v>
      </c>
      <c r="P9" s="431">
        <v>-5</v>
      </c>
      <c r="Q9" s="431">
        <v>0</v>
      </c>
      <c r="R9" s="431">
        <v>5</v>
      </c>
      <c r="S9" s="431">
        <v>10</v>
      </c>
      <c r="T9" s="431">
        <v>0</v>
      </c>
      <c r="U9" s="431">
        <v>10</v>
      </c>
      <c r="V9" s="431">
        <v>0</v>
      </c>
      <c r="W9" s="431">
        <v>0</v>
      </c>
      <c r="X9" s="431">
        <v>0</v>
      </c>
      <c r="Y9" s="431">
        <v>0</v>
      </c>
      <c r="Z9" s="431">
        <v>-10</v>
      </c>
      <c r="AA9" s="431">
        <v>0</v>
      </c>
      <c r="AB9" s="431">
        <v>-5</v>
      </c>
      <c r="AC9" s="431">
        <v>-5</v>
      </c>
      <c r="AD9" s="431">
        <v>-10</v>
      </c>
      <c r="AE9" s="431">
        <v>-10</v>
      </c>
      <c r="AF9" s="431">
        <v>-10</v>
      </c>
      <c r="AG9" s="431">
        <v>-10</v>
      </c>
      <c r="AH9" s="431">
        <v>-10</v>
      </c>
      <c r="AI9" s="431">
        <v>-10</v>
      </c>
      <c r="AJ9" s="431">
        <v>-10</v>
      </c>
      <c r="AK9" s="431">
        <v>0</v>
      </c>
      <c r="AL9" s="431">
        <v>0</v>
      </c>
      <c r="AM9" s="431">
        <v>0</v>
      </c>
      <c r="AN9" s="431">
        <v>0</v>
      </c>
    </row>
    <row r="10" spans="1:40" ht="12.75" customHeight="1">
      <c r="A10" s="430" t="s">
        <v>53</v>
      </c>
      <c r="B10" s="431">
        <v>0</v>
      </c>
      <c r="C10" s="431">
        <v>5</v>
      </c>
      <c r="D10" s="431">
        <v>5</v>
      </c>
      <c r="E10" s="431">
        <v>5</v>
      </c>
      <c r="F10" s="431">
        <v>5</v>
      </c>
      <c r="G10" s="431">
        <v>0</v>
      </c>
      <c r="H10" s="431">
        <v>-5</v>
      </c>
      <c r="I10" s="431">
        <v>0</v>
      </c>
      <c r="J10" s="431">
        <v>0</v>
      </c>
      <c r="K10" s="431">
        <v>0</v>
      </c>
      <c r="L10" s="431">
        <v>0</v>
      </c>
      <c r="M10" s="431">
        <v>0</v>
      </c>
      <c r="N10" s="431">
        <v>0</v>
      </c>
      <c r="O10" s="431">
        <v>0</v>
      </c>
      <c r="P10" s="431">
        <v>5</v>
      </c>
      <c r="Q10" s="431">
        <v>0</v>
      </c>
      <c r="R10" s="431">
        <v>0</v>
      </c>
      <c r="S10" s="431">
        <v>0</v>
      </c>
      <c r="T10" s="431">
        <v>0</v>
      </c>
      <c r="U10" s="431">
        <v>0</v>
      </c>
      <c r="V10" s="431">
        <v>0</v>
      </c>
      <c r="W10" s="431">
        <v>0</v>
      </c>
      <c r="X10" s="431">
        <v>0</v>
      </c>
      <c r="Y10" s="431">
        <v>0</v>
      </c>
      <c r="Z10" s="431">
        <v>-10</v>
      </c>
      <c r="AA10" s="431">
        <v>0</v>
      </c>
      <c r="AB10" s="431">
        <v>-5</v>
      </c>
      <c r="AC10" s="431">
        <v>-5</v>
      </c>
      <c r="AD10" s="431">
        <v>-10</v>
      </c>
      <c r="AE10" s="431">
        <v>-10</v>
      </c>
      <c r="AF10" s="431">
        <v>-10</v>
      </c>
      <c r="AG10" s="431">
        <v>-10</v>
      </c>
      <c r="AH10" s="431">
        <v>-10</v>
      </c>
      <c r="AI10" s="431">
        <v>-10</v>
      </c>
      <c r="AJ10" s="431">
        <v>-10</v>
      </c>
      <c r="AK10" s="431">
        <v>0</v>
      </c>
      <c r="AL10" s="431">
        <v>0</v>
      </c>
      <c r="AM10" s="431">
        <v>0</v>
      </c>
      <c r="AN10" s="432">
        <v>0</v>
      </c>
    </row>
    <row r="11" spans="1:40" ht="12.75" customHeight="1">
      <c r="A11" s="430" t="s">
        <v>55</v>
      </c>
      <c r="B11" s="431">
        <v>-5</v>
      </c>
      <c r="C11" s="431">
        <v>5</v>
      </c>
      <c r="D11" s="431">
        <v>5</v>
      </c>
      <c r="E11" s="431">
        <v>0</v>
      </c>
      <c r="F11" s="431">
        <v>0</v>
      </c>
      <c r="G11" s="431">
        <v>0</v>
      </c>
      <c r="H11" s="431">
        <v>0</v>
      </c>
      <c r="I11" s="431">
        <v>0</v>
      </c>
      <c r="J11" s="431">
        <v>0</v>
      </c>
      <c r="K11" s="431">
        <v>0</v>
      </c>
      <c r="L11" s="431">
        <v>0</v>
      </c>
      <c r="M11" s="431">
        <v>0</v>
      </c>
      <c r="N11" s="431">
        <v>0</v>
      </c>
      <c r="O11" s="431">
        <v>0</v>
      </c>
      <c r="P11" s="431">
        <v>0</v>
      </c>
      <c r="Q11" s="431">
        <v>0</v>
      </c>
      <c r="R11" s="431">
        <v>0</v>
      </c>
      <c r="S11" s="431">
        <v>5</v>
      </c>
      <c r="T11" s="431">
        <v>0</v>
      </c>
      <c r="U11" s="431">
        <v>0</v>
      </c>
      <c r="V11" s="431">
        <v>-5</v>
      </c>
      <c r="W11" s="431">
        <v>0</v>
      </c>
      <c r="X11" s="431">
        <v>-5</v>
      </c>
      <c r="Y11" s="431">
        <v>-5</v>
      </c>
      <c r="Z11" s="431">
        <v>-10</v>
      </c>
      <c r="AA11" s="431">
        <v>-5</v>
      </c>
      <c r="AB11" s="431">
        <v>-5</v>
      </c>
      <c r="AC11" s="431">
        <v>-5</v>
      </c>
      <c r="AD11" s="431">
        <v>-10</v>
      </c>
      <c r="AE11" s="431">
        <v>-10</v>
      </c>
      <c r="AF11" s="431">
        <v>-10</v>
      </c>
      <c r="AG11" s="431">
        <v>-10</v>
      </c>
      <c r="AH11" s="431">
        <v>-10</v>
      </c>
      <c r="AI11" s="431">
        <v>-10</v>
      </c>
      <c r="AJ11" s="431">
        <v>-10</v>
      </c>
      <c r="AK11" s="431">
        <v>0</v>
      </c>
      <c r="AL11" s="431">
        <v>0</v>
      </c>
      <c r="AM11" s="431">
        <v>0</v>
      </c>
      <c r="AN11" s="431">
        <v>-5</v>
      </c>
    </row>
    <row r="12" spans="1:40" ht="12.75" customHeight="1">
      <c r="A12" s="430" t="s">
        <v>57</v>
      </c>
      <c r="B12" s="431"/>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2"/>
    </row>
    <row r="13" spans="1:40" ht="12.75" customHeight="1">
      <c r="A13" s="430" t="s">
        <v>1712</v>
      </c>
      <c r="B13" s="431" t="s">
        <v>1713</v>
      </c>
      <c r="C13" s="431" t="s">
        <v>1713</v>
      </c>
      <c r="D13" s="431" t="s">
        <v>1713</v>
      </c>
      <c r="E13" s="431" t="s">
        <v>1714</v>
      </c>
      <c r="F13" s="431" t="s">
        <v>1714</v>
      </c>
      <c r="G13" s="431" t="s">
        <v>1713</v>
      </c>
      <c r="H13" s="431" t="s">
        <v>1714</v>
      </c>
      <c r="I13" s="431" t="s">
        <v>1713</v>
      </c>
      <c r="J13" s="431" t="s">
        <v>1713</v>
      </c>
      <c r="K13" s="431" t="s">
        <v>1714</v>
      </c>
      <c r="L13" s="431" t="s">
        <v>1714</v>
      </c>
      <c r="M13" s="431" t="s">
        <v>1714</v>
      </c>
      <c r="N13" s="431" t="s">
        <v>1714</v>
      </c>
      <c r="O13" s="431" t="s">
        <v>1714</v>
      </c>
      <c r="P13" s="431" t="s">
        <v>1714</v>
      </c>
      <c r="Q13" s="431" t="s">
        <v>1714</v>
      </c>
      <c r="R13" s="431" t="s">
        <v>1713</v>
      </c>
      <c r="S13" s="431" t="s">
        <v>1713</v>
      </c>
      <c r="T13" s="431" t="s">
        <v>1713</v>
      </c>
      <c r="U13" s="431" t="s">
        <v>1713</v>
      </c>
      <c r="V13" s="431" t="s">
        <v>1714</v>
      </c>
      <c r="W13" s="431" t="s">
        <v>1714</v>
      </c>
      <c r="X13" s="431" t="s">
        <v>1714</v>
      </c>
      <c r="Y13" s="431" t="s">
        <v>1714</v>
      </c>
      <c r="Z13" s="431" t="s">
        <v>1714</v>
      </c>
      <c r="AA13" s="431" t="s">
        <v>1713</v>
      </c>
      <c r="AB13" s="431" t="s">
        <v>1714</v>
      </c>
      <c r="AC13" s="431" t="s">
        <v>1713</v>
      </c>
      <c r="AD13" s="431" t="s">
        <v>1713</v>
      </c>
      <c r="AE13" s="431" t="s">
        <v>1715</v>
      </c>
      <c r="AF13" s="431" t="s">
        <v>1715</v>
      </c>
      <c r="AG13" s="431" t="s">
        <v>1715</v>
      </c>
      <c r="AH13" s="431" t="s">
        <v>1715</v>
      </c>
      <c r="AI13" s="431" t="s">
        <v>1715</v>
      </c>
      <c r="AJ13" s="431" t="s">
        <v>1715</v>
      </c>
      <c r="AK13" s="431" t="s">
        <v>1714</v>
      </c>
      <c r="AL13" s="431" t="s">
        <v>1714</v>
      </c>
      <c r="AM13" s="431" t="s">
        <v>1714</v>
      </c>
      <c r="AN13" s="431" t="s">
        <v>1714</v>
      </c>
    </row>
    <row r="14" spans="1:40" ht="12.75" customHeight="1">
      <c r="A14" s="430" t="s">
        <v>1716</v>
      </c>
      <c r="B14" s="431">
        <v>18</v>
      </c>
      <c r="C14" s="431">
        <v>1</v>
      </c>
      <c r="D14" s="431">
        <v>1</v>
      </c>
      <c r="E14" s="431">
        <v>2</v>
      </c>
      <c r="F14" s="431">
        <v>3</v>
      </c>
      <c r="G14" s="431">
        <v>5</v>
      </c>
      <c r="H14" s="431">
        <v>18</v>
      </c>
      <c r="I14" s="431">
        <v>12</v>
      </c>
      <c r="J14" s="431">
        <v>12</v>
      </c>
      <c r="K14" s="431">
        <v>12</v>
      </c>
      <c r="L14" s="431">
        <v>12</v>
      </c>
      <c r="M14" s="431">
        <v>12</v>
      </c>
      <c r="N14" s="431">
        <v>12</v>
      </c>
      <c r="O14" s="431">
        <v>12</v>
      </c>
      <c r="P14" s="431">
        <v>12</v>
      </c>
      <c r="Q14" s="431">
        <v>12</v>
      </c>
      <c r="R14" s="431">
        <v>12</v>
      </c>
      <c r="S14" s="431">
        <v>10</v>
      </c>
      <c r="T14" s="431">
        <v>12</v>
      </c>
      <c r="U14" s="431">
        <v>10</v>
      </c>
      <c r="V14" s="431">
        <v>12</v>
      </c>
      <c r="W14" s="431">
        <v>12</v>
      </c>
      <c r="X14" s="431">
        <v>12</v>
      </c>
      <c r="Y14" s="431">
        <v>12</v>
      </c>
      <c r="Z14" s="431">
        <v>2</v>
      </c>
      <c r="AA14" s="431">
        <v>2</v>
      </c>
      <c r="AB14" s="431">
        <v>6</v>
      </c>
      <c r="AC14" s="431">
        <v>8</v>
      </c>
      <c r="AD14" s="431">
        <v>3</v>
      </c>
      <c r="AE14" s="431">
        <v>3</v>
      </c>
      <c r="AF14" s="431">
        <v>3</v>
      </c>
      <c r="AG14" s="431">
        <v>3</v>
      </c>
      <c r="AH14" s="431">
        <v>3</v>
      </c>
      <c r="AI14" s="431">
        <v>3</v>
      </c>
      <c r="AJ14" s="431">
        <v>6</v>
      </c>
      <c r="AK14" s="431">
        <v>12</v>
      </c>
      <c r="AL14" s="431">
        <v>12</v>
      </c>
      <c r="AM14" s="431">
        <v>12</v>
      </c>
      <c r="AN14" s="432">
        <v>12</v>
      </c>
    </row>
    <row r="15" spans="1:40" ht="12.75" customHeight="1">
      <c r="A15" s="430" t="s">
        <v>1717</v>
      </c>
      <c r="B15" s="433">
        <v>1.25</v>
      </c>
      <c r="C15" s="433">
        <v>0.4</v>
      </c>
      <c r="D15" s="433">
        <v>0.4</v>
      </c>
      <c r="E15" s="433">
        <v>0.5</v>
      </c>
      <c r="F15" s="433">
        <v>0.75</v>
      </c>
      <c r="G15" s="433">
        <v>0.75</v>
      </c>
      <c r="H15" s="433">
        <v>1.25</v>
      </c>
      <c r="I15" s="433">
        <v>1</v>
      </c>
      <c r="J15" s="433">
        <v>1</v>
      </c>
      <c r="K15" s="433">
        <v>1.1000000000000001</v>
      </c>
      <c r="L15" s="433">
        <v>1</v>
      </c>
      <c r="M15" s="433">
        <v>1</v>
      </c>
      <c r="N15" s="433">
        <v>1</v>
      </c>
      <c r="O15" s="433">
        <v>1</v>
      </c>
      <c r="P15" s="433">
        <v>1</v>
      </c>
      <c r="Q15" s="433">
        <v>1</v>
      </c>
      <c r="R15" s="433">
        <v>1.1499999999999999</v>
      </c>
      <c r="S15" s="433">
        <v>1.1499999999999999</v>
      </c>
      <c r="T15" s="433">
        <v>1</v>
      </c>
      <c r="U15" s="433">
        <v>1.1499999999999999</v>
      </c>
      <c r="V15" s="433">
        <v>1</v>
      </c>
      <c r="W15" s="433">
        <v>1</v>
      </c>
      <c r="X15" s="433">
        <v>1</v>
      </c>
      <c r="Y15" s="433">
        <v>1</v>
      </c>
      <c r="Z15" s="433">
        <v>1.25</v>
      </c>
      <c r="AA15" s="433">
        <v>1.25</v>
      </c>
      <c r="AB15" s="433">
        <v>1.1000000000000001</v>
      </c>
      <c r="AC15" s="433">
        <v>1.25</v>
      </c>
      <c r="AD15" s="433">
        <v>1.5</v>
      </c>
      <c r="AE15" s="433">
        <v>1.5</v>
      </c>
      <c r="AF15" s="433">
        <v>1.5</v>
      </c>
      <c r="AG15" s="433">
        <v>1.5</v>
      </c>
      <c r="AH15" s="433">
        <v>1.5</v>
      </c>
      <c r="AI15" s="433">
        <v>1.5</v>
      </c>
      <c r="AJ15" s="433">
        <v>1.5</v>
      </c>
      <c r="AK15" s="433">
        <v>1</v>
      </c>
      <c r="AL15" s="433">
        <v>1</v>
      </c>
      <c r="AM15" s="433">
        <v>1</v>
      </c>
      <c r="AN15" s="433">
        <v>1</v>
      </c>
    </row>
    <row r="16" spans="1:40" ht="12.75" customHeight="1">
      <c r="A16" s="430" t="s">
        <v>1718</v>
      </c>
      <c r="B16" s="434">
        <v>120</v>
      </c>
      <c r="C16" s="434">
        <v>120</v>
      </c>
      <c r="D16" s="434">
        <v>120</v>
      </c>
      <c r="E16" s="434">
        <v>110</v>
      </c>
      <c r="F16" s="434">
        <v>100</v>
      </c>
      <c r="G16" s="434">
        <v>130</v>
      </c>
      <c r="H16" s="434">
        <v>60</v>
      </c>
      <c r="I16" s="434">
        <v>130</v>
      </c>
      <c r="J16" s="434">
        <v>130</v>
      </c>
      <c r="K16" s="434">
        <v>120</v>
      </c>
      <c r="L16" s="434">
        <v>120</v>
      </c>
      <c r="M16" s="434">
        <v>120</v>
      </c>
      <c r="N16" s="434">
        <v>120</v>
      </c>
      <c r="O16" s="431">
        <v>120</v>
      </c>
      <c r="P16" s="431">
        <v>120</v>
      </c>
      <c r="Q16" s="431">
        <v>120</v>
      </c>
      <c r="R16" s="431">
        <v>150</v>
      </c>
      <c r="S16" s="431">
        <v>140</v>
      </c>
      <c r="T16" s="431">
        <v>120</v>
      </c>
      <c r="U16" s="431">
        <v>140</v>
      </c>
      <c r="V16" s="431">
        <v>120</v>
      </c>
      <c r="W16" s="431">
        <v>120</v>
      </c>
      <c r="X16" s="431">
        <v>110</v>
      </c>
      <c r="Y16" s="431">
        <v>120</v>
      </c>
      <c r="Z16" s="431">
        <v>120</v>
      </c>
      <c r="AA16" s="431">
        <v>140</v>
      </c>
      <c r="AB16" s="431">
        <v>120</v>
      </c>
      <c r="AC16" s="431">
        <v>160</v>
      </c>
      <c r="AD16" s="431">
        <v>150</v>
      </c>
      <c r="AE16" s="431">
        <v>170</v>
      </c>
      <c r="AF16" s="431">
        <v>180</v>
      </c>
      <c r="AG16" s="431">
        <v>200</v>
      </c>
      <c r="AH16" s="431">
        <v>180</v>
      </c>
      <c r="AI16" s="431">
        <v>240</v>
      </c>
      <c r="AJ16" s="431">
        <v>200</v>
      </c>
      <c r="AK16" s="431">
        <v>120</v>
      </c>
      <c r="AL16" s="431">
        <v>130</v>
      </c>
      <c r="AM16" s="431">
        <v>120</v>
      </c>
      <c r="AN16" s="432">
        <v>110</v>
      </c>
    </row>
    <row r="17" spans="1:40" ht="12.75" customHeight="1">
      <c r="A17" s="430" t="s">
        <v>1719</v>
      </c>
      <c r="B17" s="431">
        <v>0</v>
      </c>
      <c r="C17" s="431">
        <v>0</v>
      </c>
      <c r="D17" s="431">
        <v>0</v>
      </c>
      <c r="E17" s="431">
        <v>0</v>
      </c>
      <c r="F17" s="431">
        <v>0</v>
      </c>
      <c r="G17" s="431">
        <v>0</v>
      </c>
      <c r="H17" s="431">
        <v>0</v>
      </c>
      <c r="I17" s="431">
        <v>0</v>
      </c>
      <c r="J17" s="431">
        <v>0</v>
      </c>
      <c r="K17" s="431">
        <v>0</v>
      </c>
      <c r="L17" s="431">
        <v>0</v>
      </c>
      <c r="M17" s="431">
        <v>0</v>
      </c>
      <c r="N17" s="431">
        <v>0</v>
      </c>
      <c r="O17" s="431">
        <v>0</v>
      </c>
      <c r="P17" s="431">
        <v>0</v>
      </c>
      <c r="Q17" s="431">
        <v>0</v>
      </c>
      <c r="R17" s="431">
        <v>0</v>
      </c>
      <c r="S17" s="431">
        <v>0</v>
      </c>
      <c r="T17" s="431">
        <v>0</v>
      </c>
      <c r="U17" s="431">
        <v>0</v>
      </c>
      <c r="V17" s="431">
        <v>0</v>
      </c>
      <c r="W17" s="431">
        <v>0</v>
      </c>
      <c r="X17" s="431">
        <v>0</v>
      </c>
      <c r="Y17" s="431">
        <v>0</v>
      </c>
      <c r="Z17" s="431">
        <v>0</v>
      </c>
      <c r="AA17" s="431">
        <v>0</v>
      </c>
      <c r="AB17" s="431">
        <v>0</v>
      </c>
      <c r="AC17" s="431">
        <v>0</v>
      </c>
      <c r="AD17" s="431">
        <v>0</v>
      </c>
      <c r="AE17" s="431">
        <v>0</v>
      </c>
      <c r="AF17" s="431">
        <v>0</v>
      </c>
      <c r="AG17" s="431">
        <v>0</v>
      </c>
      <c r="AH17" s="431">
        <v>0</v>
      </c>
      <c r="AI17" s="431">
        <v>0</v>
      </c>
      <c r="AJ17" s="431">
        <v>0</v>
      </c>
      <c r="AK17" s="431">
        <v>0</v>
      </c>
      <c r="AL17" s="431">
        <v>0</v>
      </c>
      <c r="AM17" s="431">
        <v>0</v>
      </c>
      <c r="AN17" s="431">
        <v>0</v>
      </c>
    </row>
    <row r="18" spans="1:40" ht="12.75" customHeight="1">
      <c r="A18" s="430" t="s">
        <v>1720</v>
      </c>
      <c r="B18" s="431">
        <v>10</v>
      </c>
      <c r="C18" s="431">
        <v>100</v>
      </c>
      <c r="D18" s="431">
        <v>100</v>
      </c>
      <c r="E18" s="431">
        <v>100</v>
      </c>
      <c r="F18" s="431">
        <v>100</v>
      </c>
      <c r="G18" s="431">
        <v>50</v>
      </c>
      <c r="H18" s="431">
        <v>30</v>
      </c>
      <c r="I18" s="431">
        <v>0</v>
      </c>
      <c r="J18" s="431">
        <v>0</v>
      </c>
      <c r="K18" s="431">
        <v>0</v>
      </c>
      <c r="L18" s="431">
        <v>0</v>
      </c>
      <c r="M18" s="431">
        <v>0</v>
      </c>
      <c r="N18" s="431">
        <v>0</v>
      </c>
      <c r="O18" s="431">
        <v>0</v>
      </c>
      <c r="P18" s="431">
        <v>0</v>
      </c>
      <c r="Q18" s="431">
        <v>0</v>
      </c>
      <c r="R18" s="431">
        <v>0</v>
      </c>
      <c r="S18" s="431">
        <v>5</v>
      </c>
      <c r="T18" s="431">
        <v>0</v>
      </c>
      <c r="U18" s="431">
        <v>5</v>
      </c>
      <c r="V18" s="431">
        <v>0</v>
      </c>
      <c r="W18" s="431">
        <v>0</v>
      </c>
      <c r="X18" s="431">
        <v>0</v>
      </c>
      <c r="Y18" s="431">
        <v>0</v>
      </c>
      <c r="Z18" s="431">
        <v>0</v>
      </c>
      <c r="AA18" s="431">
        <v>0</v>
      </c>
      <c r="AB18" s="431">
        <v>0</v>
      </c>
      <c r="AC18" s="431">
        <v>0</v>
      </c>
      <c r="AD18" s="431">
        <v>0</v>
      </c>
      <c r="AE18" s="431">
        <v>10</v>
      </c>
      <c r="AF18" s="431">
        <v>0</v>
      </c>
      <c r="AG18" s="431">
        <v>20</v>
      </c>
      <c r="AH18" s="431">
        <v>0</v>
      </c>
      <c r="AI18" s="431">
        <v>0</v>
      </c>
      <c r="AJ18" s="431">
        <v>0</v>
      </c>
      <c r="AK18" s="431">
        <v>0</v>
      </c>
      <c r="AL18" s="431">
        <v>0</v>
      </c>
      <c r="AM18" s="431">
        <v>0</v>
      </c>
      <c r="AN18" s="432">
        <v>0</v>
      </c>
    </row>
    <row r="19" spans="1:40" ht="12.75" customHeight="1">
      <c r="A19" s="430" t="s">
        <v>1721</v>
      </c>
      <c r="B19" s="431">
        <v>10</v>
      </c>
      <c r="C19" s="431">
        <v>10</v>
      </c>
      <c r="D19" s="431">
        <v>10</v>
      </c>
      <c r="E19" s="431">
        <v>10</v>
      </c>
      <c r="F19" s="431">
        <v>10</v>
      </c>
      <c r="G19" s="431">
        <v>5</v>
      </c>
      <c r="H19" s="431">
        <v>15</v>
      </c>
      <c r="I19" s="431">
        <v>0</v>
      </c>
      <c r="J19" s="431">
        <v>0</v>
      </c>
      <c r="K19" s="431">
        <v>0</v>
      </c>
      <c r="L19" s="431">
        <v>0</v>
      </c>
      <c r="M19" s="431">
        <v>0</v>
      </c>
      <c r="N19" s="431">
        <v>0</v>
      </c>
      <c r="O19" s="431">
        <v>30</v>
      </c>
      <c r="P19" s="431">
        <v>0</v>
      </c>
      <c r="Q19" s="431">
        <v>0</v>
      </c>
      <c r="R19" s="431">
        <v>0</v>
      </c>
      <c r="S19" s="431">
        <v>5</v>
      </c>
      <c r="T19" s="431">
        <v>0</v>
      </c>
      <c r="U19" s="431">
        <v>5</v>
      </c>
      <c r="V19" s="431">
        <v>0</v>
      </c>
      <c r="W19" s="431">
        <v>0</v>
      </c>
      <c r="X19" s="431">
        <v>0</v>
      </c>
      <c r="Y19" s="431">
        <v>0</v>
      </c>
      <c r="Z19" s="431">
        <v>0</v>
      </c>
      <c r="AA19" s="431">
        <v>0</v>
      </c>
      <c r="AB19" s="431">
        <v>0</v>
      </c>
      <c r="AC19" s="431">
        <v>0</v>
      </c>
      <c r="AD19" s="431">
        <v>0</v>
      </c>
      <c r="AE19" s="431">
        <v>10</v>
      </c>
      <c r="AF19" s="431">
        <v>0</v>
      </c>
      <c r="AG19" s="431">
        <v>20</v>
      </c>
      <c r="AH19" s="431">
        <v>0</v>
      </c>
      <c r="AI19" s="431">
        <v>0</v>
      </c>
      <c r="AJ19" s="431">
        <v>0</v>
      </c>
      <c r="AK19" s="431">
        <v>0</v>
      </c>
      <c r="AL19" s="431">
        <v>0</v>
      </c>
      <c r="AM19" s="431">
        <v>0</v>
      </c>
      <c r="AN19" s="431">
        <v>0</v>
      </c>
    </row>
    <row r="20" spans="1:40" ht="12.75" customHeight="1">
      <c r="A20" s="430" t="s">
        <v>1722</v>
      </c>
      <c r="B20" s="431">
        <v>40</v>
      </c>
      <c r="C20" s="431">
        <v>0</v>
      </c>
      <c r="D20" s="431">
        <v>0</v>
      </c>
      <c r="E20" s="431">
        <v>0</v>
      </c>
      <c r="F20" s="431">
        <v>0</v>
      </c>
      <c r="G20" s="431">
        <v>0</v>
      </c>
      <c r="H20" s="431">
        <v>50</v>
      </c>
      <c r="I20" s="431">
        <v>0</v>
      </c>
      <c r="J20" s="431">
        <v>0</v>
      </c>
      <c r="K20" s="431">
        <v>0</v>
      </c>
      <c r="L20" s="431">
        <v>0</v>
      </c>
      <c r="M20" s="431">
        <v>0</v>
      </c>
      <c r="N20" s="431">
        <v>0</v>
      </c>
      <c r="O20" s="431">
        <v>0</v>
      </c>
      <c r="P20" s="431">
        <v>20</v>
      </c>
      <c r="Q20" s="431">
        <v>0</v>
      </c>
      <c r="R20" s="431">
        <v>0</v>
      </c>
      <c r="S20" s="431">
        <v>0</v>
      </c>
      <c r="T20" s="431">
        <v>0</v>
      </c>
      <c r="U20" s="431">
        <v>0</v>
      </c>
      <c r="V20" s="431">
        <v>0</v>
      </c>
      <c r="W20" s="431">
        <v>0</v>
      </c>
      <c r="X20" s="431">
        <v>0</v>
      </c>
      <c r="Y20" s="431">
        <v>0</v>
      </c>
      <c r="Z20" s="431">
        <v>0</v>
      </c>
      <c r="AA20" s="431">
        <v>0</v>
      </c>
      <c r="AB20" s="431">
        <v>0</v>
      </c>
      <c r="AC20" s="431">
        <v>0</v>
      </c>
      <c r="AD20" s="431">
        <v>0</v>
      </c>
      <c r="AE20" s="431">
        <v>0</v>
      </c>
      <c r="AF20" s="431">
        <v>0</v>
      </c>
      <c r="AG20" s="431">
        <v>0</v>
      </c>
      <c r="AH20" s="431">
        <v>0</v>
      </c>
      <c r="AI20" s="431">
        <v>0</v>
      </c>
      <c r="AJ20" s="431">
        <v>0</v>
      </c>
      <c r="AK20" s="431">
        <v>0</v>
      </c>
      <c r="AL20" s="431">
        <v>0</v>
      </c>
      <c r="AM20" s="431">
        <v>0</v>
      </c>
      <c r="AN20" s="432">
        <v>0</v>
      </c>
    </row>
    <row r="21" spans="1:40" ht="12.75" customHeight="1">
      <c r="A21" s="430" t="s">
        <v>1723</v>
      </c>
      <c r="B21" s="431">
        <v>0</v>
      </c>
      <c r="C21" s="431">
        <v>0</v>
      </c>
      <c r="D21" s="431">
        <v>0</v>
      </c>
      <c r="E21" s="431">
        <v>0</v>
      </c>
      <c r="F21" s="431">
        <v>0</v>
      </c>
      <c r="G21" s="431">
        <v>0</v>
      </c>
      <c r="H21" s="431">
        <v>20</v>
      </c>
      <c r="I21" s="431">
        <v>0</v>
      </c>
      <c r="J21" s="431">
        <v>0</v>
      </c>
      <c r="K21" s="431">
        <v>0</v>
      </c>
      <c r="L21" s="431">
        <v>0</v>
      </c>
      <c r="M21" s="431">
        <v>0</v>
      </c>
      <c r="N21" s="431">
        <v>0</v>
      </c>
      <c r="O21" s="431">
        <v>0</v>
      </c>
      <c r="P21" s="431">
        <v>10</v>
      </c>
      <c r="Q21" s="431">
        <v>0</v>
      </c>
      <c r="R21" s="431">
        <v>0</v>
      </c>
      <c r="S21" s="431">
        <v>0</v>
      </c>
      <c r="T21" s="431">
        <v>0</v>
      </c>
      <c r="U21" s="431">
        <v>0</v>
      </c>
      <c r="V21" s="431">
        <v>0</v>
      </c>
      <c r="W21" s="431">
        <v>0</v>
      </c>
      <c r="X21" s="431">
        <v>0</v>
      </c>
      <c r="Y21" s="431">
        <v>0</v>
      </c>
      <c r="Z21" s="431">
        <v>0</v>
      </c>
      <c r="AA21" s="431">
        <v>0</v>
      </c>
      <c r="AB21" s="431">
        <v>0</v>
      </c>
      <c r="AC21" s="431">
        <v>0</v>
      </c>
      <c r="AD21" s="431">
        <v>0</v>
      </c>
      <c r="AE21" s="431">
        <v>0</v>
      </c>
      <c r="AF21" s="431">
        <v>0</v>
      </c>
      <c r="AG21" s="431">
        <v>0</v>
      </c>
      <c r="AH21" s="431">
        <v>0</v>
      </c>
      <c r="AI21" s="431">
        <v>0</v>
      </c>
      <c r="AJ21" s="431">
        <v>0</v>
      </c>
      <c r="AK21" s="431">
        <v>0</v>
      </c>
      <c r="AL21" s="431">
        <v>0</v>
      </c>
      <c r="AM21" s="431">
        <v>0</v>
      </c>
      <c r="AN21" s="431">
        <v>0</v>
      </c>
    </row>
    <row r="22" spans="1:40" ht="12.75" customHeight="1">
      <c r="A22" s="430" t="s">
        <v>1724</v>
      </c>
      <c r="B22" s="431">
        <v>40</v>
      </c>
      <c r="C22" s="431">
        <v>0</v>
      </c>
      <c r="D22" s="431">
        <v>0</v>
      </c>
      <c r="E22" s="431">
        <v>0</v>
      </c>
      <c r="F22" s="431">
        <v>0</v>
      </c>
      <c r="G22" s="431">
        <v>0</v>
      </c>
      <c r="H22" s="431">
        <v>40</v>
      </c>
      <c r="I22" s="431">
        <v>0</v>
      </c>
      <c r="J22" s="431">
        <v>0</v>
      </c>
      <c r="K22" s="431">
        <v>0</v>
      </c>
      <c r="L22" s="431">
        <v>0</v>
      </c>
      <c r="M22" s="431">
        <v>0</v>
      </c>
      <c r="N22" s="431">
        <v>0</v>
      </c>
      <c r="O22" s="431">
        <v>0</v>
      </c>
      <c r="P22" s="431">
        <v>0</v>
      </c>
      <c r="Q22" s="431">
        <v>0</v>
      </c>
      <c r="R22" s="431">
        <v>0</v>
      </c>
      <c r="S22" s="431">
        <v>0</v>
      </c>
      <c r="T22" s="431">
        <v>0</v>
      </c>
      <c r="U22" s="431">
        <v>0</v>
      </c>
      <c r="V22" s="431">
        <v>0</v>
      </c>
      <c r="W22" s="431">
        <v>0</v>
      </c>
      <c r="X22" s="431">
        <v>0</v>
      </c>
      <c r="Y22" s="431">
        <v>0</v>
      </c>
      <c r="Z22" s="431">
        <v>0</v>
      </c>
      <c r="AA22" s="431">
        <v>0</v>
      </c>
      <c r="AB22" s="431">
        <v>0</v>
      </c>
      <c r="AC22" s="431">
        <v>0</v>
      </c>
      <c r="AD22" s="431">
        <v>0</v>
      </c>
      <c r="AE22" s="431">
        <v>0</v>
      </c>
      <c r="AF22" s="431">
        <v>0</v>
      </c>
      <c r="AG22" s="431">
        <v>0</v>
      </c>
      <c r="AH22" s="431">
        <v>0</v>
      </c>
      <c r="AI22" s="431">
        <v>0</v>
      </c>
      <c r="AJ22" s="431">
        <v>0</v>
      </c>
      <c r="AK22" s="431">
        <v>0</v>
      </c>
      <c r="AL22" s="431">
        <v>0</v>
      </c>
      <c r="AM22" s="431">
        <v>0</v>
      </c>
      <c r="AN22" s="432">
        <v>0</v>
      </c>
    </row>
    <row r="23" spans="1:40" ht="12.75" customHeight="1">
      <c r="A23" s="430" t="s">
        <v>1725</v>
      </c>
      <c r="B23" s="431">
        <v>350</v>
      </c>
      <c r="C23" s="431">
        <v>275</v>
      </c>
      <c r="D23" s="431">
        <v>275</v>
      </c>
      <c r="E23" s="431">
        <v>300</v>
      </c>
      <c r="F23" s="431">
        <v>325</v>
      </c>
      <c r="G23" s="431">
        <v>300</v>
      </c>
      <c r="H23" s="431">
        <v>450</v>
      </c>
      <c r="I23" s="431">
        <v>375</v>
      </c>
      <c r="J23" s="431">
        <v>350</v>
      </c>
      <c r="K23" s="431">
        <v>350</v>
      </c>
      <c r="L23" s="431">
        <v>425</v>
      </c>
      <c r="M23" s="431">
        <v>425</v>
      </c>
      <c r="N23" s="431">
        <v>400</v>
      </c>
      <c r="O23" s="431">
        <v>400</v>
      </c>
      <c r="P23" s="431">
        <v>400</v>
      </c>
      <c r="Q23" s="431">
        <v>400</v>
      </c>
      <c r="R23" s="431">
        <v>300</v>
      </c>
      <c r="S23" s="431">
        <v>300</v>
      </c>
      <c r="T23" s="431">
        <v>375</v>
      </c>
      <c r="U23" s="431">
        <v>300</v>
      </c>
      <c r="V23" s="431">
        <v>400</v>
      </c>
      <c r="W23" s="431">
        <v>375</v>
      </c>
      <c r="X23" s="431">
        <v>375</v>
      </c>
      <c r="Y23" s="431">
        <v>400</v>
      </c>
      <c r="Z23" s="431">
        <v>200</v>
      </c>
      <c r="AA23" s="431">
        <v>300</v>
      </c>
      <c r="AB23" s="431">
        <v>300</v>
      </c>
      <c r="AC23" s="431">
        <v>250</v>
      </c>
      <c r="AD23" s="431">
        <v>200</v>
      </c>
      <c r="AE23" s="431">
        <v>200</v>
      </c>
      <c r="AF23" s="431">
        <v>200</v>
      </c>
      <c r="AG23" s="431">
        <v>200</v>
      </c>
      <c r="AH23" s="431">
        <v>200</v>
      </c>
      <c r="AI23" s="431">
        <v>200</v>
      </c>
      <c r="AJ23" s="431">
        <v>300</v>
      </c>
      <c r="AK23" s="431">
        <v>400</v>
      </c>
      <c r="AL23" s="431">
        <v>375</v>
      </c>
      <c r="AM23" s="431">
        <v>425</v>
      </c>
      <c r="AN23" s="431">
        <v>400</v>
      </c>
    </row>
    <row r="24" spans="1:40" ht="12.75" customHeight="1">
      <c r="A24" s="430" t="s">
        <v>1726</v>
      </c>
      <c r="B24" s="431">
        <v>30</v>
      </c>
      <c r="C24" s="431">
        <v>20</v>
      </c>
      <c r="D24" s="431">
        <v>20</v>
      </c>
      <c r="E24" s="431">
        <v>15</v>
      </c>
      <c r="F24" s="431">
        <v>10</v>
      </c>
      <c r="G24" s="431">
        <v>5</v>
      </c>
      <c r="H24" s="431">
        <v>0</v>
      </c>
      <c r="I24" s="431">
        <v>0</v>
      </c>
      <c r="J24" s="431">
        <v>0</v>
      </c>
      <c r="K24" s="431">
        <v>0</v>
      </c>
      <c r="L24" s="431">
        <v>0</v>
      </c>
      <c r="M24" s="431">
        <v>0</v>
      </c>
      <c r="N24" s="431">
        <v>0</v>
      </c>
      <c r="O24" s="431">
        <v>0</v>
      </c>
      <c r="P24" s="431">
        <v>0</v>
      </c>
      <c r="Q24" s="431">
        <v>0</v>
      </c>
      <c r="R24" s="431">
        <v>0</v>
      </c>
      <c r="S24" s="431">
        <v>0</v>
      </c>
      <c r="T24" s="431">
        <v>0</v>
      </c>
      <c r="U24" s="431">
        <v>0</v>
      </c>
      <c r="V24" s="431">
        <v>0</v>
      </c>
      <c r="W24" s="431">
        <v>0</v>
      </c>
      <c r="X24" s="431">
        <v>0</v>
      </c>
      <c r="Y24" s="431">
        <v>0</v>
      </c>
      <c r="Z24" s="431">
        <v>0</v>
      </c>
      <c r="AA24" s="431">
        <v>0</v>
      </c>
      <c r="AB24" s="431">
        <v>0</v>
      </c>
      <c r="AC24" s="431">
        <v>0</v>
      </c>
      <c r="AD24" s="431">
        <v>0</v>
      </c>
      <c r="AE24" s="431">
        <v>10</v>
      </c>
      <c r="AF24" s="431">
        <v>0</v>
      </c>
      <c r="AG24" s="431">
        <v>30</v>
      </c>
      <c r="AH24" s="431">
        <v>0</v>
      </c>
      <c r="AI24" s="431">
        <v>20</v>
      </c>
      <c r="AJ24" s="431">
        <v>20</v>
      </c>
      <c r="AK24" s="431">
        <v>-10</v>
      </c>
      <c r="AL24" s="431">
        <v>0</v>
      </c>
      <c r="AM24" s="431">
        <v>-10</v>
      </c>
      <c r="AN24" s="432">
        <v>0</v>
      </c>
    </row>
    <row r="25" spans="1:40" ht="12.75" customHeight="1">
      <c r="A25" s="430" t="s">
        <v>1727</v>
      </c>
      <c r="B25" s="431">
        <v>30</v>
      </c>
      <c r="C25" s="431">
        <v>0</v>
      </c>
      <c r="D25" s="431">
        <v>0</v>
      </c>
      <c r="E25" s="431">
        <v>0</v>
      </c>
      <c r="F25" s="431">
        <v>0</v>
      </c>
      <c r="G25" s="431">
        <v>0</v>
      </c>
      <c r="H25" s="431">
        <v>0</v>
      </c>
      <c r="I25" s="431">
        <v>0</v>
      </c>
      <c r="J25" s="431">
        <v>0</v>
      </c>
      <c r="K25" s="431">
        <v>0</v>
      </c>
      <c r="L25" s="431">
        <v>0</v>
      </c>
      <c r="M25" s="431">
        <v>0</v>
      </c>
      <c r="N25" s="431">
        <v>0</v>
      </c>
      <c r="O25" s="431">
        <v>0</v>
      </c>
      <c r="P25" s="431">
        <v>0</v>
      </c>
      <c r="Q25" s="431">
        <v>0</v>
      </c>
      <c r="R25" s="431">
        <v>0</v>
      </c>
      <c r="S25" s="431">
        <v>0</v>
      </c>
      <c r="T25" s="431">
        <v>0</v>
      </c>
      <c r="U25" s="431">
        <v>0</v>
      </c>
      <c r="V25" s="431">
        <v>0</v>
      </c>
      <c r="W25" s="431">
        <v>0</v>
      </c>
      <c r="X25" s="431">
        <v>0</v>
      </c>
      <c r="Y25" s="431">
        <v>0</v>
      </c>
      <c r="Z25" s="431">
        <v>30</v>
      </c>
      <c r="AA25" s="431">
        <v>0</v>
      </c>
      <c r="AB25" s="431">
        <v>0</v>
      </c>
      <c r="AC25" s="431">
        <v>15</v>
      </c>
      <c r="AD25" s="431">
        <v>0</v>
      </c>
      <c r="AE25" s="431">
        <v>10</v>
      </c>
      <c r="AF25" s="431">
        <v>0</v>
      </c>
      <c r="AG25" s="431">
        <v>0</v>
      </c>
      <c r="AH25" s="431">
        <v>0</v>
      </c>
      <c r="AI25" s="431">
        <v>10</v>
      </c>
      <c r="AJ25" s="431">
        <v>20</v>
      </c>
      <c r="AK25" s="431">
        <v>10</v>
      </c>
      <c r="AL25" s="431">
        <v>0</v>
      </c>
      <c r="AM25" s="431">
        <v>10</v>
      </c>
      <c r="AN25" s="431">
        <v>0</v>
      </c>
    </row>
    <row r="26" spans="1:40" ht="12.75" customHeight="1">
      <c r="A26" s="430" t="s">
        <v>1624</v>
      </c>
      <c r="B26" s="435">
        <v>0.03</v>
      </c>
      <c r="C26" s="435">
        <v>0.5</v>
      </c>
      <c r="D26" s="435">
        <v>0.3</v>
      </c>
      <c r="E26" s="435">
        <v>0.3</v>
      </c>
      <c r="F26" s="435">
        <v>0.2</v>
      </c>
      <c r="G26" s="435">
        <v>0.1</v>
      </c>
      <c r="H26" s="435" t="s">
        <v>741</v>
      </c>
      <c r="I26" s="435">
        <v>0</v>
      </c>
      <c r="J26" s="435">
        <v>0</v>
      </c>
      <c r="K26" s="435">
        <v>0.1</v>
      </c>
      <c r="L26" s="435">
        <v>0.03</v>
      </c>
      <c r="M26" s="435">
        <v>0.15</v>
      </c>
      <c r="N26" s="435">
        <v>0.05</v>
      </c>
      <c r="O26" s="435">
        <v>0.1</v>
      </c>
      <c r="P26" s="435">
        <v>0.05</v>
      </c>
      <c r="Q26" s="435">
        <v>0.03</v>
      </c>
      <c r="R26" s="435">
        <v>0.03</v>
      </c>
      <c r="S26" s="435">
        <v>0.25</v>
      </c>
      <c r="T26" s="435">
        <v>0.02</v>
      </c>
      <c r="U26" s="435">
        <v>0.25</v>
      </c>
      <c r="V26" s="435">
        <v>0.02</v>
      </c>
      <c r="W26" s="435">
        <v>0.02</v>
      </c>
      <c r="X26" s="435">
        <v>0.02</v>
      </c>
      <c r="Y26" s="435">
        <v>0.02</v>
      </c>
      <c r="Z26" s="435">
        <v>0</v>
      </c>
      <c r="AA26" s="435">
        <v>0</v>
      </c>
      <c r="AB26" s="435">
        <v>0</v>
      </c>
      <c r="AC26" s="435">
        <v>0</v>
      </c>
      <c r="AD26" s="435">
        <v>0</v>
      </c>
      <c r="AE26" s="435">
        <v>0</v>
      </c>
      <c r="AF26" s="435">
        <v>0</v>
      </c>
      <c r="AG26" s="435">
        <v>0</v>
      </c>
      <c r="AH26" s="435">
        <v>0</v>
      </c>
      <c r="AI26" s="435">
        <v>0</v>
      </c>
      <c r="AJ26" s="435">
        <v>0</v>
      </c>
      <c r="AK26" s="435">
        <v>0.05</v>
      </c>
      <c r="AL26" s="435">
        <v>0.1</v>
      </c>
      <c r="AM26" s="435">
        <v>0.05</v>
      </c>
      <c r="AN26" s="436">
        <v>0.02</v>
      </c>
    </row>
    <row r="27" spans="1:40" ht="12.75" customHeight="1">
      <c r="A27" s="430"/>
      <c r="B27" s="435"/>
      <c r="C27" s="435"/>
      <c r="D27" s="435"/>
      <c r="E27" s="435"/>
      <c r="F27" s="435"/>
      <c r="G27" s="431"/>
      <c r="H27" s="431"/>
      <c r="I27" s="431"/>
      <c r="J27" s="431"/>
      <c r="K27" s="435"/>
      <c r="L27" s="435"/>
      <c r="M27" s="431"/>
      <c r="N27" s="431"/>
      <c r="O27" s="431"/>
      <c r="P27" s="431"/>
      <c r="Q27" s="431"/>
      <c r="R27" s="431"/>
      <c r="S27" s="431"/>
      <c r="T27" s="431"/>
      <c r="U27" s="431"/>
      <c r="V27" s="431"/>
      <c r="W27" s="431"/>
      <c r="X27" s="431"/>
      <c r="Y27" s="431"/>
      <c r="Z27" s="431"/>
      <c r="AA27" s="431"/>
      <c r="AB27" s="431"/>
      <c r="AC27" s="431"/>
      <c r="AD27" s="431"/>
      <c r="AE27" s="431"/>
      <c r="AF27" s="431"/>
      <c r="AG27" s="431"/>
      <c r="AH27" s="431"/>
      <c r="AI27" s="431"/>
      <c r="AJ27" s="431"/>
      <c r="AK27" s="431"/>
      <c r="AL27" s="431"/>
      <c r="AM27" s="431"/>
      <c r="AN27" s="52"/>
    </row>
    <row r="28" spans="1:40" ht="12.75" customHeight="1">
      <c r="A28" s="437" t="s">
        <v>1728</v>
      </c>
      <c r="B28" s="438"/>
      <c r="C28" s="438"/>
      <c r="D28" s="438"/>
      <c r="E28" s="438"/>
      <c r="F28" s="438"/>
      <c r="G28" s="438"/>
      <c r="H28" s="438"/>
      <c r="I28" s="438"/>
      <c r="J28" s="438"/>
      <c r="K28" s="438"/>
      <c r="L28" s="438"/>
      <c r="M28" s="438"/>
      <c r="N28" s="438"/>
      <c r="O28" s="438"/>
      <c r="P28" s="438"/>
      <c r="Q28" s="438"/>
      <c r="R28" s="438"/>
      <c r="S28" s="438"/>
      <c r="T28" s="438"/>
      <c r="U28" s="438"/>
      <c r="V28" s="438"/>
      <c r="W28" s="438"/>
      <c r="X28" s="438"/>
      <c r="Y28" s="438"/>
      <c r="Z28" s="438"/>
      <c r="AA28" s="438"/>
      <c r="AB28" s="438"/>
      <c r="AC28" s="438"/>
      <c r="AD28" s="438"/>
      <c r="AE28" s="438"/>
      <c r="AF28" s="438"/>
      <c r="AG28" s="438"/>
      <c r="AH28" s="438"/>
      <c r="AI28" s="438"/>
      <c r="AJ28" s="438"/>
      <c r="AK28" s="438"/>
      <c r="AL28" s="438"/>
      <c r="AM28" s="438"/>
      <c r="AN28" s="439"/>
    </row>
    <row r="29" spans="1:40" ht="12.75" customHeight="1">
      <c r="A29" s="430" t="s">
        <v>1729</v>
      </c>
      <c r="B29" s="431">
        <v>4</v>
      </c>
      <c r="C29" s="431"/>
      <c r="D29" s="431"/>
      <c r="E29" s="431"/>
      <c r="F29" s="431"/>
      <c r="G29" s="431"/>
      <c r="H29" s="431"/>
      <c r="I29" s="431"/>
      <c r="J29" s="431"/>
      <c r="K29" s="431"/>
      <c r="L29" s="431"/>
      <c r="M29" s="431"/>
      <c r="N29" s="431"/>
      <c r="O29" s="431">
        <v>1</v>
      </c>
      <c r="P29" s="431">
        <v>2</v>
      </c>
      <c r="Q29" s="431"/>
      <c r="R29" s="431"/>
      <c r="S29" s="431"/>
      <c r="T29" s="431">
        <v>2</v>
      </c>
      <c r="U29" s="431"/>
      <c r="V29" s="431"/>
      <c r="W29" s="431"/>
      <c r="X29" s="431"/>
      <c r="Y29" s="431"/>
      <c r="Z29" s="431">
        <v>3</v>
      </c>
      <c r="AA29" s="431">
        <v>1</v>
      </c>
      <c r="AB29" s="431">
        <v>3</v>
      </c>
      <c r="AC29" s="431">
        <v>2</v>
      </c>
      <c r="AD29" s="431">
        <v>2</v>
      </c>
      <c r="AE29" s="431"/>
      <c r="AF29" s="431">
        <v>3</v>
      </c>
      <c r="AG29" s="431">
        <v>2</v>
      </c>
      <c r="AH29" s="431">
        <v>3</v>
      </c>
      <c r="AI29" s="431">
        <v>3</v>
      </c>
      <c r="AJ29" s="431">
        <v>3</v>
      </c>
      <c r="AK29" s="431"/>
      <c r="AL29" s="431"/>
      <c r="AM29" s="431">
        <v>1</v>
      </c>
      <c r="AN29" s="431"/>
    </row>
    <row r="30" spans="1:40" ht="12.75" customHeight="1">
      <c r="A30" s="430" t="s">
        <v>71</v>
      </c>
      <c r="B30" s="431"/>
      <c r="C30" s="431"/>
      <c r="D30" s="431">
        <v>2</v>
      </c>
      <c r="E30" s="431">
        <v>2</v>
      </c>
      <c r="F30" s="431">
        <v>2</v>
      </c>
      <c r="G30" s="431">
        <v>2</v>
      </c>
      <c r="H30" s="431"/>
      <c r="I30" s="431">
        <v>2</v>
      </c>
      <c r="J30" s="431">
        <v>2</v>
      </c>
      <c r="K30" s="431">
        <v>2</v>
      </c>
      <c r="L30" s="431">
        <v>1</v>
      </c>
      <c r="M30" s="431">
        <v>1</v>
      </c>
      <c r="N30" s="431">
        <v>2</v>
      </c>
      <c r="O30" s="431">
        <v>1</v>
      </c>
      <c r="P30" s="431"/>
      <c r="Q30" s="431">
        <v>1</v>
      </c>
      <c r="R30" s="431"/>
      <c r="S30" s="431">
        <v>3</v>
      </c>
      <c r="T30" s="431"/>
      <c r="U30" s="431">
        <v>3</v>
      </c>
      <c r="V30" s="431">
        <v>1</v>
      </c>
      <c r="W30" s="431">
        <v>2</v>
      </c>
      <c r="X30" s="431">
        <v>2</v>
      </c>
      <c r="Y30" s="431">
        <v>2</v>
      </c>
      <c r="Z30" s="431"/>
      <c r="AA30" s="431">
        <v>4</v>
      </c>
      <c r="AB30" s="431"/>
      <c r="AC30" s="431"/>
      <c r="AD30" s="431"/>
      <c r="AE30" s="431"/>
      <c r="AF30" s="431"/>
      <c r="AG30" s="431"/>
      <c r="AH30" s="431"/>
      <c r="AI30" s="431"/>
      <c r="AJ30" s="431">
        <v>3</v>
      </c>
      <c r="AK30" s="431">
        <v>2</v>
      </c>
      <c r="AL30" s="431">
        <v>2</v>
      </c>
      <c r="AM30" s="431"/>
      <c r="AN30" s="432">
        <v>2</v>
      </c>
    </row>
    <row r="31" spans="1:40" ht="12.75" customHeight="1">
      <c r="A31" s="430" t="s">
        <v>1730</v>
      </c>
      <c r="B31" s="431"/>
      <c r="C31" s="431"/>
      <c r="D31" s="431"/>
      <c r="E31" s="431">
        <v>1</v>
      </c>
      <c r="F31" s="431"/>
      <c r="G31" s="431"/>
      <c r="H31" s="431"/>
      <c r="I31" s="431"/>
      <c r="J31" s="431"/>
      <c r="K31" s="431"/>
      <c r="L31" s="431"/>
      <c r="M31" s="431"/>
      <c r="N31" s="431">
        <v>1</v>
      </c>
      <c r="O31" s="431"/>
      <c r="P31" s="431"/>
      <c r="Q31" s="431"/>
      <c r="R31" s="431"/>
      <c r="S31" s="431">
        <v>1</v>
      </c>
      <c r="T31" s="431"/>
      <c r="U31" s="431">
        <v>1</v>
      </c>
      <c r="V31" s="431"/>
      <c r="W31" s="431"/>
      <c r="X31" s="431"/>
      <c r="Y31" s="431"/>
      <c r="Z31" s="431"/>
      <c r="AA31" s="431">
        <v>1</v>
      </c>
      <c r="AB31" s="431"/>
      <c r="AC31" s="431"/>
      <c r="AD31" s="431"/>
      <c r="AE31" s="431"/>
      <c r="AF31" s="431"/>
      <c r="AG31" s="431"/>
      <c r="AH31" s="431"/>
      <c r="AI31" s="431"/>
      <c r="AJ31" s="431"/>
      <c r="AK31" s="431"/>
      <c r="AL31" s="431"/>
      <c r="AM31" s="431">
        <v>1</v>
      </c>
      <c r="AN31" s="431"/>
    </row>
    <row r="32" spans="1:40" ht="12.75" customHeight="1">
      <c r="A32" s="430" t="s">
        <v>87</v>
      </c>
      <c r="B32" s="431">
        <v>2</v>
      </c>
      <c r="C32" s="431"/>
      <c r="D32" s="431">
        <v>2</v>
      </c>
      <c r="E32" s="431"/>
      <c r="F32" s="431"/>
      <c r="G32" s="431"/>
      <c r="H32" s="431"/>
      <c r="I32" s="431">
        <v>2</v>
      </c>
      <c r="J32" s="431"/>
      <c r="K32" s="431">
        <v>1</v>
      </c>
      <c r="L32" s="431"/>
      <c r="M32" s="431"/>
      <c r="N32" s="431"/>
      <c r="O32" s="431"/>
      <c r="P32" s="431"/>
      <c r="Q32" s="431"/>
      <c r="R32" s="431">
        <v>2</v>
      </c>
      <c r="S32" s="431">
        <v>3</v>
      </c>
      <c r="T32" s="431"/>
      <c r="U32" s="431">
        <v>3</v>
      </c>
      <c r="V32" s="431"/>
      <c r="W32" s="431"/>
      <c r="X32" s="431"/>
      <c r="Y32" s="431"/>
      <c r="Z32" s="431"/>
      <c r="AA32" s="431">
        <v>1</v>
      </c>
      <c r="AB32" s="431"/>
      <c r="AC32" s="431">
        <v>4</v>
      </c>
      <c r="AD32" s="431">
        <v>3</v>
      </c>
      <c r="AE32" s="431">
        <v>3</v>
      </c>
      <c r="AF32" s="431">
        <v>3</v>
      </c>
      <c r="AG32" s="431">
        <v>3</v>
      </c>
      <c r="AH32" s="431">
        <v>3</v>
      </c>
      <c r="AI32" s="431">
        <v>4</v>
      </c>
      <c r="AJ32" s="431">
        <v>5</v>
      </c>
      <c r="AK32" s="431"/>
      <c r="AL32" s="431"/>
      <c r="AM32" s="431"/>
      <c r="AN32" s="432">
        <v>2</v>
      </c>
    </row>
    <row r="33" spans="1:40" ht="12.75" customHeight="1">
      <c r="A33" s="430" t="s">
        <v>345</v>
      </c>
      <c r="B33" s="431"/>
      <c r="C33" s="431"/>
      <c r="D33" s="431"/>
      <c r="E33" s="431"/>
      <c r="F33" s="431">
        <v>1</v>
      </c>
      <c r="G33" s="431"/>
      <c r="H33" s="431"/>
      <c r="I33" s="431"/>
      <c r="J33" s="431"/>
      <c r="K33" s="431"/>
      <c r="L33" s="431"/>
      <c r="M33" s="431"/>
      <c r="N33" s="431">
        <v>2</v>
      </c>
      <c r="O33" s="431"/>
      <c r="P33" s="431"/>
      <c r="Q33" s="431">
        <v>1</v>
      </c>
      <c r="R33" s="431"/>
      <c r="S33" s="431"/>
      <c r="T33" s="431"/>
      <c r="U33" s="431"/>
      <c r="V33" s="431">
        <v>1</v>
      </c>
      <c r="W33" s="431">
        <v>1</v>
      </c>
      <c r="X33" s="431">
        <v>2</v>
      </c>
      <c r="Y33" s="431"/>
      <c r="Z33" s="431"/>
      <c r="AA33" s="431"/>
      <c r="AB33" s="431"/>
      <c r="AC33" s="431"/>
      <c r="AD33" s="431"/>
      <c r="AE33" s="431"/>
      <c r="AF33" s="431"/>
      <c r="AG33" s="431"/>
      <c r="AH33" s="431"/>
      <c r="AI33" s="431"/>
      <c r="AJ33" s="431"/>
      <c r="AK33" s="431"/>
      <c r="AL33" s="431">
        <v>1</v>
      </c>
      <c r="AM33" s="431"/>
      <c r="AN33" s="431"/>
    </row>
    <row r="34" spans="1:40" ht="12.75" customHeight="1">
      <c r="A34" s="430" t="s">
        <v>32</v>
      </c>
      <c r="B34" s="431"/>
      <c r="C34" s="431"/>
      <c r="D34" s="431"/>
      <c r="E34" s="431"/>
      <c r="F34" s="431"/>
      <c r="G34" s="431"/>
      <c r="H34" s="431">
        <v>1</v>
      </c>
      <c r="I34" s="431"/>
      <c r="J34" s="431"/>
      <c r="K34" s="431"/>
      <c r="L34" s="431"/>
      <c r="M34" s="431"/>
      <c r="N34" s="431">
        <v>1</v>
      </c>
      <c r="O34" s="431"/>
      <c r="P34" s="431"/>
      <c r="Q34" s="431"/>
      <c r="R34" s="431"/>
      <c r="S34" s="431"/>
      <c r="T34" s="431"/>
      <c r="U34" s="431"/>
      <c r="V34" s="431">
        <v>1</v>
      </c>
      <c r="W34" s="431"/>
      <c r="X34" s="431">
        <v>1</v>
      </c>
      <c r="Y34" s="431"/>
      <c r="Z34" s="431"/>
      <c r="AA34" s="431"/>
      <c r="AB34" s="431"/>
      <c r="AC34" s="431"/>
      <c r="AD34" s="431"/>
      <c r="AE34" s="431"/>
      <c r="AF34" s="431"/>
      <c r="AG34" s="431"/>
      <c r="AH34" s="431"/>
      <c r="AI34" s="431"/>
      <c r="AJ34" s="431"/>
      <c r="AK34" s="431"/>
      <c r="AL34" s="431"/>
      <c r="AM34" s="431">
        <v>1</v>
      </c>
      <c r="AN34" s="432"/>
    </row>
    <row r="35" spans="1:40" ht="12.75" customHeight="1">
      <c r="A35" s="430" t="s">
        <v>36</v>
      </c>
      <c r="B35" s="431">
        <v>2</v>
      </c>
      <c r="C35" s="431"/>
      <c r="D35" s="431"/>
      <c r="E35" s="431"/>
      <c r="F35" s="431"/>
      <c r="G35" s="431"/>
      <c r="H35" s="431"/>
      <c r="I35" s="431"/>
      <c r="J35" s="431"/>
      <c r="K35" s="431"/>
      <c r="L35" s="431"/>
      <c r="M35" s="431"/>
      <c r="N35" s="431"/>
      <c r="O35" s="431"/>
      <c r="P35" s="431"/>
      <c r="Q35" s="431"/>
      <c r="R35" s="431">
        <v>2</v>
      </c>
      <c r="S35" s="431"/>
      <c r="T35" s="431"/>
      <c r="U35" s="431"/>
      <c r="V35" s="431"/>
      <c r="W35" s="431"/>
      <c r="X35" s="431"/>
      <c r="Y35" s="431"/>
      <c r="Z35" s="431"/>
      <c r="AA35" s="431"/>
      <c r="AB35" s="431"/>
      <c r="AC35" s="431">
        <v>1</v>
      </c>
      <c r="AD35" s="431">
        <v>1</v>
      </c>
      <c r="AE35" s="431">
        <v>1</v>
      </c>
      <c r="AF35" s="431">
        <v>2</v>
      </c>
      <c r="AG35" s="431">
        <v>2</v>
      </c>
      <c r="AH35" s="431">
        <v>2</v>
      </c>
      <c r="AI35" s="431">
        <v>2</v>
      </c>
      <c r="AJ35" s="431">
        <v>2</v>
      </c>
      <c r="AK35" s="431"/>
      <c r="AL35" s="431"/>
      <c r="AM35" s="431"/>
      <c r="AN35" s="431"/>
    </row>
    <row r="36" spans="1:40" ht="12.75" customHeight="1">
      <c r="A36" s="430" t="s">
        <v>43</v>
      </c>
      <c r="B36" s="431"/>
      <c r="C36" s="431"/>
      <c r="D36" s="431"/>
      <c r="E36" s="431"/>
      <c r="F36" s="431"/>
      <c r="G36" s="431"/>
      <c r="H36" s="431"/>
      <c r="I36" s="431"/>
      <c r="J36" s="431"/>
      <c r="K36" s="431"/>
      <c r="L36" s="431"/>
      <c r="M36" s="431"/>
      <c r="N36" s="431"/>
      <c r="O36" s="431"/>
      <c r="P36" s="431">
        <v>2</v>
      </c>
      <c r="Q36" s="431"/>
      <c r="R36" s="431"/>
      <c r="S36" s="431"/>
      <c r="T36" s="431"/>
      <c r="U36" s="431"/>
      <c r="V36" s="431"/>
      <c r="W36" s="431"/>
      <c r="X36" s="431"/>
      <c r="Y36" s="431"/>
      <c r="Z36" s="431">
        <v>1</v>
      </c>
      <c r="AA36" s="431">
        <v>1</v>
      </c>
      <c r="AB36" s="431">
        <v>1</v>
      </c>
      <c r="AC36" s="431"/>
      <c r="AD36" s="431"/>
      <c r="AE36" s="431"/>
      <c r="AF36" s="431"/>
      <c r="AG36" s="431"/>
      <c r="AH36" s="431"/>
      <c r="AI36" s="431"/>
      <c r="AJ36" s="431"/>
      <c r="AK36" s="431"/>
      <c r="AL36" s="431"/>
      <c r="AM36" s="431"/>
      <c r="AN36" s="432"/>
    </row>
    <row r="37" spans="1:40" ht="12.75" customHeight="1">
      <c r="A37" s="430" t="s">
        <v>48</v>
      </c>
      <c r="B37" s="431">
        <v>3</v>
      </c>
      <c r="C37" s="431">
        <v>1</v>
      </c>
      <c r="D37" s="431">
        <v>2</v>
      </c>
      <c r="E37" s="431">
        <v>1</v>
      </c>
      <c r="F37" s="431">
        <v>1</v>
      </c>
      <c r="G37" s="431">
        <v>1</v>
      </c>
      <c r="H37" s="431">
        <v>2</v>
      </c>
      <c r="I37" s="431">
        <v>2</v>
      </c>
      <c r="J37" s="431">
        <v>2</v>
      </c>
      <c r="K37" s="431">
        <v>2</v>
      </c>
      <c r="L37" s="431">
        <v>2</v>
      </c>
      <c r="M37" s="431">
        <v>1</v>
      </c>
      <c r="N37" s="431">
        <v>2</v>
      </c>
      <c r="O37" s="431">
        <v>1</v>
      </c>
      <c r="P37" s="431">
        <v>3</v>
      </c>
      <c r="Q37" s="431">
        <v>2</v>
      </c>
      <c r="R37" s="431">
        <v>3</v>
      </c>
      <c r="S37" s="431">
        <v>3</v>
      </c>
      <c r="T37" s="431">
        <v>3</v>
      </c>
      <c r="U37" s="431">
        <v>3</v>
      </c>
      <c r="V37" s="431">
        <v>2</v>
      </c>
      <c r="W37" s="431">
        <v>2</v>
      </c>
      <c r="X37" s="431">
        <v>1</v>
      </c>
      <c r="Y37" s="431">
        <v>2</v>
      </c>
      <c r="Z37" s="431">
        <v>2</v>
      </c>
      <c r="AA37" s="431">
        <v>3</v>
      </c>
      <c r="AB37" s="431">
        <v>2</v>
      </c>
      <c r="AC37" s="431">
        <v>4</v>
      </c>
      <c r="AD37" s="431">
        <v>4</v>
      </c>
      <c r="AE37" s="431">
        <v>5</v>
      </c>
      <c r="AF37" s="431">
        <v>5</v>
      </c>
      <c r="AG37" s="431">
        <v>5</v>
      </c>
      <c r="AH37" s="431">
        <v>5</v>
      </c>
      <c r="AI37" s="431">
        <v>5</v>
      </c>
      <c r="AJ37" s="431">
        <v>5</v>
      </c>
      <c r="AK37" s="431">
        <v>2</v>
      </c>
      <c r="AL37" s="431">
        <v>2</v>
      </c>
      <c r="AM37" s="431">
        <v>2</v>
      </c>
      <c r="AN37" s="431">
        <v>2</v>
      </c>
    </row>
    <row r="38" spans="1:40" ht="12.75" customHeight="1">
      <c r="A38" s="430" t="s">
        <v>79</v>
      </c>
      <c r="B38" s="431">
        <v>1</v>
      </c>
      <c r="C38" s="431"/>
      <c r="D38" s="431">
        <v>1</v>
      </c>
      <c r="E38" s="431">
        <v>2</v>
      </c>
      <c r="F38" s="431">
        <v>3</v>
      </c>
      <c r="G38" s="431">
        <v>2</v>
      </c>
      <c r="H38" s="431">
        <v>2</v>
      </c>
      <c r="I38" s="431">
        <v>1</v>
      </c>
      <c r="J38" s="431">
        <v>1</v>
      </c>
      <c r="K38" s="431">
        <v>1</v>
      </c>
      <c r="L38" s="431">
        <v>1</v>
      </c>
      <c r="M38" s="431">
        <v>1</v>
      </c>
      <c r="N38" s="431">
        <v>1</v>
      </c>
      <c r="O38" s="431">
        <v>1</v>
      </c>
      <c r="P38" s="431"/>
      <c r="Q38" s="431">
        <v>2</v>
      </c>
      <c r="R38" s="431"/>
      <c r="S38" s="431">
        <v>1</v>
      </c>
      <c r="T38" s="431">
        <v>1</v>
      </c>
      <c r="U38" s="431">
        <v>1</v>
      </c>
      <c r="V38" s="431">
        <v>2</v>
      </c>
      <c r="W38" s="431">
        <v>2</v>
      </c>
      <c r="X38" s="431">
        <v>1</v>
      </c>
      <c r="Y38" s="431">
        <v>1</v>
      </c>
      <c r="Z38" s="431"/>
      <c r="AA38" s="431">
        <v>1</v>
      </c>
      <c r="AB38" s="431">
        <v>1</v>
      </c>
      <c r="AC38" s="431"/>
      <c r="AD38" s="431"/>
      <c r="AE38" s="431"/>
      <c r="AF38" s="431"/>
      <c r="AG38" s="431"/>
      <c r="AH38" s="431"/>
      <c r="AI38" s="431"/>
      <c r="AJ38" s="431"/>
      <c r="AK38" s="431">
        <v>1</v>
      </c>
      <c r="AL38" s="431">
        <v>1</v>
      </c>
      <c r="AM38" s="431">
        <v>2</v>
      </c>
      <c r="AN38" s="432">
        <v>1</v>
      </c>
    </row>
    <row r="39" spans="1:40" ht="12.75" customHeight="1">
      <c r="A39" s="430" t="s">
        <v>52</v>
      </c>
      <c r="B39" s="431">
        <v>1</v>
      </c>
      <c r="C39" s="431"/>
      <c r="D39" s="431"/>
      <c r="E39" s="431">
        <v>1</v>
      </c>
      <c r="F39" s="431">
        <v>2</v>
      </c>
      <c r="G39" s="431">
        <v>1</v>
      </c>
      <c r="H39" s="431">
        <v>2</v>
      </c>
      <c r="I39" s="431">
        <v>1</v>
      </c>
      <c r="J39" s="431"/>
      <c r="K39" s="431"/>
      <c r="L39" s="431">
        <v>1</v>
      </c>
      <c r="M39" s="431"/>
      <c r="N39" s="431">
        <v>2</v>
      </c>
      <c r="O39" s="431"/>
      <c r="P39" s="431">
        <v>3</v>
      </c>
      <c r="Q39" s="431">
        <v>3</v>
      </c>
      <c r="R39" s="431">
        <v>2</v>
      </c>
      <c r="S39" s="431"/>
      <c r="T39" s="431">
        <v>5</v>
      </c>
      <c r="U39" s="431"/>
      <c r="V39" s="431"/>
      <c r="W39" s="431"/>
      <c r="X39" s="431">
        <v>1</v>
      </c>
      <c r="Y39" s="431"/>
      <c r="Z39" s="431">
        <v>1</v>
      </c>
      <c r="AA39" s="431">
        <v>1</v>
      </c>
      <c r="AB39" s="431">
        <v>1</v>
      </c>
      <c r="AC39" s="431">
        <v>1</v>
      </c>
      <c r="AD39" s="431">
        <v>1</v>
      </c>
      <c r="AE39" s="431">
        <v>1</v>
      </c>
      <c r="AF39" s="431">
        <v>1</v>
      </c>
      <c r="AG39" s="431">
        <v>1</v>
      </c>
      <c r="AH39" s="431">
        <v>2</v>
      </c>
      <c r="AI39" s="431">
        <v>1</v>
      </c>
      <c r="AJ39" s="431">
        <v>1</v>
      </c>
      <c r="AK39" s="431"/>
      <c r="AL39" s="431"/>
      <c r="AM39" s="431">
        <v>1</v>
      </c>
      <c r="AN39" s="431">
        <v>1</v>
      </c>
    </row>
    <row r="40" spans="1:40" ht="12.75" customHeight="1">
      <c r="A40" s="430" t="s">
        <v>1731</v>
      </c>
      <c r="B40" s="431">
        <v>1</v>
      </c>
      <c r="C40" s="431"/>
      <c r="D40" s="431"/>
      <c r="E40" s="431"/>
      <c r="F40" s="431"/>
      <c r="G40" s="431"/>
      <c r="H40" s="431">
        <v>1</v>
      </c>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431"/>
      <c r="AM40" s="431"/>
      <c r="AN40" s="432"/>
    </row>
    <row r="41" spans="1:40" ht="12.75" customHeight="1">
      <c r="A41" s="430" t="s">
        <v>1732</v>
      </c>
      <c r="B41" s="431">
        <v>1</v>
      </c>
      <c r="C41" s="431">
        <v>3</v>
      </c>
      <c r="D41" s="431">
        <v>3</v>
      </c>
      <c r="E41" s="431">
        <v>3</v>
      </c>
      <c r="F41" s="431">
        <v>3</v>
      </c>
      <c r="G41" s="431">
        <v>1</v>
      </c>
      <c r="H41" s="431">
        <v>4</v>
      </c>
      <c r="I41" s="431">
        <v>1</v>
      </c>
      <c r="J41" s="431">
        <v>1</v>
      </c>
      <c r="K41" s="431">
        <v>1</v>
      </c>
      <c r="L41" s="431">
        <v>1</v>
      </c>
      <c r="M41" s="431">
        <v>1</v>
      </c>
      <c r="N41" s="431">
        <v>1</v>
      </c>
      <c r="O41" s="431">
        <v>1</v>
      </c>
      <c r="P41" s="431">
        <v>2</v>
      </c>
      <c r="Q41" s="431">
        <v>1</v>
      </c>
      <c r="R41" s="431">
        <v>1</v>
      </c>
      <c r="S41" s="431">
        <v>1</v>
      </c>
      <c r="T41" s="431">
        <v>1</v>
      </c>
      <c r="U41" s="431">
        <v>1</v>
      </c>
      <c r="V41" s="431">
        <v>1</v>
      </c>
      <c r="W41" s="431">
        <v>2</v>
      </c>
      <c r="X41" s="431">
        <v>1</v>
      </c>
      <c r="Y41" s="431">
        <v>1</v>
      </c>
      <c r="Z41" s="431">
        <v>1</v>
      </c>
      <c r="AA41" s="431">
        <v>1</v>
      </c>
      <c r="AB41" s="431">
        <v>1</v>
      </c>
      <c r="AC41" s="431">
        <v>1</v>
      </c>
      <c r="AD41" s="431">
        <v>1</v>
      </c>
      <c r="AE41" s="431"/>
      <c r="AF41" s="431">
        <v>1</v>
      </c>
      <c r="AG41" s="431">
        <v>1</v>
      </c>
      <c r="AH41" s="431">
        <v>1</v>
      </c>
      <c r="AI41" s="431">
        <v>1</v>
      </c>
      <c r="AJ41" s="431">
        <v>1</v>
      </c>
      <c r="AK41" s="431">
        <v>1</v>
      </c>
      <c r="AL41" s="431">
        <v>1</v>
      </c>
      <c r="AM41" s="431">
        <v>1</v>
      </c>
      <c r="AN41" s="431">
        <v>1</v>
      </c>
    </row>
    <row r="42" spans="1:40" ht="12.75" customHeight="1">
      <c r="A42" s="52" t="s">
        <v>63</v>
      </c>
      <c r="B42" s="431">
        <v>2</v>
      </c>
      <c r="C42" s="431"/>
      <c r="D42" s="431"/>
      <c r="E42" s="431"/>
      <c r="F42" s="431"/>
      <c r="G42" s="431"/>
      <c r="H42" s="431"/>
      <c r="I42" s="431"/>
      <c r="J42" s="431"/>
      <c r="K42" s="431"/>
      <c r="L42" s="431"/>
      <c r="M42" s="431"/>
      <c r="N42" s="431"/>
      <c r="O42" s="431"/>
      <c r="P42" s="431"/>
      <c r="Q42" s="431"/>
      <c r="R42" s="431">
        <v>2</v>
      </c>
      <c r="S42" s="431"/>
      <c r="T42" s="431"/>
      <c r="U42" s="431"/>
      <c r="V42" s="431"/>
      <c r="W42" s="431"/>
      <c r="X42" s="431">
        <v>2</v>
      </c>
      <c r="Y42" s="431"/>
      <c r="Z42" s="431"/>
      <c r="AA42" s="431"/>
      <c r="AB42" s="431"/>
      <c r="AC42" s="431">
        <v>2</v>
      </c>
      <c r="AD42" s="431">
        <v>2</v>
      </c>
      <c r="AE42" s="431">
        <v>4</v>
      </c>
      <c r="AF42" s="431">
        <v>3</v>
      </c>
      <c r="AG42" s="431">
        <v>3</v>
      </c>
      <c r="AH42" s="431">
        <v>3</v>
      </c>
      <c r="AI42" s="431">
        <v>4</v>
      </c>
      <c r="AJ42" s="431">
        <v>4</v>
      </c>
      <c r="AK42" s="431"/>
      <c r="AL42" s="431"/>
      <c r="AM42" s="431"/>
      <c r="AN42" s="432"/>
    </row>
    <row r="43" spans="1:40" ht="12.75" customHeight="1">
      <c r="A43" s="52" t="s">
        <v>65</v>
      </c>
      <c r="B43" s="431"/>
      <c r="C43" s="431"/>
      <c r="D43" s="431"/>
      <c r="E43" s="431"/>
      <c r="F43" s="431"/>
      <c r="G43" s="431"/>
      <c r="H43" s="431"/>
      <c r="I43" s="431"/>
      <c r="J43" s="431"/>
      <c r="K43" s="431"/>
      <c r="L43" s="431"/>
      <c r="M43" s="431"/>
      <c r="N43" s="431"/>
      <c r="O43" s="431"/>
      <c r="P43" s="431"/>
      <c r="Q43" s="431"/>
      <c r="R43" s="431"/>
      <c r="S43" s="431"/>
      <c r="T43" s="431"/>
      <c r="U43" s="431"/>
      <c r="V43" s="431"/>
      <c r="W43" s="431"/>
      <c r="X43" s="431">
        <v>2</v>
      </c>
      <c r="Y43" s="431"/>
      <c r="Z43" s="431"/>
      <c r="AA43" s="431"/>
      <c r="AB43" s="431"/>
      <c r="AC43" s="431"/>
      <c r="AD43" s="431"/>
      <c r="AE43" s="431"/>
      <c r="AF43" s="431"/>
      <c r="AG43" s="431"/>
      <c r="AH43" s="431"/>
      <c r="AI43" s="431"/>
      <c r="AJ43" s="431"/>
      <c r="AK43" s="431"/>
      <c r="AL43" s="431"/>
      <c r="AM43" s="431"/>
      <c r="AN43" s="431"/>
    </row>
    <row r="44" spans="1:40" ht="12.75" customHeight="1">
      <c r="A44" s="430" t="s">
        <v>73</v>
      </c>
      <c r="B44" s="431">
        <v>3</v>
      </c>
      <c r="C44" s="431"/>
      <c r="D44" s="431"/>
      <c r="E44" s="431"/>
      <c r="F44" s="431"/>
      <c r="G44" s="431">
        <v>1</v>
      </c>
      <c r="H44" s="431"/>
      <c r="I44" s="431">
        <v>2</v>
      </c>
      <c r="J44" s="431">
        <v>2</v>
      </c>
      <c r="K44" s="431">
        <v>2</v>
      </c>
      <c r="L44" s="431">
        <v>1</v>
      </c>
      <c r="M44" s="431"/>
      <c r="N44" s="431"/>
      <c r="O44" s="431"/>
      <c r="P44" s="431"/>
      <c r="Q44" s="431"/>
      <c r="R44" s="431"/>
      <c r="S44" s="431">
        <v>3</v>
      </c>
      <c r="T44" s="431"/>
      <c r="U44" s="431">
        <v>3</v>
      </c>
      <c r="V44" s="431"/>
      <c r="W44" s="431"/>
      <c r="X44" s="431"/>
      <c r="Y44" s="431">
        <v>2</v>
      </c>
      <c r="Z44" s="431">
        <v>2</v>
      </c>
      <c r="AA44" s="431">
        <v>3</v>
      </c>
      <c r="AB44" s="431">
        <v>1</v>
      </c>
      <c r="AC44" s="431">
        <v>3</v>
      </c>
      <c r="AD44" s="431"/>
      <c r="AE44" s="431"/>
      <c r="AF44" s="431"/>
      <c r="AG44" s="431"/>
      <c r="AH44" s="431"/>
      <c r="AI44" s="431"/>
      <c r="AJ44" s="431">
        <v>2</v>
      </c>
      <c r="AK44" s="431">
        <v>1</v>
      </c>
      <c r="AL44" s="431">
        <v>2</v>
      </c>
      <c r="AM44" s="431"/>
      <c r="AN44" s="432">
        <v>2</v>
      </c>
    </row>
    <row r="45" spans="1:40" ht="12.75" customHeight="1">
      <c r="A45" s="430" t="s">
        <v>75</v>
      </c>
      <c r="B45" s="431">
        <v>1</v>
      </c>
      <c r="C45" s="431"/>
      <c r="D45" s="431"/>
      <c r="E45" s="431"/>
      <c r="F45" s="431"/>
      <c r="G45" s="431">
        <v>1</v>
      </c>
      <c r="H45" s="431"/>
      <c r="I45" s="431"/>
      <c r="J45" s="431"/>
      <c r="K45" s="431"/>
      <c r="L45" s="431"/>
      <c r="M45" s="431"/>
      <c r="N45" s="431"/>
      <c r="O45" s="431"/>
      <c r="P45" s="431"/>
      <c r="Q45" s="431"/>
      <c r="R45" s="431"/>
      <c r="S45" s="431">
        <v>2</v>
      </c>
      <c r="T45" s="431"/>
      <c r="U45" s="431">
        <v>2</v>
      </c>
      <c r="V45" s="431"/>
      <c r="W45" s="431"/>
      <c r="X45" s="431"/>
      <c r="Y45" s="431"/>
      <c r="Z45" s="431"/>
      <c r="AA45" s="431">
        <v>2</v>
      </c>
      <c r="AB45" s="431"/>
      <c r="AC45" s="431">
        <v>3</v>
      </c>
      <c r="AD45" s="431"/>
      <c r="AE45" s="431"/>
      <c r="AF45" s="431"/>
      <c r="AG45" s="431"/>
      <c r="AH45" s="431"/>
      <c r="AI45" s="431"/>
      <c r="AJ45" s="431">
        <v>2</v>
      </c>
      <c r="AK45" s="431"/>
      <c r="AL45" s="431"/>
      <c r="AM45" s="431"/>
      <c r="AN45" s="431"/>
    </row>
    <row r="46" spans="1:40" ht="12.75" customHeight="1">
      <c r="A46" s="430" t="s">
        <v>70</v>
      </c>
      <c r="B46" s="431">
        <v>1</v>
      </c>
      <c r="C46" s="431"/>
      <c r="D46" s="431"/>
      <c r="E46" s="431"/>
      <c r="F46" s="431"/>
      <c r="G46" s="431">
        <v>1</v>
      </c>
      <c r="H46" s="431"/>
      <c r="I46" s="431">
        <v>1</v>
      </c>
      <c r="J46" s="431">
        <v>1</v>
      </c>
      <c r="K46" s="431">
        <v>1</v>
      </c>
      <c r="L46" s="431">
        <v>1</v>
      </c>
      <c r="M46" s="431"/>
      <c r="N46" s="431">
        <v>2</v>
      </c>
      <c r="O46" s="431">
        <v>1</v>
      </c>
      <c r="P46" s="431"/>
      <c r="Q46" s="431"/>
      <c r="R46" s="431"/>
      <c r="S46" s="431">
        <v>1</v>
      </c>
      <c r="T46" s="431">
        <v>1</v>
      </c>
      <c r="U46" s="431">
        <v>1</v>
      </c>
      <c r="V46" s="431">
        <v>1</v>
      </c>
      <c r="W46" s="431">
        <v>1</v>
      </c>
      <c r="X46" s="431"/>
      <c r="Y46" s="431">
        <v>1</v>
      </c>
      <c r="Z46" s="431">
        <v>3</v>
      </c>
      <c r="AA46" s="431">
        <v>2</v>
      </c>
      <c r="AB46" s="431">
        <v>3</v>
      </c>
      <c r="AC46" s="431">
        <v>2</v>
      </c>
      <c r="AD46" s="431"/>
      <c r="AE46" s="431"/>
      <c r="AF46" s="431"/>
      <c r="AG46" s="431"/>
      <c r="AH46" s="431"/>
      <c r="AI46" s="431"/>
      <c r="AJ46" s="431"/>
      <c r="AK46" s="431">
        <v>1</v>
      </c>
      <c r="AL46" s="431">
        <v>1</v>
      </c>
      <c r="AM46" s="431">
        <v>2</v>
      </c>
      <c r="AN46" s="432">
        <v>1</v>
      </c>
    </row>
    <row r="47" spans="1:40" ht="12.75" customHeight="1">
      <c r="A47" s="430" t="s">
        <v>67</v>
      </c>
      <c r="B47" s="431">
        <v>1</v>
      </c>
      <c r="C47" s="431"/>
      <c r="D47" s="431"/>
      <c r="E47" s="431">
        <v>1</v>
      </c>
      <c r="F47" s="431">
        <v>1</v>
      </c>
      <c r="G47" s="431"/>
      <c r="H47" s="431"/>
      <c r="I47" s="431">
        <v>1</v>
      </c>
      <c r="J47" s="431">
        <v>1</v>
      </c>
      <c r="K47" s="431">
        <v>1</v>
      </c>
      <c r="L47" s="431">
        <v>1</v>
      </c>
      <c r="M47" s="431">
        <v>1</v>
      </c>
      <c r="N47" s="431">
        <v>1</v>
      </c>
      <c r="O47" s="431">
        <v>1</v>
      </c>
      <c r="P47" s="431">
        <v>3</v>
      </c>
      <c r="Q47" s="431">
        <v>2</v>
      </c>
      <c r="R47" s="431">
        <v>1</v>
      </c>
      <c r="S47" s="431"/>
      <c r="T47" s="431">
        <v>1</v>
      </c>
      <c r="U47" s="431"/>
      <c r="V47" s="431">
        <v>1</v>
      </c>
      <c r="W47" s="431">
        <v>1</v>
      </c>
      <c r="X47" s="431">
        <v>1</v>
      </c>
      <c r="Y47" s="431">
        <v>1</v>
      </c>
      <c r="Z47" s="431">
        <v>2</v>
      </c>
      <c r="AA47" s="431">
        <v>1</v>
      </c>
      <c r="AB47" s="431">
        <v>1</v>
      </c>
      <c r="AC47" s="431">
        <v>1</v>
      </c>
      <c r="AD47" s="431"/>
      <c r="AE47" s="431"/>
      <c r="AF47" s="431"/>
      <c r="AG47" s="431"/>
      <c r="AH47" s="431"/>
      <c r="AI47" s="431"/>
      <c r="AJ47" s="431"/>
      <c r="AK47" s="431">
        <v>1</v>
      </c>
      <c r="AL47" s="431"/>
      <c r="AM47" s="431">
        <v>1</v>
      </c>
      <c r="AN47" s="431">
        <v>1</v>
      </c>
    </row>
    <row r="48" spans="1:40" ht="12.75" customHeight="1">
      <c r="A48" s="430" t="s">
        <v>78</v>
      </c>
      <c r="B48" s="431">
        <v>2</v>
      </c>
      <c r="C48" s="431"/>
      <c r="D48" s="431"/>
      <c r="E48" s="431"/>
      <c r="F48" s="431"/>
      <c r="G48" s="431"/>
      <c r="H48" s="431">
        <v>1</v>
      </c>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c r="AI48" s="431"/>
      <c r="AJ48" s="431"/>
      <c r="AK48" s="431"/>
      <c r="AL48" s="431"/>
      <c r="AM48" s="431"/>
      <c r="AN48" s="432"/>
    </row>
    <row r="49" spans="1:40" ht="12.75" customHeight="1">
      <c r="A49" s="430" t="s">
        <v>94</v>
      </c>
      <c r="B49" s="431"/>
      <c r="C49" s="431"/>
      <c r="D49" s="431"/>
      <c r="E49" s="431">
        <v>1</v>
      </c>
      <c r="F49" s="431">
        <v>1</v>
      </c>
      <c r="G49" s="431"/>
      <c r="H49" s="431"/>
      <c r="I49" s="431"/>
      <c r="J49" s="431">
        <v>2</v>
      </c>
      <c r="K49" s="431">
        <v>1</v>
      </c>
      <c r="L49" s="431">
        <v>1</v>
      </c>
      <c r="M49" s="431"/>
      <c r="N49" s="431"/>
      <c r="O49" s="431">
        <v>1</v>
      </c>
      <c r="P49" s="431">
        <v>1</v>
      </c>
      <c r="Q49" s="431">
        <v>1</v>
      </c>
      <c r="R49" s="431">
        <v>2</v>
      </c>
      <c r="S49" s="431"/>
      <c r="T49" s="431">
        <v>2</v>
      </c>
      <c r="U49" s="431"/>
      <c r="V49" s="431">
        <v>2</v>
      </c>
      <c r="W49" s="431"/>
      <c r="X49" s="431"/>
      <c r="Y49" s="431">
        <v>2</v>
      </c>
      <c r="Z49" s="431">
        <v>1</v>
      </c>
      <c r="AA49" s="431">
        <v>1</v>
      </c>
      <c r="AB49" s="431">
        <v>1</v>
      </c>
      <c r="AC49" s="431"/>
      <c r="AD49" s="431"/>
      <c r="AE49" s="431"/>
      <c r="AF49" s="431"/>
      <c r="AG49" s="431">
        <v>2</v>
      </c>
      <c r="AH49" s="431"/>
      <c r="AI49" s="431"/>
      <c r="AJ49" s="431">
        <v>2</v>
      </c>
      <c r="AK49" s="431">
        <v>1</v>
      </c>
      <c r="AL49" s="431"/>
      <c r="AM49" s="431">
        <v>2</v>
      </c>
      <c r="AN49" s="431">
        <v>2</v>
      </c>
    </row>
    <row r="50" spans="1:40" ht="12.75" customHeight="1">
      <c r="A50" s="430" t="s">
        <v>81</v>
      </c>
      <c r="B50" s="431"/>
      <c r="C50" s="431">
        <v>1</v>
      </c>
      <c r="D50" s="431">
        <v>1</v>
      </c>
      <c r="E50" s="431">
        <v>1</v>
      </c>
      <c r="F50" s="431">
        <v>1</v>
      </c>
      <c r="G50" s="431">
        <v>1</v>
      </c>
      <c r="H50" s="431"/>
      <c r="I50" s="431">
        <v>1</v>
      </c>
      <c r="J50" s="431">
        <v>8</v>
      </c>
      <c r="K50" s="431">
        <v>1</v>
      </c>
      <c r="L50" s="431">
        <v>1</v>
      </c>
      <c r="M50" s="431">
        <v>1</v>
      </c>
      <c r="N50" s="431"/>
      <c r="O50" s="431">
        <v>2</v>
      </c>
      <c r="P50" s="431"/>
      <c r="Q50" s="431"/>
      <c r="R50" s="431"/>
      <c r="S50" s="431">
        <v>1</v>
      </c>
      <c r="T50" s="431"/>
      <c r="U50" s="431">
        <v>1</v>
      </c>
      <c r="V50" s="431">
        <v>5</v>
      </c>
      <c r="W50" s="431">
        <v>5</v>
      </c>
      <c r="X50" s="431"/>
      <c r="Y50" s="431">
        <v>1</v>
      </c>
      <c r="Z50" s="431"/>
      <c r="AA50" s="431"/>
      <c r="AB50" s="431"/>
      <c r="AC50" s="431"/>
      <c r="AD50" s="431"/>
      <c r="AE50" s="431"/>
      <c r="AF50" s="431"/>
      <c r="AG50" s="431"/>
      <c r="AH50" s="431"/>
      <c r="AI50" s="431"/>
      <c r="AJ50" s="431"/>
      <c r="AK50" s="431">
        <v>1</v>
      </c>
      <c r="AL50" s="431"/>
      <c r="AM50" s="431">
        <v>1</v>
      </c>
      <c r="AN50" s="432">
        <v>1</v>
      </c>
    </row>
    <row r="51" spans="1:40" ht="12.75" customHeight="1">
      <c r="A51" s="430" t="s">
        <v>83</v>
      </c>
      <c r="B51" s="431"/>
      <c r="C51" s="431">
        <v>2</v>
      </c>
      <c r="D51" s="431">
        <v>1</v>
      </c>
      <c r="E51" s="431">
        <v>1</v>
      </c>
      <c r="F51" s="431"/>
      <c r="G51" s="431">
        <v>1</v>
      </c>
      <c r="H51" s="431"/>
      <c r="I51" s="431"/>
      <c r="J51" s="431"/>
      <c r="K51" s="431">
        <v>1</v>
      </c>
      <c r="L51" s="431"/>
      <c r="M51" s="431"/>
      <c r="N51" s="431"/>
      <c r="O51" s="431"/>
      <c r="P51" s="431"/>
      <c r="Q51" s="431"/>
      <c r="R51" s="431"/>
      <c r="S51" s="431">
        <v>2</v>
      </c>
      <c r="T51" s="431"/>
      <c r="U51" s="431">
        <v>2</v>
      </c>
      <c r="V51" s="431"/>
      <c r="W51" s="431"/>
      <c r="X51" s="431"/>
      <c r="Y51" s="431"/>
      <c r="Z51" s="431"/>
      <c r="AA51" s="431"/>
      <c r="AB51" s="431"/>
      <c r="AC51" s="431"/>
      <c r="AD51" s="431"/>
      <c r="AE51" s="431"/>
      <c r="AF51" s="431"/>
      <c r="AG51" s="431"/>
      <c r="AH51" s="431"/>
      <c r="AI51" s="431"/>
      <c r="AJ51" s="431"/>
      <c r="AK51" s="431"/>
      <c r="AL51" s="431"/>
      <c r="AM51" s="431"/>
      <c r="AN51" s="431"/>
    </row>
    <row r="52" spans="1:40" ht="12.75" customHeight="1">
      <c r="A52" s="430" t="s">
        <v>104</v>
      </c>
      <c r="B52" s="431">
        <v>2</v>
      </c>
      <c r="C52" s="431"/>
      <c r="D52" s="431">
        <v>2</v>
      </c>
      <c r="E52" s="431">
        <v>1</v>
      </c>
      <c r="F52" s="431">
        <v>1</v>
      </c>
      <c r="G52" s="431">
        <v>1</v>
      </c>
      <c r="H52" s="431"/>
      <c r="I52" s="431">
        <v>1</v>
      </c>
      <c r="J52" s="431">
        <v>1</v>
      </c>
      <c r="K52" s="431">
        <v>1</v>
      </c>
      <c r="L52" s="431">
        <v>1</v>
      </c>
      <c r="M52" s="431"/>
      <c r="N52" s="431">
        <v>1</v>
      </c>
      <c r="O52" s="431"/>
      <c r="P52" s="431"/>
      <c r="Q52" s="431"/>
      <c r="R52" s="431"/>
      <c r="S52" s="431">
        <v>2</v>
      </c>
      <c r="T52" s="431">
        <v>1</v>
      </c>
      <c r="U52" s="431">
        <v>2</v>
      </c>
      <c r="V52" s="431">
        <v>1</v>
      </c>
      <c r="W52" s="431">
        <v>1</v>
      </c>
      <c r="X52" s="431">
        <v>1</v>
      </c>
      <c r="Y52" s="431">
        <v>1</v>
      </c>
      <c r="Z52" s="431">
        <v>1</v>
      </c>
      <c r="AA52" s="431">
        <v>2</v>
      </c>
      <c r="AB52" s="431">
        <v>1</v>
      </c>
      <c r="AC52" s="431"/>
      <c r="AD52" s="431"/>
      <c r="AE52" s="431"/>
      <c r="AF52" s="431"/>
      <c r="AG52" s="431"/>
      <c r="AH52" s="431"/>
      <c r="AI52" s="431"/>
      <c r="AJ52" s="431">
        <v>2</v>
      </c>
      <c r="AK52" s="431">
        <v>1</v>
      </c>
      <c r="AL52" s="431">
        <v>1</v>
      </c>
      <c r="AM52" s="431"/>
      <c r="AN52" s="432">
        <v>1</v>
      </c>
    </row>
    <row r="53" spans="1:40" ht="12.75" customHeight="1">
      <c r="A53" s="430" t="s">
        <v>89</v>
      </c>
      <c r="B53" s="431"/>
      <c r="C53" s="431">
        <v>1</v>
      </c>
      <c r="D53" s="431">
        <v>2</v>
      </c>
      <c r="E53" s="431">
        <v>3</v>
      </c>
      <c r="F53" s="431">
        <v>4</v>
      </c>
      <c r="G53" s="431">
        <v>2</v>
      </c>
      <c r="H53" s="431">
        <v>5</v>
      </c>
      <c r="I53" s="431">
        <v>1</v>
      </c>
      <c r="J53" s="431">
        <v>1</v>
      </c>
      <c r="K53" s="431"/>
      <c r="L53" s="431">
        <v>1</v>
      </c>
      <c r="M53" s="431">
        <v>1</v>
      </c>
      <c r="N53" s="431"/>
      <c r="O53" s="431"/>
      <c r="P53" s="431">
        <v>4</v>
      </c>
      <c r="Q53" s="431">
        <v>4</v>
      </c>
      <c r="R53" s="431">
        <v>4</v>
      </c>
      <c r="S53" s="431"/>
      <c r="T53" s="431">
        <v>2</v>
      </c>
      <c r="U53" s="431"/>
      <c r="V53" s="431">
        <v>1</v>
      </c>
      <c r="W53" s="431"/>
      <c r="X53" s="431">
        <v>2</v>
      </c>
      <c r="Y53" s="431"/>
      <c r="Z53" s="431">
        <v>1</v>
      </c>
      <c r="AA53" s="431"/>
      <c r="AB53" s="431"/>
      <c r="AC53" s="431"/>
      <c r="AD53" s="431">
        <v>1</v>
      </c>
      <c r="AE53" s="431"/>
      <c r="AF53" s="431"/>
      <c r="AG53" s="431"/>
      <c r="AH53" s="431"/>
      <c r="AI53" s="431"/>
      <c r="AJ53" s="431"/>
      <c r="AK53" s="431">
        <v>1</v>
      </c>
      <c r="AL53" s="431"/>
      <c r="AM53" s="431">
        <v>1</v>
      </c>
      <c r="AN53" s="431">
        <v>1</v>
      </c>
    </row>
    <row r="54" spans="1:40" ht="12.75" customHeight="1">
      <c r="A54" s="430" t="s">
        <v>1733</v>
      </c>
      <c r="B54" s="431">
        <v>2</v>
      </c>
      <c r="C54" s="431">
        <v>2</v>
      </c>
      <c r="D54" s="431">
        <v>2</v>
      </c>
      <c r="E54" s="431">
        <v>1</v>
      </c>
      <c r="F54" s="431">
        <v>1</v>
      </c>
      <c r="G54" s="431">
        <v>1</v>
      </c>
      <c r="H54" s="431"/>
      <c r="I54" s="431"/>
      <c r="J54" s="431"/>
      <c r="K54" s="431">
        <v>1</v>
      </c>
      <c r="L54" s="431"/>
      <c r="M54" s="431">
        <v>1</v>
      </c>
      <c r="N54" s="431"/>
      <c r="O54" s="431"/>
      <c r="P54" s="431"/>
      <c r="Q54" s="431"/>
      <c r="R54" s="431"/>
      <c r="S54" s="431">
        <v>2</v>
      </c>
      <c r="T54" s="431"/>
      <c r="U54" s="431">
        <v>2</v>
      </c>
      <c r="V54" s="431"/>
      <c r="W54" s="431"/>
      <c r="X54" s="431"/>
      <c r="Y54" s="431"/>
      <c r="Z54" s="431"/>
      <c r="AA54" s="431"/>
      <c r="AB54" s="431"/>
      <c r="AC54" s="431"/>
      <c r="AD54" s="431"/>
      <c r="AE54" s="431"/>
      <c r="AF54" s="431"/>
      <c r="AG54" s="431"/>
      <c r="AH54" s="431"/>
      <c r="AI54" s="431"/>
      <c r="AJ54" s="431"/>
      <c r="AK54" s="431"/>
      <c r="AL54" s="431">
        <v>2</v>
      </c>
      <c r="AM54" s="431"/>
      <c r="AN54" s="432"/>
    </row>
    <row r="55" spans="1:40" ht="12.75" customHeight="1">
      <c r="A55" s="430" t="s">
        <v>91</v>
      </c>
      <c r="B55" s="431"/>
      <c r="C55" s="431">
        <v>1</v>
      </c>
      <c r="D55" s="431">
        <v>2</v>
      </c>
      <c r="E55" s="431">
        <v>2</v>
      </c>
      <c r="F55" s="431">
        <v>3</v>
      </c>
      <c r="G55" s="431">
        <v>1</v>
      </c>
      <c r="H55" s="431"/>
      <c r="I55" s="431"/>
      <c r="J55" s="431"/>
      <c r="K55" s="431">
        <v>1</v>
      </c>
      <c r="L55" s="431">
        <v>1</v>
      </c>
      <c r="M55" s="431">
        <v>1</v>
      </c>
      <c r="N55" s="431">
        <v>2</v>
      </c>
      <c r="O55" s="431"/>
      <c r="P55" s="431">
        <v>2</v>
      </c>
      <c r="Q55" s="431">
        <v>1</v>
      </c>
      <c r="R55" s="431">
        <v>2</v>
      </c>
      <c r="S55" s="431">
        <v>1</v>
      </c>
      <c r="T55" s="431">
        <v>1</v>
      </c>
      <c r="U55" s="431">
        <v>1</v>
      </c>
      <c r="V55" s="431"/>
      <c r="W55" s="431"/>
      <c r="X55" s="431">
        <v>1</v>
      </c>
      <c r="Y55" s="431"/>
      <c r="Z55" s="431"/>
      <c r="AA55" s="431"/>
      <c r="AB55" s="431"/>
      <c r="AC55" s="431"/>
      <c r="AD55" s="431"/>
      <c r="AE55" s="431"/>
      <c r="AF55" s="431"/>
      <c r="AG55" s="431"/>
      <c r="AH55" s="431"/>
      <c r="AI55" s="431"/>
      <c r="AJ55" s="431"/>
      <c r="AK55" s="431"/>
      <c r="AL55" s="431"/>
      <c r="AM55" s="431"/>
      <c r="AN55" s="431"/>
    </row>
    <row r="56" spans="1:40" ht="12.75" customHeight="1">
      <c r="A56" s="430" t="s">
        <v>1734</v>
      </c>
      <c r="B56" s="431">
        <v>1</v>
      </c>
      <c r="C56" s="431"/>
      <c r="D56" s="431"/>
      <c r="E56" s="431"/>
      <c r="F56" s="431"/>
      <c r="G56" s="431"/>
      <c r="H56" s="431">
        <v>2</v>
      </c>
      <c r="I56" s="431"/>
      <c r="J56" s="431"/>
      <c r="K56" s="431"/>
      <c r="L56" s="431">
        <v>1</v>
      </c>
      <c r="M56" s="431"/>
      <c r="N56" s="431">
        <v>1</v>
      </c>
      <c r="O56" s="431">
        <v>1</v>
      </c>
      <c r="P56" s="431">
        <v>4</v>
      </c>
      <c r="Q56" s="431">
        <v>1</v>
      </c>
      <c r="R56" s="431">
        <v>1</v>
      </c>
      <c r="S56" s="431"/>
      <c r="T56" s="431">
        <v>2</v>
      </c>
      <c r="U56" s="431"/>
      <c r="V56" s="431">
        <v>1</v>
      </c>
      <c r="W56" s="431">
        <v>2</v>
      </c>
      <c r="X56" s="431"/>
      <c r="Y56" s="431">
        <v>2</v>
      </c>
      <c r="Z56" s="431">
        <v>1</v>
      </c>
      <c r="AA56" s="431">
        <v>1</v>
      </c>
      <c r="AB56" s="431">
        <v>1</v>
      </c>
      <c r="AC56" s="431">
        <v>2</v>
      </c>
      <c r="AD56" s="431">
        <v>2</v>
      </c>
      <c r="AE56" s="431">
        <v>1</v>
      </c>
      <c r="AF56" s="431">
        <v>2</v>
      </c>
      <c r="AG56" s="431">
        <v>1</v>
      </c>
      <c r="AH56" s="431">
        <v>2</v>
      </c>
      <c r="AI56" s="431">
        <v>2</v>
      </c>
      <c r="AJ56" s="431">
        <v>2</v>
      </c>
      <c r="AK56" s="431">
        <v>1</v>
      </c>
      <c r="AL56" s="431"/>
      <c r="AM56" s="431">
        <v>2</v>
      </c>
      <c r="AN56" s="432"/>
    </row>
    <row r="57" spans="1:40" ht="12.75" customHeight="1">
      <c r="A57" s="430"/>
      <c r="B57" s="431"/>
      <c r="C57" s="431"/>
      <c r="D57" s="431"/>
      <c r="E57" s="431"/>
      <c r="F57" s="431"/>
      <c r="G57" s="431"/>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31"/>
      <c r="AL57" s="431"/>
      <c r="AM57" s="431"/>
      <c r="AN57" s="431"/>
    </row>
    <row r="58" spans="1:40" ht="12.75" customHeight="1">
      <c r="A58" s="430" t="s">
        <v>24</v>
      </c>
      <c r="B58" s="431">
        <f t="shared" ref="B58:AN58" si="0">SUM(B29:B56)</f>
        <v>30</v>
      </c>
      <c r="C58" s="431">
        <f t="shared" si="0"/>
        <v>11</v>
      </c>
      <c r="D58" s="431">
        <f t="shared" si="0"/>
        <v>20</v>
      </c>
      <c r="E58" s="431">
        <f t="shared" si="0"/>
        <v>21</v>
      </c>
      <c r="F58" s="431">
        <f t="shared" si="0"/>
        <v>24</v>
      </c>
      <c r="G58" s="431">
        <f t="shared" si="0"/>
        <v>17</v>
      </c>
      <c r="H58" s="431">
        <f t="shared" si="0"/>
        <v>20</v>
      </c>
      <c r="I58" s="431">
        <f t="shared" si="0"/>
        <v>16</v>
      </c>
      <c r="J58" s="431">
        <f t="shared" si="0"/>
        <v>22</v>
      </c>
      <c r="K58" s="431">
        <f t="shared" si="0"/>
        <v>17</v>
      </c>
      <c r="L58" s="431">
        <f t="shared" si="0"/>
        <v>15</v>
      </c>
      <c r="M58" s="431">
        <f t="shared" si="0"/>
        <v>9</v>
      </c>
      <c r="N58" s="431">
        <f t="shared" si="0"/>
        <v>19</v>
      </c>
      <c r="O58" s="431">
        <f t="shared" si="0"/>
        <v>11</v>
      </c>
      <c r="P58" s="431">
        <f t="shared" si="0"/>
        <v>26</v>
      </c>
      <c r="Q58" s="431">
        <f t="shared" si="0"/>
        <v>19</v>
      </c>
      <c r="R58" s="431">
        <f t="shared" si="0"/>
        <v>22</v>
      </c>
      <c r="S58" s="431">
        <f t="shared" si="0"/>
        <v>26</v>
      </c>
      <c r="T58" s="431">
        <f t="shared" si="0"/>
        <v>22</v>
      </c>
      <c r="U58" s="431">
        <f t="shared" si="0"/>
        <v>26</v>
      </c>
      <c r="V58" s="431">
        <f t="shared" si="0"/>
        <v>20</v>
      </c>
      <c r="W58" s="431">
        <f t="shared" si="0"/>
        <v>19</v>
      </c>
      <c r="X58" s="431">
        <f t="shared" si="0"/>
        <v>18</v>
      </c>
      <c r="Y58" s="431">
        <f t="shared" si="0"/>
        <v>16</v>
      </c>
      <c r="Z58" s="431">
        <f t="shared" si="0"/>
        <v>19</v>
      </c>
      <c r="AA58" s="431">
        <f t="shared" si="0"/>
        <v>26</v>
      </c>
      <c r="AB58" s="431">
        <f t="shared" si="0"/>
        <v>17</v>
      </c>
      <c r="AC58" s="431">
        <f t="shared" si="0"/>
        <v>26</v>
      </c>
      <c r="AD58" s="431">
        <f t="shared" si="0"/>
        <v>17</v>
      </c>
      <c r="AE58" s="431">
        <f t="shared" si="0"/>
        <v>15</v>
      </c>
      <c r="AF58" s="431">
        <f t="shared" si="0"/>
        <v>20</v>
      </c>
      <c r="AG58" s="431">
        <f t="shared" si="0"/>
        <v>20</v>
      </c>
      <c r="AH58" s="431">
        <f t="shared" si="0"/>
        <v>21</v>
      </c>
      <c r="AI58" s="431">
        <f t="shared" si="0"/>
        <v>22</v>
      </c>
      <c r="AJ58" s="431">
        <f t="shared" si="0"/>
        <v>34</v>
      </c>
      <c r="AK58" s="431">
        <f t="shared" si="0"/>
        <v>14</v>
      </c>
      <c r="AL58" s="431">
        <f t="shared" si="0"/>
        <v>13</v>
      </c>
      <c r="AM58" s="431">
        <f t="shared" si="0"/>
        <v>18</v>
      </c>
      <c r="AN58" s="432">
        <f t="shared" si="0"/>
        <v>18</v>
      </c>
    </row>
    <row r="59" spans="1:40" ht="12.75" customHeight="1">
      <c r="A59" s="52"/>
      <c r="B59" s="431"/>
      <c r="C59" s="431"/>
      <c r="D59" s="431"/>
      <c r="E59" s="43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row>
    <row r="60" spans="1:40" ht="12.75" customHeight="1">
      <c r="A60" s="188" t="s">
        <v>1735</v>
      </c>
      <c r="B60" s="438"/>
      <c r="C60" s="438"/>
      <c r="D60" s="438"/>
      <c r="E60" s="438"/>
      <c r="F60" s="438"/>
      <c r="G60" s="438"/>
      <c r="H60" s="438"/>
      <c r="I60" s="438"/>
      <c r="J60" s="438"/>
      <c r="K60" s="438"/>
      <c r="L60" s="438"/>
      <c r="M60" s="438"/>
      <c r="N60" s="438"/>
      <c r="O60" s="438"/>
      <c r="P60" s="438"/>
      <c r="Q60" s="438"/>
      <c r="R60" s="438"/>
      <c r="S60" s="438"/>
      <c r="T60" s="438"/>
      <c r="U60" s="438"/>
      <c r="V60" s="438"/>
      <c r="W60" s="438"/>
      <c r="X60" s="438"/>
      <c r="Y60" s="438"/>
      <c r="Z60" s="438"/>
      <c r="AA60" s="438"/>
      <c r="AB60" s="438"/>
      <c r="AC60" s="438"/>
      <c r="AD60" s="438"/>
      <c r="AE60" s="438"/>
      <c r="AF60" s="438"/>
      <c r="AG60" s="438"/>
      <c r="AH60" s="438"/>
      <c r="AI60" s="438"/>
      <c r="AJ60" s="438"/>
      <c r="AK60" s="438"/>
      <c r="AL60" s="438"/>
      <c r="AM60" s="438"/>
      <c r="AN60" s="439"/>
    </row>
    <row r="61" spans="1:40" ht="12.75" customHeight="1">
      <c r="A61" s="52" t="s">
        <v>345</v>
      </c>
      <c r="B61" s="431"/>
      <c r="C61" s="431"/>
      <c r="D61" s="431"/>
      <c r="E61" s="431"/>
      <c r="F61" s="431">
        <v>10</v>
      </c>
      <c r="G61" s="431"/>
      <c r="H61" s="431"/>
      <c r="I61" s="431"/>
      <c r="J61" s="431"/>
      <c r="K61" s="431"/>
      <c r="L61" s="431"/>
      <c r="M61" s="431"/>
      <c r="N61" s="431">
        <v>10</v>
      </c>
      <c r="O61" s="431"/>
      <c r="P61" s="431"/>
      <c r="Q61" s="431">
        <v>20</v>
      </c>
      <c r="R61" s="431"/>
      <c r="S61" s="431"/>
      <c r="T61" s="431">
        <v>20</v>
      </c>
      <c r="U61" s="431"/>
      <c r="V61" s="431"/>
      <c r="W61" s="431">
        <v>5</v>
      </c>
      <c r="X61" s="431">
        <v>10</v>
      </c>
      <c r="Y61" s="431"/>
      <c r="Z61" s="431"/>
      <c r="AA61" s="431"/>
      <c r="AB61" s="431"/>
      <c r="AC61" s="431"/>
      <c r="AD61" s="431"/>
      <c r="AE61" s="431"/>
      <c r="AF61" s="431"/>
      <c r="AG61" s="431"/>
      <c r="AH61" s="431"/>
      <c r="AI61" s="431"/>
      <c r="AJ61" s="431"/>
      <c r="AK61" s="431"/>
      <c r="AL61" s="431"/>
      <c r="AM61" s="431">
        <v>10</v>
      </c>
      <c r="AN61" s="431"/>
    </row>
    <row r="62" spans="1:40" ht="12.75" customHeight="1">
      <c r="A62" s="52" t="s">
        <v>346</v>
      </c>
      <c r="B62" s="431"/>
      <c r="C62" s="431"/>
      <c r="D62" s="431"/>
      <c r="E62" s="431"/>
      <c r="F62" s="431"/>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c r="AE62" s="431"/>
      <c r="AF62" s="431"/>
      <c r="AG62" s="431"/>
      <c r="AH62" s="431"/>
      <c r="AI62" s="431"/>
      <c r="AJ62" s="431"/>
      <c r="AK62" s="431"/>
      <c r="AL62" s="431"/>
      <c r="AM62" s="431"/>
      <c r="AN62" s="432"/>
    </row>
    <row r="63" spans="1:40" ht="12.75" customHeight="1">
      <c r="A63" s="52" t="s">
        <v>347</v>
      </c>
      <c r="B63" s="431"/>
      <c r="C63" s="431"/>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c r="AN63" s="431"/>
    </row>
    <row r="64" spans="1:40" ht="12.75" customHeight="1">
      <c r="A64" s="52" t="s">
        <v>32</v>
      </c>
      <c r="B64" s="431"/>
      <c r="C64" s="431"/>
      <c r="D64" s="431"/>
      <c r="E64" s="431"/>
      <c r="F64" s="431"/>
      <c r="G64" s="431"/>
      <c r="H64" s="431"/>
      <c r="I64" s="431"/>
      <c r="J64" s="431"/>
      <c r="K64" s="431"/>
      <c r="L64" s="431"/>
      <c r="M64" s="431"/>
      <c r="N64" s="431"/>
      <c r="O64" s="431"/>
      <c r="P64" s="431"/>
      <c r="Q64" s="431"/>
      <c r="R64" s="431"/>
      <c r="S64" s="431"/>
      <c r="T64" s="431"/>
      <c r="U64" s="431"/>
      <c r="V64" s="431"/>
      <c r="W64" s="431"/>
      <c r="X64" s="431"/>
      <c r="Y64" s="431"/>
      <c r="Z64" s="431"/>
      <c r="AA64" s="431"/>
      <c r="AB64" s="431"/>
      <c r="AC64" s="431"/>
      <c r="AD64" s="431"/>
      <c r="AE64" s="431"/>
      <c r="AF64" s="431"/>
      <c r="AG64" s="431"/>
      <c r="AH64" s="431"/>
      <c r="AI64" s="431"/>
      <c r="AJ64" s="431"/>
      <c r="AK64" s="431"/>
      <c r="AL64" s="431"/>
      <c r="AM64" s="431"/>
      <c r="AN64" s="432"/>
    </row>
    <row r="65" spans="1:40" ht="12.75" customHeight="1">
      <c r="A65" s="52" t="s">
        <v>36</v>
      </c>
      <c r="B65" s="431"/>
      <c r="C65" s="431"/>
      <c r="D65" s="431"/>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v>10</v>
      </c>
      <c r="AD65" s="431">
        <v>10</v>
      </c>
      <c r="AE65" s="431">
        <v>20</v>
      </c>
      <c r="AF65" s="431">
        <v>10</v>
      </c>
      <c r="AG65" s="431">
        <v>15</v>
      </c>
      <c r="AH65" s="431">
        <v>20</v>
      </c>
      <c r="AI65" s="431">
        <v>20</v>
      </c>
      <c r="AJ65" s="431">
        <v>20</v>
      </c>
      <c r="AK65" s="431"/>
      <c r="AL65" s="431"/>
      <c r="AM65" s="431"/>
      <c r="AN65" s="431"/>
    </row>
    <row r="66" spans="1:40" ht="12.75" customHeight="1">
      <c r="A66" s="52" t="s">
        <v>39</v>
      </c>
      <c r="B66" s="431"/>
      <c r="C66" s="431"/>
      <c r="D66" s="431"/>
      <c r="E66" s="43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c r="AN66" s="432"/>
    </row>
    <row r="67" spans="1:40" ht="12.75" customHeight="1">
      <c r="A67" s="52" t="s">
        <v>1736</v>
      </c>
      <c r="B67" s="431"/>
      <c r="C67" s="431"/>
      <c r="D67" s="431"/>
      <c r="E67" s="43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row>
    <row r="68" spans="1:40" ht="12.75" customHeight="1">
      <c r="A68" s="52" t="s">
        <v>43</v>
      </c>
      <c r="B68" s="431"/>
      <c r="C68" s="431"/>
      <c r="D68" s="431"/>
      <c r="E68" s="431"/>
      <c r="F68" s="431"/>
      <c r="G68" s="431"/>
      <c r="H68" s="431"/>
      <c r="I68" s="431"/>
      <c r="J68" s="431"/>
      <c r="K68" s="431"/>
      <c r="L68" s="431"/>
      <c r="M68" s="431"/>
      <c r="N68" s="431"/>
      <c r="O68" s="431"/>
      <c r="P68" s="431">
        <v>10</v>
      </c>
      <c r="Q68" s="431"/>
      <c r="R68" s="431"/>
      <c r="S68" s="431"/>
      <c r="T68" s="431"/>
      <c r="U68" s="431"/>
      <c r="V68" s="431"/>
      <c r="W68" s="431"/>
      <c r="X68" s="431"/>
      <c r="Y68" s="431"/>
      <c r="Z68" s="431"/>
      <c r="AA68" s="431"/>
      <c r="AB68" s="431"/>
      <c r="AC68" s="431"/>
      <c r="AD68" s="431"/>
      <c r="AE68" s="431"/>
      <c r="AF68" s="431"/>
      <c r="AG68" s="431"/>
      <c r="AH68" s="431"/>
      <c r="AI68" s="431"/>
      <c r="AJ68" s="431"/>
      <c r="AK68" s="431"/>
      <c r="AL68" s="431"/>
      <c r="AM68" s="431"/>
      <c r="AN68" s="432"/>
    </row>
    <row r="69" spans="1:40" ht="12.75" customHeight="1">
      <c r="A69" s="52" t="s">
        <v>46</v>
      </c>
      <c r="B69" s="431"/>
      <c r="C69" s="431"/>
      <c r="D69" s="431"/>
      <c r="E69" s="431"/>
      <c r="F69" s="431"/>
      <c r="G69" s="431"/>
      <c r="H69" s="431"/>
      <c r="I69" s="431"/>
      <c r="J69" s="431"/>
      <c r="K69" s="431"/>
      <c r="L69" s="431"/>
      <c r="M69" s="431"/>
      <c r="N69" s="431"/>
      <c r="O69" s="431"/>
      <c r="P69" s="431">
        <v>10</v>
      </c>
      <c r="Q69" s="431"/>
      <c r="R69" s="431"/>
      <c r="S69" s="431"/>
      <c r="T69" s="431"/>
      <c r="U69" s="431"/>
      <c r="V69" s="431"/>
      <c r="W69" s="431"/>
      <c r="X69" s="431"/>
      <c r="Y69" s="431"/>
      <c r="Z69" s="431"/>
      <c r="AA69" s="431"/>
      <c r="AB69" s="431"/>
      <c r="AC69" s="431"/>
      <c r="AD69" s="431"/>
      <c r="AE69" s="431"/>
      <c r="AF69" s="431"/>
      <c r="AG69" s="431"/>
      <c r="AH69" s="431"/>
      <c r="AI69" s="431"/>
      <c r="AJ69" s="431"/>
      <c r="AK69" s="431"/>
      <c r="AL69" s="431"/>
      <c r="AM69" s="431"/>
      <c r="AN69" s="431"/>
    </row>
    <row r="70" spans="1:40" ht="12.75" customHeight="1">
      <c r="A70" s="52" t="s">
        <v>48</v>
      </c>
      <c r="B70" s="431"/>
      <c r="C70" s="431"/>
      <c r="D70" s="431"/>
      <c r="E70" s="431"/>
      <c r="F70" s="431"/>
      <c r="G70" s="431"/>
      <c r="H70" s="431"/>
      <c r="I70" s="431"/>
      <c r="J70" s="431"/>
      <c r="K70" s="431"/>
      <c r="L70" s="431"/>
      <c r="M70" s="431"/>
      <c r="N70" s="431"/>
      <c r="O70" s="431"/>
      <c r="P70" s="431"/>
      <c r="Q70" s="431"/>
      <c r="R70" s="431"/>
      <c r="S70" s="431"/>
      <c r="T70" s="431"/>
      <c r="U70" s="431"/>
      <c r="V70" s="431"/>
      <c r="W70" s="431"/>
      <c r="X70" s="431"/>
      <c r="Y70" s="431"/>
      <c r="Z70" s="431"/>
      <c r="AA70" s="431"/>
      <c r="AB70" s="431"/>
      <c r="AC70" s="431">
        <v>10</v>
      </c>
      <c r="AD70" s="431">
        <v>15</v>
      </c>
      <c r="AE70" s="431">
        <v>20</v>
      </c>
      <c r="AF70" s="431">
        <v>20</v>
      </c>
      <c r="AG70" s="431">
        <v>20</v>
      </c>
      <c r="AH70" s="431">
        <v>20</v>
      </c>
      <c r="AI70" s="431">
        <v>20</v>
      </c>
      <c r="AJ70" s="431">
        <v>20</v>
      </c>
      <c r="AK70" s="431"/>
      <c r="AL70" s="431"/>
      <c r="AM70" s="431"/>
      <c r="AN70" s="432"/>
    </row>
    <row r="71" spans="1:40" ht="12.75" customHeight="1">
      <c r="A71" s="52" t="s">
        <v>50</v>
      </c>
      <c r="B71" s="431"/>
      <c r="C71" s="431"/>
      <c r="D71" s="431"/>
      <c r="E71" s="431"/>
      <c r="F71" s="431"/>
      <c r="G71" s="431"/>
      <c r="H71" s="431"/>
      <c r="I71" s="431"/>
      <c r="J71" s="431"/>
      <c r="K71" s="431"/>
      <c r="L71" s="431"/>
      <c r="M71" s="431"/>
      <c r="N71" s="431"/>
      <c r="O71" s="431"/>
      <c r="P71" s="431">
        <v>10</v>
      </c>
      <c r="Q71" s="431"/>
      <c r="R71" s="431"/>
      <c r="S71" s="431"/>
      <c r="T71" s="431"/>
      <c r="U71" s="431"/>
      <c r="V71" s="431"/>
      <c r="W71" s="431"/>
      <c r="X71" s="431"/>
      <c r="Y71" s="431"/>
      <c r="Z71" s="431"/>
      <c r="AA71" s="431"/>
      <c r="AB71" s="431"/>
      <c r="AC71" s="431"/>
      <c r="AD71" s="431"/>
      <c r="AE71" s="431"/>
      <c r="AF71" s="431"/>
      <c r="AG71" s="431"/>
      <c r="AH71" s="431"/>
      <c r="AI71" s="431"/>
      <c r="AJ71" s="431"/>
      <c r="AK71" s="431"/>
      <c r="AL71" s="431"/>
      <c r="AM71" s="431"/>
      <c r="AN71" s="431"/>
    </row>
    <row r="72" spans="1:40" ht="12.75" customHeight="1">
      <c r="A72" s="52" t="s">
        <v>52</v>
      </c>
      <c r="B72" s="431"/>
      <c r="C72" s="431"/>
      <c r="D72" s="431"/>
      <c r="E72" s="431"/>
      <c r="F72" s="431"/>
      <c r="G72" s="431"/>
      <c r="H72" s="431"/>
      <c r="I72" s="431"/>
      <c r="J72" s="431"/>
      <c r="K72" s="431"/>
      <c r="L72" s="431"/>
      <c r="M72" s="431"/>
      <c r="N72" s="431"/>
      <c r="O72" s="431"/>
      <c r="P72" s="431"/>
      <c r="Q72" s="431">
        <v>20</v>
      </c>
      <c r="R72" s="431"/>
      <c r="S72" s="431"/>
      <c r="T72" s="431">
        <v>20</v>
      </c>
      <c r="U72" s="431"/>
      <c r="V72" s="431"/>
      <c r="W72" s="431"/>
      <c r="X72" s="431">
        <v>10</v>
      </c>
      <c r="Y72" s="431"/>
      <c r="Z72" s="431"/>
      <c r="AA72" s="431"/>
      <c r="AB72" s="431"/>
      <c r="AC72" s="431"/>
      <c r="AD72" s="431"/>
      <c r="AE72" s="431"/>
      <c r="AF72" s="431"/>
      <c r="AG72" s="431"/>
      <c r="AH72" s="431"/>
      <c r="AI72" s="431"/>
      <c r="AJ72" s="431"/>
      <c r="AK72" s="431"/>
      <c r="AL72" s="431"/>
      <c r="AM72" s="431"/>
      <c r="AN72" s="432"/>
    </row>
    <row r="73" spans="1:40" ht="12.75" customHeight="1">
      <c r="A73" s="52" t="s">
        <v>58</v>
      </c>
      <c r="B73" s="431"/>
      <c r="C73" s="431"/>
      <c r="D73" s="431"/>
      <c r="E73" s="431"/>
      <c r="F73" s="431"/>
      <c r="G73" s="431"/>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431"/>
      <c r="AF73" s="431"/>
      <c r="AG73" s="431"/>
      <c r="AH73" s="431"/>
      <c r="AI73" s="431"/>
      <c r="AJ73" s="431"/>
      <c r="AK73" s="431"/>
      <c r="AL73" s="431"/>
      <c r="AM73" s="431"/>
      <c r="AN73" s="431"/>
    </row>
    <row r="74" spans="1:40" ht="12.75" customHeight="1">
      <c r="A74" s="52" t="s">
        <v>59</v>
      </c>
      <c r="B74" s="431"/>
      <c r="C74" s="431"/>
      <c r="D74" s="431"/>
      <c r="E74" s="431"/>
      <c r="F74" s="431"/>
      <c r="G74" s="431"/>
      <c r="H74" s="431"/>
      <c r="I74" s="431"/>
      <c r="J74" s="431"/>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431"/>
      <c r="AL74" s="431"/>
      <c r="AM74" s="431"/>
      <c r="AN74" s="432"/>
    </row>
    <row r="75" spans="1:40" ht="12.75" customHeight="1">
      <c r="A75" s="52" t="s">
        <v>61</v>
      </c>
      <c r="B75" s="431"/>
      <c r="C75" s="431">
        <v>20</v>
      </c>
      <c r="D75" s="431">
        <v>20</v>
      </c>
      <c r="E75" s="431">
        <v>20</v>
      </c>
      <c r="F75" s="431">
        <v>20</v>
      </c>
      <c r="G75" s="431"/>
      <c r="H75" s="431"/>
      <c r="I75" s="431"/>
      <c r="J75" s="431"/>
      <c r="K75" s="431"/>
      <c r="L75" s="431"/>
      <c r="M75" s="431"/>
      <c r="N75" s="431"/>
      <c r="O75" s="431"/>
      <c r="P75" s="431"/>
      <c r="Q75" s="431"/>
      <c r="R75" s="431"/>
      <c r="S75" s="431"/>
      <c r="T75" s="431"/>
      <c r="U75" s="431"/>
      <c r="V75" s="431"/>
      <c r="W75" s="431"/>
      <c r="X75" s="431"/>
      <c r="Y75" s="431"/>
      <c r="Z75" s="431"/>
      <c r="AA75" s="431"/>
      <c r="AB75" s="431"/>
      <c r="AC75" s="431"/>
      <c r="AD75" s="431"/>
      <c r="AE75" s="431"/>
      <c r="AF75" s="431"/>
      <c r="AG75" s="431"/>
      <c r="AH75" s="431"/>
      <c r="AI75" s="431"/>
      <c r="AJ75" s="431"/>
      <c r="AK75" s="431"/>
      <c r="AL75" s="431"/>
      <c r="AM75" s="431"/>
      <c r="AN75" s="431"/>
    </row>
    <row r="76" spans="1:40" ht="12.75" customHeight="1">
      <c r="A76" s="52" t="s">
        <v>63</v>
      </c>
      <c r="B76" s="431"/>
      <c r="C76" s="431"/>
      <c r="D76" s="431"/>
      <c r="E76" s="431"/>
      <c r="F76" s="431"/>
      <c r="G76" s="431"/>
      <c r="H76" s="431"/>
      <c r="I76" s="431"/>
      <c r="J76" s="431"/>
      <c r="K76" s="431"/>
      <c r="L76" s="431"/>
      <c r="M76" s="431"/>
      <c r="N76" s="431"/>
      <c r="O76" s="431"/>
      <c r="P76" s="431"/>
      <c r="Q76" s="431"/>
      <c r="R76" s="431"/>
      <c r="S76" s="431"/>
      <c r="T76" s="431"/>
      <c r="U76" s="431"/>
      <c r="V76" s="431"/>
      <c r="W76" s="431"/>
      <c r="X76" s="431"/>
      <c r="Y76" s="431"/>
      <c r="Z76" s="431"/>
      <c r="AA76" s="431"/>
      <c r="AB76" s="431"/>
      <c r="AC76" s="431"/>
      <c r="AD76" s="431"/>
      <c r="AE76" s="431"/>
      <c r="AF76" s="431"/>
      <c r="AG76" s="431"/>
      <c r="AH76" s="431"/>
      <c r="AI76" s="431"/>
      <c r="AJ76" s="431"/>
      <c r="AK76" s="431"/>
      <c r="AL76" s="431"/>
      <c r="AM76" s="431"/>
      <c r="AN76" s="432"/>
    </row>
    <row r="77" spans="1:40" ht="12.75" customHeight="1">
      <c r="A77" s="52" t="s">
        <v>65</v>
      </c>
      <c r="B77" s="431"/>
      <c r="C77" s="431"/>
      <c r="D77" s="431"/>
      <c r="E77" s="431"/>
      <c r="F77" s="431"/>
      <c r="G77" s="431"/>
      <c r="H77" s="431"/>
      <c r="I77" s="431"/>
      <c r="J77" s="431"/>
      <c r="K77" s="431"/>
      <c r="L77" s="431"/>
      <c r="M77" s="431"/>
      <c r="N77" s="431"/>
      <c r="O77" s="431"/>
      <c r="P77" s="431"/>
      <c r="Q77" s="431"/>
      <c r="R77" s="431"/>
      <c r="S77" s="431"/>
      <c r="T77" s="431"/>
      <c r="U77" s="431"/>
      <c r="V77" s="431"/>
      <c r="W77" s="431"/>
      <c r="X77" s="431"/>
      <c r="Y77" s="431"/>
      <c r="Z77" s="431"/>
      <c r="AA77" s="431"/>
      <c r="AB77" s="431"/>
      <c r="AC77" s="431"/>
      <c r="AD77" s="431"/>
      <c r="AE77" s="431"/>
      <c r="AF77" s="431"/>
      <c r="AG77" s="431"/>
      <c r="AH77" s="431"/>
      <c r="AI77" s="431"/>
      <c r="AJ77" s="431"/>
      <c r="AK77" s="431"/>
      <c r="AL77" s="431"/>
      <c r="AM77" s="431"/>
      <c r="AN77" s="431"/>
    </row>
    <row r="78" spans="1:40" ht="12.75" customHeight="1">
      <c r="A78" s="52" t="s">
        <v>67</v>
      </c>
      <c r="B78" s="431"/>
      <c r="C78" s="431"/>
      <c r="D78" s="431"/>
      <c r="E78" s="431"/>
      <c r="F78" s="431"/>
      <c r="G78" s="431"/>
      <c r="H78" s="431"/>
      <c r="I78" s="431"/>
      <c r="J78" s="431"/>
      <c r="K78" s="431"/>
      <c r="L78" s="431"/>
      <c r="M78" s="431"/>
      <c r="N78" s="431"/>
      <c r="O78" s="431"/>
      <c r="P78" s="431"/>
      <c r="Q78" s="431"/>
      <c r="R78" s="431"/>
      <c r="S78" s="431"/>
      <c r="T78" s="431"/>
      <c r="U78" s="431"/>
      <c r="V78" s="431"/>
      <c r="W78" s="431"/>
      <c r="X78" s="431"/>
      <c r="Y78" s="431"/>
      <c r="Z78" s="431"/>
      <c r="AA78" s="431"/>
      <c r="AB78" s="431"/>
      <c r="AC78" s="431"/>
      <c r="AD78" s="431"/>
      <c r="AE78" s="431"/>
      <c r="AF78" s="431"/>
      <c r="AG78" s="431"/>
      <c r="AH78" s="431"/>
      <c r="AI78" s="431"/>
      <c r="AJ78" s="431"/>
      <c r="AK78" s="431"/>
      <c r="AL78" s="431"/>
      <c r="AM78" s="431"/>
      <c r="AN78" s="432"/>
    </row>
    <row r="79" spans="1:40" ht="12.75" customHeight="1">
      <c r="A79" s="52" t="s">
        <v>70</v>
      </c>
      <c r="B79" s="431"/>
      <c r="C79" s="431"/>
      <c r="D79" s="431"/>
      <c r="E79" s="431"/>
      <c r="F79" s="431"/>
      <c r="G79" s="431"/>
      <c r="H79" s="431"/>
      <c r="I79" s="431"/>
      <c r="J79" s="431"/>
      <c r="K79" s="431"/>
      <c r="L79" s="431"/>
      <c r="M79" s="431"/>
      <c r="N79" s="431"/>
      <c r="O79" s="431"/>
      <c r="P79" s="431"/>
      <c r="Q79" s="431"/>
      <c r="R79" s="431"/>
      <c r="S79" s="431"/>
      <c r="T79" s="431"/>
      <c r="U79" s="431"/>
      <c r="V79" s="431"/>
      <c r="W79" s="431"/>
      <c r="X79" s="431"/>
      <c r="Y79" s="431"/>
      <c r="Z79" s="431"/>
      <c r="AA79" s="431"/>
      <c r="AB79" s="431"/>
      <c r="AC79" s="431"/>
      <c r="AD79" s="431"/>
      <c r="AE79" s="431"/>
      <c r="AF79" s="431"/>
      <c r="AG79" s="431"/>
      <c r="AH79" s="431"/>
      <c r="AI79" s="431"/>
      <c r="AJ79" s="431"/>
      <c r="AK79" s="431"/>
      <c r="AL79" s="431"/>
      <c r="AM79" s="431"/>
      <c r="AN79" s="431"/>
    </row>
    <row r="80" spans="1:40" ht="12.75" customHeight="1">
      <c r="A80" s="52" t="s">
        <v>73</v>
      </c>
      <c r="B80" s="431"/>
      <c r="C80" s="431"/>
      <c r="D80" s="431"/>
      <c r="E80" s="431"/>
      <c r="F80" s="431"/>
      <c r="G80" s="431"/>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431"/>
      <c r="AF80" s="431"/>
      <c r="AG80" s="431"/>
      <c r="AH80" s="431"/>
      <c r="AI80" s="431"/>
      <c r="AJ80" s="431"/>
      <c r="AK80" s="431"/>
      <c r="AL80" s="431"/>
      <c r="AM80" s="431"/>
      <c r="AN80" s="432"/>
    </row>
    <row r="81" spans="1:40" ht="12.75" customHeight="1">
      <c r="A81" s="52" t="s">
        <v>75</v>
      </c>
      <c r="B81" s="431"/>
      <c r="C81" s="431"/>
      <c r="D81" s="431"/>
      <c r="E81" s="431"/>
      <c r="F81" s="431"/>
      <c r="G81" s="431"/>
      <c r="H81" s="431"/>
      <c r="I81" s="431"/>
      <c r="J81" s="431"/>
      <c r="K81" s="431"/>
      <c r="L81" s="431"/>
      <c r="M81" s="431"/>
      <c r="N81" s="431"/>
      <c r="O81" s="431"/>
      <c r="P81" s="431"/>
      <c r="Q81" s="431"/>
      <c r="R81" s="431"/>
      <c r="S81" s="431"/>
      <c r="T81" s="431"/>
      <c r="U81" s="431"/>
      <c r="V81" s="431"/>
      <c r="W81" s="431"/>
      <c r="X81" s="431"/>
      <c r="Y81" s="431"/>
      <c r="Z81" s="431"/>
      <c r="AA81" s="431"/>
      <c r="AB81" s="431"/>
      <c r="AC81" s="431"/>
      <c r="AD81" s="431"/>
      <c r="AE81" s="431"/>
      <c r="AF81" s="431"/>
      <c r="AG81" s="431"/>
      <c r="AH81" s="431"/>
      <c r="AI81" s="431"/>
      <c r="AJ81" s="431"/>
      <c r="AK81" s="431"/>
      <c r="AL81" s="431"/>
      <c r="AM81" s="431"/>
      <c r="AN81" s="431"/>
    </row>
    <row r="82" spans="1:40" ht="12.75" customHeight="1">
      <c r="A82" s="52" t="s">
        <v>78</v>
      </c>
      <c r="B82" s="431"/>
      <c r="C82" s="431"/>
      <c r="D82" s="431"/>
      <c r="E82" s="431"/>
      <c r="F82" s="431"/>
      <c r="G82" s="431"/>
      <c r="H82" s="431"/>
      <c r="I82" s="431"/>
      <c r="J82" s="431"/>
      <c r="K82" s="431"/>
      <c r="L82" s="431"/>
      <c r="M82" s="431"/>
      <c r="N82" s="431"/>
      <c r="O82" s="431"/>
      <c r="P82" s="431"/>
      <c r="Q82" s="431"/>
      <c r="R82" s="431"/>
      <c r="S82" s="431"/>
      <c r="T82" s="431"/>
      <c r="U82" s="431"/>
      <c r="V82" s="431"/>
      <c r="W82" s="431"/>
      <c r="X82" s="431"/>
      <c r="Y82" s="431"/>
      <c r="Z82" s="431"/>
      <c r="AA82" s="431"/>
      <c r="AB82" s="431"/>
      <c r="AC82" s="431"/>
      <c r="AD82" s="431"/>
      <c r="AE82" s="431"/>
      <c r="AF82" s="431"/>
      <c r="AG82" s="431"/>
      <c r="AH82" s="431"/>
      <c r="AI82" s="431"/>
      <c r="AJ82" s="431"/>
      <c r="AK82" s="431"/>
      <c r="AL82" s="431"/>
      <c r="AM82" s="431"/>
      <c r="AN82" s="432"/>
    </row>
    <row r="83" spans="1:40" ht="12.75" customHeight="1">
      <c r="A83" s="52" t="s">
        <v>81</v>
      </c>
      <c r="B83" s="431"/>
      <c r="C83" s="431"/>
      <c r="D83" s="431"/>
      <c r="E83" s="431"/>
      <c r="F83" s="431"/>
      <c r="G83" s="431"/>
      <c r="H83" s="431"/>
      <c r="I83" s="431"/>
      <c r="J83" s="431">
        <v>20</v>
      </c>
      <c r="K83" s="431"/>
      <c r="L83" s="431"/>
      <c r="M83" s="431"/>
      <c r="N83" s="431"/>
      <c r="O83" s="431"/>
      <c r="P83" s="431"/>
      <c r="Q83" s="431"/>
      <c r="R83" s="431"/>
      <c r="S83" s="431"/>
      <c r="T83" s="431"/>
      <c r="U83" s="431"/>
      <c r="V83" s="431">
        <v>10</v>
      </c>
      <c r="W83" s="431"/>
      <c r="X83" s="431"/>
      <c r="Y83" s="431">
        <v>10</v>
      </c>
      <c r="Z83" s="431"/>
      <c r="AA83" s="431"/>
      <c r="AB83" s="431"/>
      <c r="AC83" s="431"/>
      <c r="AD83" s="431"/>
      <c r="AE83" s="431"/>
      <c r="AF83" s="431"/>
      <c r="AG83" s="431"/>
      <c r="AH83" s="431"/>
      <c r="AI83" s="431"/>
      <c r="AJ83" s="431"/>
      <c r="AK83" s="431"/>
      <c r="AL83" s="431"/>
      <c r="AM83" s="431">
        <v>5</v>
      </c>
      <c r="AN83" s="431"/>
    </row>
    <row r="84" spans="1:40" ht="12.75" customHeight="1">
      <c r="A84" s="52" t="s">
        <v>83</v>
      </c>
      <c r="B84" s="431"/>
      <c r="C84" s="431">
        <v>20</v>
      </c>
      <c r="D84" s="431"/>
      <c r="E84" s="431"/>
      <c r="F84" s="431"/>
      <c r="G84" s="431"/>
      <c r="H84" s="431"/>
      <c r="I84" s="431"/>
      <c r="J84" s="431"/>
      <c r="K84" s="431"/>
      <c r="L84" s="431"/>
      <c r="M84" s="431"/>
      <c r="N84" s="431"/>
      <c r="O84" s="431"/>
      <c r="P84" s="431"/>
      <c r="Q84" s="431"/>
      <c r="R84" s="431"/>
      <c r="S84" s="431"/>
      <c r="T84" s="431"/>
      <c r="U84" s="431"/>
      <c r="V84" s="431"/>
      <c r="W84" s="431"/>
      <c r="X84" s="431"/>
      <c r="Y84" s="431"/>
      <c r="Z84" s="431"/>
      <c r="AA84" s="431"/>
      <c r="AB84" s="431"/>
      <c r="AC84" s="431"/>
      <c r="AD84" s="431"/>
      <c r="AE84" s="431"/>
      <c r="AF84" s="431"/>
      <c r="AG84" s="431"/>
      <c r="AH84" s="431"/>
      <c r="AI84" s="431"/>
      <c r="AJ84" s="431"/>
      <c r="AK84" s="431"/>
      <c r="AL84" s="431"/>
      <c r="AM84" s="431"/>
      <c r="AN84" s="432"/>
    </row>
    <row r="85" spans="1:40" ht="12.75" customHeight="1">
      <c r="A85" s="52" t="s">
        <v>86</v>
      </c>
      <c r="B85" s="431"/>
      <c r="C85" s="431">
        <v>20</v>
      </c>
      <c r="D85" s="431">
        <v>20</v>
      </c>
      <c r="E85" s="431"/>
      <c r="F85" s="431"/>
      <c r="G85" s="431"/>
      <c r="H85" s="431"/>
      <c r="I85" s="431"/>
      <c r="J85" s="431"/>
      <c r="K85" s="431"/>
      <c r="L85" s="431"/>
      <c r="M85" s="431"/>
      <c r="N85" s="431"/>
      <c r="O85" s="431"/>
      <c r="P85" s="431"/>
      <c r="Q85" s="431"/>
      <c r="R85" s="431"/>
      <c r="S85" s="431"/>
      <c r="T85" s="431"/>
      <c r="U85" s="431"/>
      <c r="V85" s="431"/>
      <c r="W85" s="431"/>
      <c r="X85" s="431"/>
      <c r="Y85" s="431"/>
      <c r="Z85" s="431"/>
      <c r="AA85" s="431"/>
      <c r="AB85" s="431"/>
      <c r="AC85" s="431"/>
      <c r="AD85" s="431"/>
      <c r="AE85" s="431"/>
      <c r="AF85" s="431"/>
      <c r="AG85" s="431"/>
      <c r="AH85" s="431"/>
      <c r="AI85" s="431"/>
      <c r="AJ85" s="431"/>
      <c r="AK85" s="431"/>
      <c r="AL85" s="431"/>
      <c r="AM85" s="431"/>
      <c r="AN85" s="431"/>
    </row>
    <row r="86" spans="1:40" ht="12.75" customHeight="1">
      <c r="A86" s="52" t="s">
        <v>89</v>
      </c>
      <c r="B86" s="431"/>
      <c r="C86" s="431"/>
      <c r="D86" s="431"/>
      <c r="E86" s="431"/>
      <c r="F86" s="431">
        <v>10</v>
      </c>
      <c r="G86" s="431"/>
      <c r="H86" s="431"/>
      <c r="I86" s="431"/>
      <c r="J86" s="431"/>
      <c r="K86" s="431"/>
      <c r="L86" s="431"/>
      <c r="M86" s="431"/>
      <c r="N86" s="431"/>
      <c r="O86" s="431"/>
      <c r="P86" s="431"/>
      <c r="Q86" s="431"/>
      <c r="R86" s="431"/>
      <c r="S86" s="431"/>
      <c r="T86" s="431"/>
      <c r="U86" s="431"/>
      <c r="V86" s="431"/>
      <c r="W86" s="431"/>
      <c r="X86" s="431"/>
      <c r="Y86" s="431"/>
      <c r="Z86" s="431"/>
      <c r="AA86" s="431"/>
      <c r="AB86" s="431"/>
      <c r="AC86" s="431"/>
      <c r="AD86" s="431"/>
      <c r="AE86" s="431"/>
      <c r="AF86" s="431"/>
      <c r="AG86" s="431"/>
      <c r="AH86" s="431"/>
      <c r="AI86" s="431"/>
      <c r="AJ86" s="431"/>
      <c r="AK86" s="431"/>
      <c r="AL86" s="431"/>
      <c r="AM86" s="431"/>
      <c r="AN86" s="432"/>
    </row>
    <row r="87" spans="1:40" ht="12.75" customHeight="1">
      <c r="A87" s="52" t="s">
        <v>91</v>
      </c>
      <c r="B87" s="431"/>
      <c r="C87" s="431"/>
      <c r="D87" s="431"/>
      <c r="E87" s="431"/>
      <c r="F87" s="431"/>
      <c r="G87" s="431"/>
      <c r="H87" s="431"/>
      <c r="I87" s="431"/>
      <c r="J87" s="431"/>
      <c r="K87" s="431"/>
      <c r="L87" s="431"/>
      <c r="M87" s="431"/>
      <c r="N87" s="431"/>
      <c r="O87" s="431"/>
      <c r="P87" s="431"/>
      <c r="Q87" s="431"/>
      <c r="R87" s="431"/>
      <c r="S87" s="431"/>
      <c r="T87" s="431"/>
      <c r="U87" s="431"/>
      <c r="V87" s="431"/>
      <c r="W87" s="431"/>
      <c r="X87" s="431"/>
      <c r="Y87" s="431"/>
      <c r="Z87" s="431"/>
      <c r="AA87" s="431"/>
      <c r="AB87" s="431"/>
      <c r="AC87" s="431"/>
      <c r="AD87" s="431"/>
      <c r="AE87" s="431"/>
      <c r="AF87" s="431"/>
      <c r="AG87" s="431"/>
      <c r="AH87" s="431"/>
      <c r="AI87" s="431"/>
      <c r="AJ87" s="431"/>
      <c r="AK87" s="431"/>
      <c r="AL87" s="431"/>
      <c r="AM87" s="431"/>
      <c r="AN87" s="431"/>
    </row>
    <row r="88" spans="1:40" ht="12.75" customHeight="1">
      <c r="A88" s="52" t="s">
        <v>246</v>
      </c>
      <c r="B88" s="431"/>
      <c r="C88" s="431">
        <v>10</v>
      </c>
      <c r="D88" s="431"/>
      <c r="E88" s="431"/>
      <c r="F88" s="431"/>
      <c r="G88" s="431"/>
      <c r="H88" s="431"/>
      <c r="I88" s="431"/>
      <c r="J88" s="431"/>
      <c r="K88" s="431"/>
      <c r="L88" s="431"/>
      <c r="M88" s="431"/>
      <c r="N88" s="431"/>
      <c r="O88" s="431"/>
      <c r="P88" s="431"/>
      <c r="Q88" s="431"/>
      <c r="R88" s="431"/>
      <c r="S88" s="431">
        <v>10</v>
      </c>
      <c r="T88" s="431"/>
      <c r="U88" s="431">
        <v>10</v>
      </c>
      <c r="V88" s="431"/>
      <c r="W88" s="431"/>
      <c r="X88" s="431"/>
      <c r="Y88" s="431"/>
      <c r="Z88" s="431"/>
      <c r="AA88" s="431"/>
      <c r="AB88" s="431"/>
      <c r="AC88" s="431"/>
      <c r="AD88" s="431"/>
      <c r="AE88" s="431"/>
      <c r="AF88" s="431"/>
      <c r="AG88" s="431"/>
      <c r="AH88" s="431"/>
      <c r="AI88" s="431"/>
      <c r="AJ88" s="431"/>
      <c r="AK88" s="431"/>
      <c r="AL88" s="431"/>
      <c r="AM88" s="431"/>
      <c r="AN88" s="432"/>
    </row>
    <row r="89" spans="1:40" ht="12.75" customHeight="1">
      <c r="A89" s="52" t="s">
        <v>247</v>
      </c>
      <c r="B89" s="431"/>
      <c r="C89" s="431">
        <v>10</v>
      </c>
      <c r="D89" s="431"/>
      <c r="E89" s="431"/>
      <c r="F89" s="431"/>
      <c r="G89" s="431"/>
      <c r="H89" s="431"/>
      <c r="I89" s="431"/>
      <c r="J89" s="431"/>
      <c r="K89" s="431"/>
      <c r="L89" s="431"/>
      <c r="M89" s="431"/>
      <c r="N89" s="431"/>
      <c r="O89" s="431"/>
      <c r="P89" s="431"/>
      <c r="Q89" s="431"/>
      <c r="R89" s="431"/>
      <c r="S89" s="431"/>
      <c r="T89" s="431"/>
      <c r="U89" s="431"/>
      <c r="V89" s="431"/>
      <c r="W89" s="431"/>
      <c r="X89" s="431"/>
      <c r="Y89" s="431"/>
      <c r="Z89" s="431"/>
      <c r="AA89" s="431"/>
      <c r="AB89" s="431"/>
      <c r="AC89" s="431"/>
      <c r="AD89" s="431"/>
      <c r="AE89" s="431"/>
      <c r="AF89" s="431"/>
      <c r="AG89" s="431"/>
      <c r="AH89" s="431"/>
      <c r="AI89" s="431"/>
      <c r="AJ89" s="431"/>
      <c r="AK89" s="431"/>
      <c r="AL89" s="431"/>
      <c r="AM89" s="431"/>
      <c r="AN89" s="431"/>
    </row>
    <row r="90" spans="1:40" ht="12.75" customHeight="1">
      <c r="A90" s="158" t="s">
        <v>248</v>
      </c>
      <c r="B90" s="431"/>
      <c r="C90" s="431">
        <v>10</v>
      </c>
      <c r="D90" s="431"/>
      <c r="E90" s="431"/>
      <c r="F90" s="431"/>
      <c r="G90" s="431"/>
      <c r="H90" s="431"/>
      <c r="I90" s="431"/>
      <c r="J90" s="431"/>
      <c r="K90" s="431"/>
      <c r="L90" s="431"/>
      <c r="M90" s="54"/>
      <c r="N90" s="431"/>
      <c r="O90" s="431"/>
      <c r="P90" s="431"/>
      <c r="Q90" s="431"/>
      <c r="R90" s="431"/>
      <c r="S90" s="431">
        <v>10</v>
      </c>
      <c r="T90" s="431"/>
      <c r="U90" s="431">
        <v>10</v>
      </c>
      <c r="V90" s="431"/>
      <c r="W90" s="431"/>
      <c r="X90" s="431"/>
      <c r="Y90" s="431"/>
      <c r="Z90" s="431"/>
      <c r="AA90" s="431"/>
      <c r="AB90" s="431"/>
      <c r="AC90" s="431"/>
      <c r="AD90" s="431"/>
      <c r="AE90" s="431"/>
      <c r="AF90" s="431"/>
      <c r="AG90" s="431"/>
      <c r="AH90" s="431"/>
      <c r="AI90" s="431"/>
      <c r="AJ90" s="431"/>
      <c r="AK90" s="431"/>
      <c r="AL90" s="431"/>
      <c r="AM90" s="431"/>
      <c r="AN90" s="432"/>
    </row>
    <row r="91" spans="1:40" ht="12.75" customHeight="1">
      <c r="A91" s="158" t="s">
        <v>249</v>
      </c>
      <c r="B91" s="431"/>
      <c r="C91" s="431">
        <v>10</v>
      </c>
      <c r="D91" s="431"/>
      <c r="E91" s="431"/>
      <c r="F91" s="431"/>
      <c r="G91" s="431"/>
      <c r="H91" s="431"/>
      <c r="I91" s="431"/>
      <c r="J91" s="431"/>
      <c r="K91" s="431"/>
      <c r="L91" s="431"/>
      <c r="M91" s="54"/>
      <c r="N91" s="431"/>
      <c r="O91" s="431"/>
      <c r="P91" s="431"/>
      <c r="Q91" s="431"/>
      <c r="R91" s="431"/>
      <c r="S91" s="431">
        <v>10</v>
      </c>
      <c r="T91" s="431"/>
      <c r="U91" s="431">
        <v>10</v>
      </c>
      <c r="V91" s="431"/>
      <c r="W91" s="431"/>
      <c r="X91" s="431"/>
      <c r="Y91" s="431"/>
      <c r="Z91" s="431"/>
      <c r="AA91" s="431"/>
      <c r="AB91" s="431"/>
      <c r="AC91" s="431"/>
      <c r="AD91" s="431"/>
      <c r="AE91" s="431"/>
      <c r="AF91" s="431"/>
      <c r="AG91" s="431"/>
      <c r="AH91" s="431"/>
      <c r="AI91" s="431"/>
      <c r="AJ91" s="431"/>
      <c r="AK91" s="431"/>
      <c r="AL91" s="431"/>
      <c r="AM91" s="431"/>
      <c r="AN91" s="431"/>
    </row>
    <row r="92" spans="1:40" ht="12.75" customHeight="1">
      <c r="A92" s="158" t="s">
        <v>1737</v>
      </c>
      <c r="B92" s="431"/>
      <c r="C92" s="431">
        <v>10</v>
      </c>
      <c r="D92" s="431"/>
      <c r="E92" s="431"/>
      <c r="F92" s="431"/>
      <c r="G92" s="431"/>
      <c r="H92" s="431"/>
      <c r="I92" s="431"/>
      <c r="J92" s="431"/>
      <c r="K92" s="431"/>
      <c r="L92" s="431"/>
      <c r="M92" s="54"/>
      <c r="N92" s="431"/>
      <c r="O92" s="431"/>
      <c r="P92" s="431"/>
      <c r="Q92" s="431"/>
      <c r="R92" s="431"/>
      <c r="S92" s="431"/>
      <c r="T92" s="431"/>
      <c r="U92" s="431"/>
      <c r="V92" s="431"/>
      <c r="W92" s="431"/>
      <c r="X92" s="431"/>
      <c r="Y92" s="431"/>
      <c r="Z92" s="431"/>
      <c r="AA92" s="431"/>
      <c r="AB92" s="431"/>
      <c r="AC92" s="431"/>
      <c r="AD92" s="431"/>
      <c r="AE92" s="431"/>
      <c r="AF92" s="431"/>
      <c r="AG92" s="431"/>
      <c r="AH92" s="431"/>
      <c r="AI92" s="431"/>
      <c r="AJ92" s="431"/>
      <c r="AK92" s="431"/>
      <c r="AL92" s="431"/>
      <c r="AM92" s="431"/>
      <c r="AN92" s="432"/>
    </row>
    <row r="93" spans="1:40" ht="12.75" customHeight="1">
      <c r="A93" s="158" t="s">
        <v>250</v>
      </c>
      <c r="B93" s="431"/>
      <c r="C93" s="431">
        <v>10</v>
      </c>
      <c r="D93" s="431"/>
      <c r="E93" s="431">
        <v>10</v>
      </c>
      <c r="F93" s="431"/>
      <c r="G93" s="431"/>
      <c r="H93" s="431"/>
      <c r="I93" s="431"/>
      <c r="J93" s="431"/>
      <c r="K93" s="431"/>
      <c r="L93" s="431"/>
      <c r="M93" s="54"/>
      <c r="N93" s="431">
        <v>10</v>
      </c>
      <c r="O93" s="431">
        <v>10</v>
      </c>
      <c r="P93" s="431"/>
      <c r="Q93" s="431"/>
      <c r="R93" s="431"/>
      <c r="S93" s="431"/>
      <c r="T93" s="431"/>
      <c r="U93" s="431"/>
      <c r="V93" s="431"/>
      <c r="W93" s="431"/>
      <c r="X93" s="431"/>
      <c r="Y93" s="431"/>
      <c r="Z93" s="431"/>
      <c r="AA93" s="431"/>
      <c r="AB93" s="431"/>
      <c r="AC93" s="431"/>
      <c r="AD93" s="431"/>
      <c r="AE93" s="431"/>
      <c r="AF93" s="431"/>
      <c r="AG93" s="431"/>
      <c r="AH93" s="431"/>
      <c r="AI93" s="431"/>
      <c r="AJ93" s="431"/>
      <c r="AK93" s="431"/>
      <c r="AL93" s="431"/>
      <c r="AM93" s="431"/>
      <c r="AN93" s="431"/>
    </row>
    <row r="94" spans="1:40" ht="12.75" customHeight="1">
      <c r="A94" s="164" t="s">
        <v>251</v>
      </c>
      <c r="B94" s="431"/>
      <c r="C94" s="431">
        <v>10</v>
      </c>
      <c r="D94" s="431"/>
      <c r="E94" s="431"/>
      <c r="F94" s="431"/>
      <c r="G94" s="431"/>
      <c r="H94" s="431"/>
      <c r="I94" s="431"/>
      <c r="J94" s="431"/>
      <c r="K94" s="431"/>
      <c r="L94" s="431"/>
      <c r="M94" s="54"/>
      <c r="N94" s="431"/>
      <c r="O94" s="431"/>
      <c r="P94" s="431"/>
      <c r="Q94" s="431"/>
      <c r="R94" s="431"/>
      <c r="S94" s="431"/>
      <c r="T94" s="431"/>
      <c r="U94" s="431"/>
      <c r="V94" s="431"/>
      <c r="W94" s="431"/>
      <c r="X94" s="431"/>
      <c r="Y94" s="431"/>
      <c r="Z94" s="431"/>
      <c r="AA94" s="431"/>
      <c r="AB94" s="431"/>
      <c r="AC94" s="431"/>
      <c r="AD94" s="431"/>
      <c r="AE94" s="431"/>
      <c r="AF94" s="431"/>
      <c r="AG94" s="431"/>
      <c r="AH94" s="431"/>
      <c r="AI94" s="431"/>
      <c r="AJ94" s="431"/>
      <c r="AK94" s="431"/>
      <c r="AL94" s="431"/>
      <c r="AM94" s="431"/>
      <c r="AN94" s="432"/>
    </row>
    <row r="95" spans="1:40" ht="12.75" customHeight="1">
      <c r="A95" s="158" t="s">
        <v>252</v>
      </c>
      <c r="B95" s="431"/>
      <c r="C95" s="431">
        <v>10</v>
      </c>
      <c r="D95" s="431"/>
      <c r="E95" s="431"/>
      <c r="F95" s="431"/>
      <c r="G95" s="431"/>
      <c r="H95" s="431"/>
      <c r="I95" s="431"/>
      <c r="J95" s="431"/>
      <c r="K95" s="431"/>
      <c r="L95" s="431"/>
      <c r="M95" s="54"/>
      <c r="N95" s="431"/>
      <c r="O95" s="431"/>
      <c r="P95" s="431"/>
      <c r="Q95" s="431"/>
      <c r="R95" s="431"/>
      <c r="S95" s="431"/>
      <c r="T95" s="431"/>
      <c r="U95" s="431"/>
      <c r="V95" s="431"/>
      <c r="W95" s="431"/>
      <c r="X95" s="431"/>
      <c r="Y95" s="431"/>
      <c r="Z95" s="431"/>
      <c r="AA95" s="431"/>
      <c r="AB95" s="431"/>
      <c r="AC95" s="431"/>
      <c r="AD95" s="431"/>
      <c r="AE95" s="431"/>
      <c r="AF95" s="431"/>
      <c r="AG95" s="431"/>
      <c r="AH95" s="431"/>
      <c r="AI95" s="431"/>
      <c r="AJ95" s="431"/>
      <c r="AK95" s="431"/>
      <c r="AL95" s="431"/>
      <c r="AM95" s="431"/>
      <c r="AN95" s="431">
        <v>10</v>
      </c>
    </row>
    <row r="96" spans="1:40" ht="12.75" customHeight="1">
      <c r="A96" s="158" t="s">
        <v>253</v>
      </c>
      <c r="B96" s="431"/>
      <c r="C96" s="431">
        <v>10</v>
      </c>
      <c r="D96" s="431"/>
      <c r="E96" s="431"/>
      <c r="F96" s="431"/>
      <c r="G96" s="431"/>
      <c r="H96" s="431"/>
      <c r="I96" s="431"/>
      <c r="J96" s="431"/>
      <c r="K96" s="431"/>
      <c r="L96" s="431"/>
      <c r="M96" s="54"/>
      <c r="N96" s="431"/>
      <c r="O96" s="431"/>
      <c r="P96" s="431"/>
      <c r="Q96" s="431"/>
      <c r="R96" s="431"/>
      <c r="S96" s="431"/>
      <c r="T96" s="431"/>
      <c r="U96" s="431"/>
      <c r="V96" s="431"/>
      <c r="W96" s="431"/>
      <c r="X96" s="431"/>
      <c r="Y96" s="431"/>
      <c r="Z96" s="431"/>
      <c r="AA96" s="431"/>
      <c r="AB96" s="431"/>
      <c r="AC96" s="431"/>
      <c r="AD96" s="431"/>
      <c r="AE96" s="431"/>
      <c r="AF96" s="431"/>
      <c r="AG96" s="431"/>
      <c r="AH96" s="431"/>
      <c r="AI96" s="431"/>
      <c r="AJ96" s="431"/>
      <c r="AK96" s="431"/>
      <c r="AL96" s="431"/>
      <c r="AM96" s="431"/>
      <c r="AN96" s="432"/>
    </row>
    <row r="97" spans="1:40" ht="12.75" customHeight="1">
      <c r="A97" s="158" t="s">
        <v>254</v>
      </c>
      <c r="B97" s="431"/>
      <c r="C97" s="431">
        <v>10</v>
      </c>
      <c r="D97" s="431"/>
      <c r="E97" s="431"/>
      <c r="F97" s="431"/>
      <c r="G97" s="431"/>
      <c r="H97" s="431"/>
      <c r="I97" s="431"/>
      <c r="J97" s="431"/>
      <c r="K97" s="431"/>
      <c r="L97" s="431"/>
      <c r="M97" s="54"/>
      <c r="N97" s="431"/>
      <c r="O97" s="431"/>
      <c r="P97" s="431"/>
      <c r="Q97" s="431"/>
      <c r="R97" s="431"/>
      <c r="S97" s="431"/>
      <c r="T97" s="431"/>
      <c r="U97" s="431"/>
      <c r="V97" s="431"/>
      <c r="W97" s="431"/>
      <c r="X97" s="431"/>
      <c r="Y97" s="431"/>
      <c r="Z97" s="431"/>
      <c r="AA97" s="431"/>
      <c r="AB97" s="431"/>
      <c r="AC97" s="431"/>
      <c r="AD97" s="431"/>
      <c r="AE97" s="431"/>
      <c r="AF97" s="431"/>
      <c r="AG97" s="431"/>
      <c r="AH97" s="431"/>
      <c r="AI97" s="431"/>
      <c r="AJ97" s="431"/>
      <c r="AK97" s="431"/>
      <c r="AL97" s="431"/>
      <c r="AM97" s="431"/>
      <c r="AN97" s="431"/>
    </row>
    <row r="98" spans="1:40" ht="12.75" customHeight="1">
      <c r="A98" s="158" t="s">
        <v>255</v>
      </c>
      <c r="B98" s="431"/>
      <c r="C98" s="431">
        <v>10</v>
      </c>
      <c r="D98" s="431"/>
      <c r="E98" s="431"/>
      <c r="F98" s="431"/>
      <c r="G98" s="431"/>
      <c r="H98" s="431"/>
      <c r="I98" s="431"/>
      <c r="J98" s="431"/>
      <c r="K98" s="431"/>
      <c r="L98" s="431"/>
      <c r="M98" s="54"/>
      <c r="N98" s="431"/>
      <c r="O98" s="431"/>
      <c r="P98" s="431"/>
      <c r="Q98" s="431"/>
      <c r="R98" s="431"/>
      <c r="S98" s="431"/>
      <c r="T98" s="431"/>
      <c r="U98" s="431"/>
      <c r="V98" s="431"/>
      <c r="W98" s="431"/>
      <c r="X98" s="431"/>
      <c r="Y98" s="431"/>
      <c r="Z98" s="431"/>
      <c r="AA98" s="431"/>
      <c r="AB98" s="431"/>
      <c r="AC98" s="431"/>
      <c r="AD98" s="431"/>
      <c r="AE98" s="431"/>
      <c r="AF98" s="431"/>
      <c r="AG98" s="431"/>
      <c r="AH98" s="431"/>
      <c r="AI98" s="431"/>
      <c r="AJ98" s="431"/>
      <c r="AK98" s="431"/>
      <c r="AL98" s="431"/>
      <c r="AM98" s="431"/>
      <c r="AN98" s="432">
        <v>10</v>
      </c>
    </row>
    <row r="99" spans="1:40" ht="12.75" customHeight="1">
      <c r="A99" s="158" t="s">
        <v>256</v>
      </c>
      <c r="B99" s="431"/>
      <c r="C99" s="431">
        <v>10</v>
      </c>
      <c r="D99" s="431"/>
      <c r="E99" s="431"/>
      <c r="F99" s="431"/>
      <c r="G99" s="431"/>
      <c r="H99" s="431"/>
      <c r="I99" s="431"/>
      <c r="J99" s="431"/>
      <c r="K99" s="431"/>
      <c r="L99" s="431"/>
      <c r="M99" s="54"/>
      <c r="N99" s="431"/>
      <c r="O99" s="431"/>
      <c r="P99" s="431"/>
      <c r="Q99" s="431"/>
      <c r="R99" s="431"/>
      <c r="S99" s="431"/>
      <c r="T99" s="431"/>
      <c r="U99" s="431"/>
      <c r="V99" s="431"/>
      <c r="W99" s="431"/>
      <c r="X99" s="431"/>
      <c r="Y99" s="431"/>
      <c r="Z99" s="431"/>
      <c r="AA99" s="431"/>
      <c r="AB99" s="431"/>
      <c r="AC99" s="431"/>
      <c r="AD99" s="431"/>
      <c r="AE99" s="431"/>
      <c r="AF99" s="431"/>
      <c r="AG99" s="431"/>
      <c r="AH99" s="431"/>
      <c r="AI99" s="431"/>
      <c r="AJ99" s="431"/>
      <c r="AK99" s="431"/>
      <c r="AL99" s="431"/>
      <c r="AM99" s="431"/>
      <c r="AN99" s="431"/>
    </row>
    <row r="100" spans="1:40" ht="12.75" customHeight="1">
      <c r="A100" s="158" t="s">
        <v>257</v>
      </c>
      <c r="B100" s="431"/>
      <c r="C100" s="431">
        <v>10</v>
      </c>
      <c r="D100" s="431"/>
      <c r="E100" s="431"/>
      <c r="F100" s="431">
        <v>10</v>
      </c>
      <c r="G100" s="431"/>
      <c r="H100" s="431"/>
      <c r="I100" s="431"/>
      <c r="J100" s="431"/>
      <c r="K100" s="431"/>
      <c r="L100" s="431"/>
      <c r="M100" s="54"/>
      <c r="N100" s="431"/>
      <c r="O100" s="431"/>
      <c r="P100" s="431"/>
      <c r="Q100" s="431">
        <v>10</v>
      </c>
      <c r="R100" s="431">
        <v>20</v>
      </c>
      <c r="S100" s="431"/>
      <c r="T100" s="431"/>
      <c r="U100" s="431"/>
      <c r="V100" s="431"/>
      <c r="W100" s="431"/>
      <c r="X100" s="431"/>
      <c r="Y100" s="431"/>
      <c r="Z100" s="431"/>
      <c r="AA100" s="431"/>
      <c r="AB100" s="431"/>
      <c r="AC100" s="431"/>
      <c r="AD100" s="431"/>
      <c r="AE100" s="431"/>
      <c r="AF100" s="431"/>
      <c r="AG100" s="431"/>
      <c r="AH100" s="431"/>
      <c r="AI100" s="431"/>
      <c r="AJ100" s="431"/>
      <c r="AK100" s="431"/>
      <c r="AL100" s="431"/>
      <c r="AM100" s="431"/>
      <c r="AN100" s="432"/>
    </row>
    <row r="101" spans="1:40" ht="12.75" customHeight="1">
      <c r="A101" s="158" t="s">
        <v>258</v>
      </c>
      <c r="B101" s="431"/>
      <c r="C101" s="431">
        <v>10</v>
      </c>
      <c r="D101" s="431"/>
      <c r="E101" s="431"/>
      <c r="F101" s="431">
        <v>10</v>
      </c>
      <c r="G101" s="431"/>
      <c r="H101" s="431"/>
      <c r="I101" s="431"/>
      <c r="J101" s="431"/>
      <c r="K101" s="431"/>
      <c r="L101" s="431"/>
      <c r="M101" s="54"/>
      <c r="N101" s="431"/>
      <c r="O101" s="431"/>
      <c r="P101" s="431">
        <v>10</v>
      </c>
      <c r="Q101" s="431">
        <v>10</v>
      </c>
      <c r="R101" s="431"/>
      <c r="S101" s="431"/>
      <c r="T101" s="431"/>
      <c r="U101" s="431"/>
      <c r="V101" s="431"/>
      <c r="W101" s="431"/>
      <c r="X101" s="431"/>
      <c r="Y101" s="431"/>
      <c r="Z101" s="431"/>
      <c r="AA101" s="431"/>
      <c r="AB101" s="431"/>
      <c r="AC101" s="431"/>
      <c r="AD101" s="431"/>
      <c r="AE101" s="431"/>
      <c r="AF101" s="431"/>
      <c r="AG101" s="431"/>
      <c r="AH101" s="431"/>
      <c r="AI101" s="431"/>
      <c r="AJ101" s="431"/>
      <c r="AK101" s="431"/>
      <c r="AL101" s="431"/>
      <c r="AM101" s="431"/>
      <c r="AN101" s="431"/>
    </row>
    <row r="102" spans="1:40" ht="12.75" customHeight="1">
      <c r="A102" s="158" t="s">
        <v>259</v>
      </c>
      <c r="B102" s="431"/>
      <c r="C102" s="431">
        <v>10</v>
      </c>
      <c r="D102" s="431"/>
      <c r="E102" s="431"/>
      <c r="F102" s="431"/>
      <c r="G102" s="431"/>
      <c r="H102" s="431"/>
      <c r="I102" s="431"/>
      <c r="J102" s="431"/>
      <c r="K102" s="431"/>
      <c r="L102" s="431"/>
      <c r="M102" s="54"/>
      <c r="N102" s="431"/>
      <c r="O102" s="431">
        <v>5</v>
      </c>
      <c r="P102" s="431"/>
      <c r="Q102" s="431"/>
      <c r="R102" s="431"/>
      <c r="S102" s="431">
        <v>10</v>
      </c>
      <c r="T102" s="431"/>
      <c r="U102" s="431">
        <v>10</v>
      </c>
      <c r="V102" s="431"/>
      <c r="W102" s="431"/>
      <c r="X102" s="431"/>
      <c r="Y102" s="431"/>
      <c r="Z102" s="431"/>
      <c r="AA102" s="431"/>
      <c r="AB102" s="431"/>
      <c r="AC102" s="431"/>
      <c r="AD102" s="431"/>
      <c r="AE102" s="431"/>
      <c r="AF102" s="431"/>
      <c r="AG102" s="431"/>
      <c r="AH102" s="431"/>
      <c r="AI102" s="431"/>
      <c r="AJ102" s="431"/>
      <c r="AK102" s="431"/>
      <c r="AL102" s="431"/>
      <c r="AM102" s="431"/>
      <c r="AN102" s="432"/>
    </row>
    <row r="103" spans="1:40" ht="12.75" customHeight="1">
      <c r="A103" s="158" t="s">
        <v>260</v>
      </c>
      <c r="B103" s="431"/>
      <c r="C103" s="431">
        <v>10</v>
      </c>
      <c r="D103" s="431"/>
      <c r="E103" s="431"/>
      <c r="F103" s="431">
        <v>10</v>
      </c>
      <c r="G103" s="431"/>
      <c r="H103" s="431"/>
      <c r="I103" s="431"/>
      <c r="J103" s="431"/>
      <c r="K103" s="431"/>
      <c r="L103" s="431"/>
      <c r="M103" s="54"/>
      <c r="N103" s="431"/>
      <c r="O103" s="431">
        <v>5</v>
      </c>
      <c r="P103" s="431">
        <v>10</v>
      </c>
      <c r="Q103" s="431"/>
      <c r="R103" s="431"/>
      <c r="S103" s="431"/>
      <c r="T103" s="431"/>
      <c r="U103" s="431"/>
      <c r="V103" s="431"/>
      <c r="W103" s="431"/>
      <c r="X103" s="431"/>
      <c r="Y103" s="431"/>
      <c r="Z103" s="431"/>
      <c r="AA103" s="431"/>
      <c r="AB103" s="431"/>
      <c r="AC103" s="431"/>
      <c r="AD103" s="431"/>
      <c r="AE103" s="431"/>
      <c r="AF103" s="431"/>
      <c r="AG103" s="431"/>
      <c r="AH103" s="431"/>
      <c r="AI103" s="431"/>
      <c r="AJ103" s="431"/>
      <c r="AK103" s="431"/>
      <c r="AL103" s="431"/>
      <c r="AM103" s="431"/>
      <c r="AN103" s="431"/>
    </row>
    <row r="104" spans="1:40" ht="12.75" customHeight="1">
      <c r="A104" s="158" t="s">
        <v>261</v>
      </c>
      <c r="B104" s="431">
        <v>10</v>
      </c>
      <c r="C104" s="431">
        <v>10</v>
      </c>
      <c r="D104" s="431"/>
      <c r="E104" s="431"/>
      <c r="F104" s="431"/>
      <c r="G104" s="431"/>
      <c r="H104" s="431"/>
      <c r="I104" s="431"/>
      <c r="J104" s="431"/>
      <c r="K104" s="431"/>
      <c r="L104" s="431"/>
      <c r="M104" s="54"/>
      <c r="N104" s="431"/>
      <c r="O104" s="431"/>
      <c r="P104" s="431"/>
      <c r="Q104" s="431"/>
      <c r="R104" s="431"/>
      <c r="S104" s="431"/>
      <c r="T104" s="431"/>
      <c r="U104" s="431"/>
      <c r="V104" s="431"/>
      <c r="W104" s="431"/>
      <c r="X104" s="431"/>
      <c r="Y104" s="431"/>
      <c r="Z104" s="431"/>
      <c r="AA104" s="431"/>
      <c r="AB104" s="431"/>
      <c r="AC104" s="431"/>
      <c r="AD104" s="431"/>
      <c r="AE104" s="431"/>
      <c r="AF104" s="431"/>
      <c r="AG104" s="431"/>
      <c r="AH104" s="431"/>
      <c r="AI104" s="431"/>
      <c r="AJ104" s="431"/>
      <c r="AK104" s="431"/>
      <c r="AL104" s="431"/>
      <c r="AM104" s="431"/>
      <c r="AN104" s="432"/>
    </row>
    <row r="105" spans="1:40" ht="12.75" customHeight="1">
      <c r="A105" s="158" t="s">
        <v>262</v>
      </c>
      <c r="B105" s="431"/>
      <c r="C105" s="431">
        <v>10</v>
      </c>
      <c r="D105" s="431"/>
      <c r="E105" s="431"/>
      <c r="F105" s="431"/>
      <c r="G105" s="431"/>
      <c r="H105" s="431"/>
      <c r="I105" s="431"/>
      <c r="J105" s="431"/>
      <c r="K105" s="431"/>
      <c r="L105" s="431"/>
      <c r="M105" s="54"/>
      <c r="N105" s="431"/>
      <c r="O105" s="431"/>
      <c r="P105" s="431"/>
      <c r="Q105" s="431"/>
      <c r="R105" s="431"/>
      <c r="S105" s="431"/>
      <c r="T105" s="431"/>
      <c r="U105" s="431"/>
      <c r="V105" s="431"/>
      <c r="W105" s="431"/>
      <c r="X105" s="431"/>
      <c r="Y105" s="431"/>
      <c r="Z105" s="431"/>
      <c r="AA105" s="431"/>
      <c r="AB105" s="431"/>
      <c r="AC105" s="431"/>
      <c r="AD105" s="431"/>
      <c r="AE105" s="431"/>
      <c r="AF105" s="431"/>
      <c r="AG105" s="431"/>
      <c r="AH105" s="431"/>
      <c r="AI105" s="431"/>
      <c r="AJ105" s="431"/>
      <c r="AK105" s="431"/>
      <c r="AL105" s="431"/>
      <c r="AM105" s="431"/>
      <c r="AN105" s="431"/>
    </row>
    <row r="106" spans="1:40" ht="12.75" customHeight="1">
      <c r="A106" s="158" t="s">
        <v>1738</v>
      </c>
      <c r="B106" s="431"/>
      <c r="C106" s="431">
        <v>10</v>
      </c>
      <c r="D106" s="431"/>
      <c r="E106" s="431"/>
      <c r="F106" s="431"/>
      <c r="G106" s="431"/>
      <c r="H106" s="431"/>
      <c r="I106" s="431"/>
      <c r="J106" s="431"/>
      <c r="K106" s="431"/>
      <c r="L106" s="431"/>
      <c r="M106" s="54"/>
      <c r="N106" s="431"/>
      <c r="O106" s="431"/>
      <c r="P106" s="431"/>
      <c r="Q106" s="431"/>
      <c r="R106" s="431"/>
      <c r="S106" s="431"/>
      <c r="T106" s="431"/>
      <c r="U106" s="431"/>
      <c r="V106" s="431"/>
      <c r="W106" s="431"/>
      <c r="X106" s="431"/>
      <c r="Y106" s="431"/>
      <c r="Z106" s="431"/>
      <c r="AA106" s="431"/>
      <c r="AB106" s="431"/>
      <c r="AC106" s="431"/>
      <c r="AD106" s="431"/>
      <c r="AE106" s="431"/>
      <c r="AF106" s="431"/>
      <c r="AG106" s="431"/>
      <c r="AH106" s="431"/>
      <c r="AI106" s="431"/>
      <c r="AJ106" s="431"/>
      <c r="AK106" s="431"/>
      <c r="AL106" s="431"/>
      <c r="AM106" s="431"/>
      <c r="AN106" s="432">
        <v>10</v>
      </c>
    </row>
    <row r="107" spans="1:40" ht="12.75" customHeight="1">
      <c r="A107" s="158" t="s">
        <v>263</v>
      </c>
      <c r="B107" s="431">
        <v>10</v>
      </c>
      <c r="C107" s="431">
        <v>10</v>
      </c>
      <c r="D107" s="431"/>
      <c r="E107" s="431"/>
      <c r="F107" s="431"/>
      <c r="G107" s="431"/>
      <c r="H107" s="431"/>
      <c r="I107" s="431"/>
      <c r="J107" s="431"/>
      <c r="K107" s="431"/>
      <c r="L107" s="431"/>
      <c r="M107" s="54"/>
      <c r="N107" s="431"/>
      <c r="O107" s="431"/>
      <c r="P107" s="431"/>
      <c r="Q107" s="431"/>
      <c r="R107" s="431"/>
      <c r="S107" s="431"/>
      <c r="T107" s="431"/>
      <c r="U107" s="431"/>
      <c r="V107" s="431"/>
      <c r="W107" s="431"/>
      <c r="X107" s="431"/>
      <c r="Y107" s="431"/>
      <c r="Z107" s="431"/>
      <c r="AA107" s="431"/>
      <c r="AB107" s="431"/>
      <c r="AC107" s="431"/>
      <c r="AD107" s="431"/>
      <c r="AE107" s="431"/>
      <c r="AF107" s="431"/>
      <c r="AG107" s="431"/>
      <c r="AH107" s="431"/>
      <c r="AI107" s="431"/>
      <c r="AJ107" s="431"/>
      <c r="AK107" s="431"/>
      <c r="AL107" s="431"/>
      <c r="AM107" s="431"/>
      <c r="AN107" s="431"/>
    </row>
    <row r="108" spans="1:40" ht="12.75" customHeight="1">
      <c r="A108" s="158" t="s">
        <v>264</v>
      </c>
      <c r="B108" s="431"/>
      <c r="C108" s="431">
        <v>10</v>
      </c>
      <c r="D108" s="431"/>
      <c r="E108" s="431"/>
      <c r="F108" s="431"/>
      <c r="G108" s="431"/>
      <c r="H108" s="431"/>
      <c r="I108" s="431"/>
      <c r="J108" s="431"/>
      <c r="K108" s="431"/>
      <c r="L108" s="431"/>
      <c r="M108" s="54"/>
      <c r="N108" s="431">
        <v>10</v>
      </c>
      <c r="O108" s="431"/>
      <c r="P108" s="431"/>
      <c r="Q108" s="431"/>
      <c r="R108" s="431"/>
      <c r="S108" s="431">
        <v>10</v>
      </c>
      <c r="T108" s="431"/>
      <c r="U108" s="431">
        <v>10</v>
      </c>
      <c r="V108" s="431"/>
      <c r="W108" s="431"/>
      <c r="X108" s="431"/>
      <c r="Y108" s="431"/>
      <c r="Z108" s="431"/>
      <c r="AA108" s="431">
        <v>5</v>
      </c>
      <c r="AB108" s="431"/>
      <c r="AC108" s="431"/>
      <c r="AD108" s="431"/>
      <c r="AE108" s="431"/>
      <c r="AF108" s="431"/>
      <c r="AG108" s="431"/>
      <c r="AH108" s="431"/>
      <c r="AI108" s="431"/>
      <c r="AJ108" s="431"/>
      <c r="AK108" s="431"/>
      <c r="AL108" s="431"/>
      <c r="AM108" s="431"/>
      <c r="AN108" s="432"/>
    </row>
    <row r="109" spans="1:40" ht="12.75" customHeight="1">
      <c r="A109" s="158" t="s">
        <v>265</v>
      </c>
      <c r="B109" s="431">
        <v>10</v>
      </c>
      <c r="C109" s="431">
        <v>10</v>
      </c>
      <c r="D109" s="431"/>
      <c r="E109" s="431"/>
      <c r="F109" s="431"/>
      <c r="G109" s="431"/>
      <c r="H109" s="431"/>
      <c r="I109" s="431"/>
      <c r="J109" s="431"/>
      <c r="K109" s="431"/>
      <c r="L109" s="431"/>
      <c r="M109" s="54"/>
      <c r="N109" s="431"/>
      <c r="O109" s="431"/>
      <c r="P109" s="431"/>
      <c r="Q109" s="431"/>
      <c r="R109" s="431"/>
      <c r="S109" s="431"/>
      <c r="T109" s="431"/>
      <c r="U109" s="431"/>
      <c r="V109" s="431"/>
      <c r="W109" s="431"/>
      <c r="X109" s="431"/>
      <c r="Y109" s="431"/>
      <c r="Z109" s="431"/>
      <c r="AA109" s="431"/>
      <c r="AB109" s="431"/>
      <c r="AC109" s="431"/>
      <c r="AD109" s="431"/>
      <c r="AE109" s="431"/>
      <c r="AF109" s="431"/>
      <c r="AG109" s="431"/>
      <c r="AH109" s="431"/>
      <c r="AI109" s="431"/>
      <c r="AJ109" s="431"/>
      <c r="AK109" s="431"/>
      <c r="AL109" s="431"/>
      <c r="AM109" s="431"/>
      <c r="AN109" s="431"/>
    </row>
    <row r="110" spans="1:40" ht="12.75" customHeight="1">
      <c r="A110" s="158" t="s">
        <v>266</v>
      </c>
      <c r="B110" s="431"/>
      <c r="C110" s="431">
        <v>10</v>
      </c>
      <c r="D110" s="431"/>
      <c r="E110" s="431">
        <v>10</v>
      </c>
      <c r="F110" s="431"/>
      <c r="G110" s="431"/>
      <c r="H110" s="431"/>
      <c r="I110" s="431"/>
      <c r="J110" s="431"/>
      <c r="K110" s="431"/>
      <c r="L110" s="431"/>
      <c r="M110" s="54"/>
      <c r="N110" s="431">
        <v>15</v>
      </c>
      <c r="O110" s="431">
        <v>10</v>
      </c>
      <c r="P110" s="431"/>
      <c r="Q110" s="431"/>
      <c r="R110" s="431"/>
      <c r="S110" s="431"/>
      <c r="T110" s="431"/>
      <c r="U110" s="431">
        <v>25</v>
      </c>
      <c r="V110" s="431"/>
      <c r="W110" s="431"/>
      <c r="X110" s="431"/>
      <c r="Y110" s="431"/>
      <c r="Z110" s="431"/>
      <c r="AA110" s="431"/>
      <c r="AB110" s="431"/>
      <c r="AC110" s="431"/>
      <c r="AD110" s="431"/>
      <c r="AE110" s="431"/>
      <c r="AF110" s="431"/>
      <c r="AG110" s="431"/>
      <c r="AH110" s="431"/>
      <c r="AI110" s="431"/>
      <c r="AJ110" s="431"/>
      <c r="AK110" s="431"/>
      <c r="AL110" s="431">
        <v>10</v>
      </c>
      <c r="AM110" s="431"/>
      <c r="AN110" s="432"/>
    </row>
    <row r="111" spans="1:40" ht="12.75" customHeight="1">
      <c r="A111" s="158" t="s">
        <v>267</v>
      </c>
      <c r="B111" s="431"/>
      <c r="C111" s="431">
        <v>10</v>
      </c>
      <c r="D111" s="431"/>
      <c r="E111" s="431"/>
      <c r="F111" s="431"/>
      <c r="G111" s="431"/>
      <c r="H111" s="431"/>
      <c r="I111" s="431"/>
      <c r="J111" s="431"/>
      <c r="K111" s="431"/>
      <c r="L111" s="431"/>
      <c r="M111" s="54"/>
      <c r="N111" s="431"/>
      <c r="O111" s="431"/>
      <c r="P111" s="431"/>
      <c r="Q111" s="431"/>
      <c r="R111" s="431"/>
      <c r="S111" s="431"/>
      <c r="T111" s="431"/>
      <c r="U111" s="431"/>
      <c r="V111" s="431"/>
      <c r="W111" s="431"/>
      <c r="X111" s="431"/>
      <c r="Y111" s="431"/>
      <c r="Z111" s="431"/>
      <c r="AA111" s="431"/>
      <c r="AB111" s="431"/>
      <c r="AC111" s="431"/>
      <c r="AD111" s="431"/>
      <c r="AE111" s="431"/>
      <c r="AF111" s="431"/>
      <c r="AG111" s="431"/>
      <c r="AH111" s="431"/>
      <c r="AI111" s="431"/>
      <c r="AJ111" s="431"/>
      <c r="AK111" s="431"/>
      <c r="AL111" s="431"/>
      <c r="AM111" s="431"/>
      <c r="AN111" s="431"/>
    </row>
    <row r="112" spans="1:40" ht="12.75" customHeight="1">
      <c r="A112" s="158" t="s">
        <v>268</v>
      </c>
      <c r="B112" s="431"/>
      <c r="C112" s="431">
        <v>10</v>
      </c>
      <c r="D112" s="431"/>
      <c r="E112" s="431"/>
      <c r="F112" s="431"/>
      <c r="G112" s="431"/>
      <c r="H112" s="431"/>
      <c r="I112" s="431"/>
      <c r="J112" s="431"/>
      <c r="K112" s="431"/>
      <c r="L112" s="431"/>
      <c r="M112" s="54"/>
      <c r="N112" s="431"/>
      <c r="O112" s="431">
        <v>10</v>
      </c>
      <c r="P112" s="431">
        <v>10</v>
      </c>
      <c r="Q112" s="431"/>
      <c r="R112" s="431"/>
      <c r="S112" s="431"/>
      <c r="T112" s="431"/>
      <c r="U112" s="431"/>
      <c r="V112" s="431"/>
      <c r="W112" s="431"/>
      <c r="X112" s="431"/>
      <c r="Y112" s="431"/>
      <c r="Z112" s="431"/>
      <c r="AA112" s="431"/>
      <c r="AB112" s="431"/>
      <c r="AC112" s="431"/>
      <c r="AD112" s="431"/>
      <c r="AE112" s="431"/>
      <c r="AF112" s="431"/>
      <c r="AG112" s="431"/>
      <c r="AH112" s="431"/>
      <c r="AI112" s="431"/>
      <c r="AJ112" s="431"/>
      <c r="AK112" s="431">
        <v>5</v>
      </c>
      <c r="AL112" s="431"/>
      <c r="AM112" s="431">
        <v>10</v>
      </c>
      <c r="AN112" s="432"/>
    </row>
    <row r="113" spans="1:40" ht="12.75" customHeight="1">
      <c r="A113" s="158" t="s">
        <v>269</v>
      </c>
      <c r="B113" s="431"/>
      <c r="C113" s="431">
        <v>10</v>
      </c>
      <c r="D113" s="431"/>
      <c r="E113" s="431"/>
      <c r="F113" s="431"/>
      <c r="G113" s="431"/>
      <c r="H113" s="431"/>
      <c r="I113" s="431"/>
      <c r="J113" s="431"/>
      <c r="K113" s="431"/>
      <c r="L113" s="431"/>
      <c r="M113" s="54"/>
      <c r="N113" s="431"/>
      <c r="O113" s="431"/>
      <c r="P113" s="431"/>
      <c r="Q113" s="431"/>
      <c r="R113" s="431"/>
      <c r="S113" s="431">
        <v>10</v>
      </c>
      <c r="T113" s="431"/>
      <c r="U113" s="431">
        <v>10</v>
      </c>
      <c r="V113" s="431"/>
      <c r="W113" s="431"/>
      <c r="X113" s="431"/>
      <c r="Y113" s="431"/>
      <c r="Z113" s="431"/>
      <c r="AA113" s="431"/>
      <c r="AB113" s="431"/>
      <c r="AC113" s="431"/>
      <c r="AD113" s="431"/>
      <c r="AE113" s="431"/>
      <c r="AF113" s="431"/>
      <c r="AG113" s="431"/>
      <c r="AH113" s="431"/>
      <c r="AI113" s="431"/>
      <c r="AJ113" s="431"/>
      <c r="AK113" s="431"/>
      <c r="AL113" s="431"/>
      <c r="AM113" s="431"/>
      <c r="AN113" s="431"/>
    </row>
    <row r="114" spans="1:40" ht="12.75" customHeight="1">
      <c r="A114" s="158"/>
      <c r="B114" s="431"/>
      <c r="C114" s="431">
        <v>10</v>
      </c>
      <c r="D114" s="431"/>
      <c r="E114" s="431"/>
      <c r="F114" s="431"/>
      <c r="G114" s="431"/>
      <c r="H114" s="431"/>
      <c r="I114" s="431"/>
      <c r="J114" s="431"/>
      <c r="K114" s="431"/>
      <c r="L114" s="431"/>
      <c r="M114" s="54"/>
      <c r="N114" s="431"/>
      <c r="O114" s="431"/>
      <c r="P114" s="431"/>
      <c r="Q114" s="431"/>
      <c r="R114" s="431"/>
      <c r="S114" s="431"/>
      <c r="T114" s="431"/>
      <c r="U114" s="431"/>
      <c r="V114" s="431"/>
      <c r="W114" s="431"/>
      <c r="X114" s="431"/>
      <c r="Y114" s="431"/>
      <c r="Z114" s="431"/>
      <c r="AA114" s="431"/>
      <c r="AB114" s="431"/>
      <c r="AC114" s="431"/>
      <c r="AD114" s="431"/>
      <c r="AE114" s="431"/>
      <c r="AF114" s="431"/>
      <c r="AG114" s="431"/>
      <c r="AH114" s="431"/>
      <c r="AI114" s="431"/>
      <c r="AJ114" s="431"/>
      <c r="AK114" s="431"/>
      <c r="AL114" s="431"/>
      <c r="AM114" s="431"/>
      <c r="AN114" s="432"/>
    </row>
    <row r="115" spans="1:40" ht="12.75" customHeight="1">
      <c r="A115" s="158" t="s">
        <v>270</v>
      </c>
      <c r="B115" s="431"/>
      <c r="C115" s="431">
        <v>10</v>
      </c>
      <c r="D115" s="431"/>
      <c r="E115" s="431"/>
      <c r="F115" s="431"/>
      <c r="G115" s="431"/>
      <c r="H115" s="431"/>
      <c r="I115" s="431"/>
      <c r="J115" s="431"/>
      <c r="K115" s="431"/>
      <c r="L115" s="431"/>
      <c r="M115" s="54"/>
      <c r="N115" s="431"/>
      <c r="O115" s="431"/>
      <c r="P115" s="431"/>
      <c r="Q115" s="431"/>
      <c r="R115" s="431"/>
      <c r="S115" s="431"/>
      <c r="T115" s="431"/>
      <c r="U115" s="431"/>
      <c r="V115" s="431"/>
      <c r="W115" s="431"/>
      <c r="X115" s="431"/>
      <c r="Y115" s="431"/>
      <c r="Z115" s="431"/>
      <c r="AA115" s="431"/>
      <c r="AB115" s="431"/>
      <c r="AC115" s="431"/>
      <c r="AD115" s="431"/>
      <c r="AE115" s="431"/>
      <c r="AF115" s="431"/>
      <c r="AG115" s="431"/>
      <c r="AH115" s="431"/>
      <c r="AI115" s="431"/>
      <c r="AJ115" s="431"/>
      <c r="AK115" s="431"/>
      <c r="AL115" s="431"/>
      <c r="AM115" s="431"/>
      <c r="AN115" s="431"/>
    </row>
    <row r="116" spans="1:40" ht="12.75" customHeight="1">
      <c r="A116" s="158" t="s">
        <v>271</v>
      </c>
      <c r="B116" s="431"/>
      <c r="C116" s="431">
        <v>10</v>
      </c>
      <c r="D116" s="431"/>
      <c r="E116" s="431"/>
      <c r="F116" s="431"/>
      <c r="G116" s="431"/>
      <c r="H116" s="431"/>
      <c r="I116" s="431"/>
      <c r="J116" s="431"/>
      <c r="K116" s="431"/>
      <c r="L116" s="431"/>
      <c r="M116" s="54"/>
      <c r="N116" s="431"/>
      <c r="O116" s="431"/>
      <c r="P116" s="431"/>
      <c r="Q116" s="431"/>
      <c r="R116" s="431"/>
      <c r="S116" s="431"/>
      <c r="T116" s="431"/>
      <c r="U116" s="431"/>
      <c r="V116" s="431"/>
      <c r="W116" s="431"/>
      <c r="X116" s="431"/>
      <c r="Y116" s="431"/>
      <c r="Z116" s="431"/>
      <c r="AA116" s="431"/>
      <c r="AB116" s="431"/>
      <c r="AC116" s="431"/>
      <c r="AD116" s="431"/>
      <c r="AE116" s="431"/>
      <c r="AF116" s="431"/>
      <c r="AG116" s="431"/>
      <c r="AH116" s="431"/>
      <c r="AI116" s="431"/>
      <c r="AJ116" s="431"/>
      <c r="AK116" s="431"/>
      <c r="AL116" s="431"/>
      <c r="AM116" s="431"/>
      <c r="AN116" s="432"/>
    </row>
    <row r="117" spans="1:40" ht="12.75" customHeight="1">
      <c r="A117" s="164" t="s">
        <v>272</v>
      </c>
      <c r="B117" s="431"/>
      <c r="C117" s="431">
        <v>10</v>
      </c>
      <c r="D117" s="431"/>
      <c r="E117" s="431"/>
      <c r="F117" s="431"/>
      <c r="G117" s="431"/>
      <c r="H117" s="431"/>
      <c r="I117" s="431"/>
      <c r="J117" s="431"/>
      <c r="K117" s="431"/>
      <c r="L117" s="431"/>
      <c r="M117" s="54"/>
      <c r="N117" s="431"/>
      <c r="O117" s="431"/>
      <c r="P117" s="431"/>
      <c r="Q117" s="431"/>
      <c r="R117" s="431"/>
      <c r="S117" s="431"/>
      <c r="T117" s="431"/>
      <c r="U117" s="431"/>
      <c r="V117" s="431"/>
      <c r="W117" s="431"/>
      <c r="X117" s="431"/>
      <c r="Y117" s="431"/>
      <c r="Z117" s="431"/>
      <c r="AA117" s="431"/>
      <c r="AB117" s="431"/>
      <c r="AC117" s="431"/>
      <c r="AD117" s="431"/>
      <c r="AE117" s="431"/>
      <c r="AF117" s="431"/>
      <c r="AG117" s="431"/>
      <c r="AH117" s="431"/>
      <c r="AI117" s="431"/>
      <c r="AJ117" s="431"/>
      <c r="AK117" s="431"/>
      <c r="AL117" s="431"/>
      <c r="AM117" s="431"/>
      <c r="AN117" s="431"/>
    </row>
    <row r="118" spans="1:40" ht="12.75" customHeight="1">
      <c r="A118" s="164"/>
      <c r="B118" s="431"/>
      <c r="C118" s="431">
        <v>10</v>
      </c>
      <c r="D118" s="431"/>
      <c r="E118" s="431"/>
      <c r="F118" s="431"/>
      <c r="G118" s="431"/>
      <c r="H118" s="431"/>
      <c r="I118" s="431"/>
      <c r="J118" s="431"/>
      <c r="K118" s="431"/>
      <c r="L118" s="431"/>
      <c r="M118" s="54"/>
      <c r="N118" s="431"/>
      <c r="O118" s="431"/>
      <c r="P118" s="431"/>
      <c r="Q118" s="431"/>
      <c r="R118" s="431"/>
      <c r="S118" s="431"/>
      <c r="T118" s="431"/>
      <c r="U118" s="431"/>
      <c r="V118" s="431"/>
      <c r="W118" s="431"/>
      <c r="X118" s="431"/>
      <c r="Y118" s="431"/>
      <c r="Z118" s="431"/>
      <c r="AA118" s="431"/>
      <c r="AB118" s="431"/>
      <c r="AC118" s="431"/>
      <c r="AD118" s="431"/>
      <c r="AE118" s="431"/>
      <c r="AF118" s="431"/>
      <c r="AG118" s="431"/>
      <c r="AH118" s="431"/>
      <c r="AI118" s="431"/>
      <c r="AJ118" s="431"/>
      <c r="AK118" s="431"/>
      <c r="AL118" s="431"/>
      <c r="AM118" s="431"/>
      <c r="AN118" s="432"/>
    </row>
    <row r="119" spans="1:40" ht="12.75" customHeight="1">
      <c r="A119" s="158" t="s">
        <v>1739</v>
      </c>
      <c r="B119" s="431"/>
      <c r="C119" s="431">
        <v>10</v>
      </c>
      <c r="D119" s="431"/>
      <c r="E119" s="431"/>
      <c r="F119" s="431"/>
      <c r="G119" s="431"/>
      <c r="H119" s="431"/>
      <c r="I119" s="431"/>
      <c r="J119" s="431"/>
      <c r="K119" s="431"/>
      <c r="L119" s="431"/>
      <c r="M119" s="54"/>
      <c r="N119" s="431">
        <v>10</v>
      </c>
      <c r="O119" s="431">
        <v>5</v>
      </c>
      <c r="P119" s="431"/>
      <c r="Q119" s="431"/>
      <c r="R119" s="431"/>
      <c r="S119" s="431"/>
      <c r="T119" s="431"/>
      <c r="U119" s="431"/>
      <c r="V119" s="431"/>
      <c r="W119" s="431"/>
      <c r="X119" s="431"/>
      <c r="Y119" s="431"/>
      <c r="Z119" s="431"/>
      <c r="AA119" s="431"/>
      <c r="AB119" s="431"/>
      <c r="AC119" s="431"/>
      <c r="AD119" s="431"/>
      <c r="AE119" s="431"/>
      <c r="AF119" s="431"/>
      <c r="AG119" s="431"/>
      <c r="AH119" s="431"/>
      <c r="AI119" s="431"/>
      <c r="AJ119" s="431"/>
      <c r="AK119" s="431">
        <v>5</v>
      </c>
      <c r="AL119" s="431"/>
      <c r="AM119" s="431"/>
      <c r="AN119" s="431"/>
    </row>
    <row r="120" spans="1:40" ht="12.75" customHeight="1">
      <c r="A120" s="158" t="s">
        <v>273</v>
      </c>
      <c r="B120" s="431">
        <v>10</v>
      </c>
      <c r="C120" s="431">
        <v>10</v>
      </c>
      <c r="D120" s="431"/>
      <c r="E120" s="431"/>
      <c r="F120" s="431"/>
      <c r="G120" s="431"/>
      <c r="H120" s="431"/>
      <c r="I120" s="431"/>
      <c r="J120" s="431"/>
      <c r="K120" s="431"/>
      <c r="L120" s="431"/>
      <c r="M120" s="54"/>
      <c r="N120" s="431"/>
      <c r="O120" s="431"/>
      <c r="P120" s="431"/>
      <c r="Q120" s="431"/>
      <c r="R120" s="431"/>
      <c r="S120" s="431"/>
      <c r="T120" s="431"/>
      <c r="U120" s="431"/>
      <c r="V120" s="431"/>
      <c r="W120" s="431"/>
      <c r="X120" s="431"/>
      <c r="Y120" s="431"/>
      <c r="Z120" s="431"/>
      <c r="AA120" s="431"/>
      <c r="AB120" s="431"/>
      <c r="AC120" s="431"/>
      <c r="AD120" s="431"/>
      <c r="AE120" s="431"/>
      <c r="AF120" s="431"/>
      <c r="AG120" s="431"/>
      <c r="AH120" s="431"/>
      <c r="AI120" s="431"/>
      <c r="AJ120" s="431"/>
      <c r="AK120" s="431"/>
      <c r="AL120" s="431"/>
      <c r="AM120" s="431"/>
      <c r="AN120" s="432"/>
    </row>
    <row r="121" spans="1:40" ht="12.75" customHeight="1">
      <c r="A121" s="158" t="s">
        <v>274</v>
      </c>
      <c r="B121" s="431"/>
      <c r="C121" s="431">
        <v>10</v>
      </c>
      <c r="D121" s="431"/>
      <c r="E121" s="431"/>
      <c r="F121" s="431"/>
      <c r="G121" s="431"/>
      <c r="H121" s="431"/>
      <c r="I121" s="431"/>
      <c r="J121" s="431"/>
      <c r="K121" s="431"/>
      <c r="L121" s="431"/>
      <c r="M121" s="54"/>
      <c r="N121" s="431"/>
      <c r="O121" s="431"/>
      <c r="P121" s="431"/>
      <c r="Q121" s="431"/>
      <c r="R121" s="431"/>
      <c r="S121" s="431">
        <v>10</v>
      </c>
      <c r="T121" s="431"/>
      <c r="U121" s="431">
        <v>10</v>
      </c>
      <c r="V121" s="431"/>
      <c r="W121" s="431"/>
      <c r="X121" s="431"/>
      <c r="Y121" s="431"/>
      <c r="Z121" s="431"/>
      <c r="AA121" s="431">
        <v>5</v>
      </c>
      <c r="AB121" s="431"/>
      <c r="AC121" s="431"/>
      <c r="AD121" s="431"/>
      <c r="AE121" s="431"/>
      <c r="AF121" s="431"/>
      <c r="AG121" s="431"/>
      <c r="AH121" s="431"/>
      <c r="AI121" s="431"/>
      <c r="AJ121" s="431"/>
      <c r="AK121" s="431"/>
      <c r="AL121" s="431"/>
      <c r="AM121" s="431"/>
      <c r="AN121" s="431"/>
    </row>
    <row r="122" spans="1:40" ht="12.75" customHeight="1">
      <c r="A122" s="158" t="s">
        <v>275</v>
      </c>
      <c r="B122" s="431"/>
      <c r="C122" s="431">
        <v>10</v>
      </c>
      <c r="D122" s="431"/>
      <c r="E122" s="431"/>
      <c r="F122" s="431"/>
      <c r="G122" s="431"/>
      <c r="H122" s="431"/>
      <c r="I122" s="431"/>
      <c r="J122" s="431"/>
      <c r="K122" s="431"/>
      <c r="L122" s="431"/>
      <c r="M122" s="54"/>
      <c r="N122" s="431"/>
      <c r="O122" s="431">
        <v>10</v>
      </c>
      <c r="P122" s="431"/>
      <c r="Q122" s="431"/>
      <c r="R122" s="431"/>
      <c r="S122" s="431"/>
      <c r="T122" s="431"/>
      <c r="U122" s="431"/>
      <c r="V122" s="431"/>
      <c r="W122" s="431"/>
      <c r="X122" s="431"/>
      <c r="Y122" s="431"/>
      <c r="Z122" s="431"/>
      <c r="AA122" s="431"/>
      <c r="AB122" s="431"/>
      <c r="AC122" s="431"/>
      <c r="AD122" s="431"/>
      <c r="AE122" s="431"/>
      <c r="AF122" s="431"/>
      <c r="AG122" s="431"/>
      <c r="AH122" s="431"/>
      <c r="AI122" s="431"/>
      <c r="AJ122" s="431"/>
      <c r="AK122" s="431">
        <v>10</v>
      </c>
      <c r="AL122" s="431">
        <v>10</v>
      </c>
      <c r="AM122" s="431"/>
      <c r="AN122" s="432"/>
    </row>
    <row r="123" spans="1:40" ht="12.75" customHeight="1">
      <c r="A123" s="158" t="s">
        <v>276</v>
      </c>
      <c r="B123" s="431"/>
      <c r="C123" s="431">
        <v>10</v>
      </c>
      <c r="D123" s="431"/>
      <c r="E123" s="431">
        <v>10</v>
      </c>
      <c r="F123" s="431"/>
      <c r="G123" s="431"/>
      <c r="H123" s="431"/>
      <c r="I123" s="431"/>
      <c r="J123" s="431"/>
      <c r="K123" s="431"/>
      <c r="L123" s="431"/>
      <c r="M123" s="54"/>
      <c r="N123" s="431">
        <v>25</v>
      </c>
      <c r="O123" s="431">
        <v>5</v>
      </c>
      <c r="P123" s="431">
        <v>10</v>
      </c>
      <c r="Q123" s="431"/>
      <c r="R123" s="431">
        <v>10</v>
      </c>
      <c r="S123" s="431"/>
      <c r="T123" s="431"/>
      <c r="U123" s="431"/>
      <c r="V123" s="431"/>
      <c r="W123" s="431"/>
      <c r="X123" s="431"/>
      <c r="Y123" s="431"/>
      <c r="Z123" s="431"/>
      <c r="AA123" s="431"/>
      <c r="AB123" s="431"/>
      <c r="AC123" s="431"/>
      <c r="AD123" s="431"/>
      <c r="AE123" s="431"/>
      <c r="AF123" s="431"/>
      <c r="AG123" s="431"/>
      <c r="AH123" s="431"/>
      <c r="AI123" s="431"/>
      <c r="AJ123" s="431"/>
      <c r="AK123" s="431">
        <v>5</v>
      </c>
      <c r="AL123" s="431"/>
      <c r="AM123" s="431"/>
      <c r="AN123" s="431"/>
    </row>
    <row r="124" spans="1:40" ht="12.75" customHeight="1">
      <c r="A124" s="158" t="s">
        <v>278</v>
      </c>
      <c r="B124" s="431"/>
      <c r="C124" s="431"/>
      <c r="D124" s="431"/>
      <c r="E124" s="431"/>
      <c r="F124" s="431">
        <v>10</v>
      </c>
      <c r="G124" s="431"/>
      <c r="H124" s="431"/>
      <c r="I124" s="431"/>
      <c r="J124" s="431">
        <v>10</v>
      </c>
      <c r="K124" s="431"/>
      <c r="L124" s="431"/>
      <c r="M124" s="54"/>
      <c r="N124" s="431"/>
      <c r="O124" s="431"/>
      <c r="P124" s="431"/>
      <c r="Q124" s="431">
        <v>5</v>
      </c>
      <c r="R124" s="431">
        <v>15</v>
      </c>
      <c r="S124" s="431"/>
      <c r="T124" s="431"/>
      <c r="U124" s="431"/>
      <c r="V124" s="431">
        <v>10</v>
      </c>
      <c r="W124" s="431">
        <v>20</v>
      </c>
      <c r="X124" s="431"/>
      <c r="Y124" s="431"/>
      <c r="Z124" s="431"/>
      <c r="AA124" s="431"/>
      <c r="AB124" s="431"/>
      <c r="AC124" s="431"/>
      <c r="AD124" s="431"/>
      <c r="AE124" s="431"/>
      <c r="AF124" s="431"/>
      <c r="AG124" s="431"/>
      <c r="AH124" s="431"/>
      <c r="AI124" s="431"/>
      <c r="AJ124" s="431"/>
      <c r="AK124" s="431">
        <v>5</v>
      </c>
      <c r="AL124" s="431"/>
      <c r="AM124" s="431"/>
      <c r="AN124" s="432"/>
    </row>
    <row r="125" spans="1:40" ht="12.75" customHeight="1">
      <c r="A125" s="158" t="s">
        <v>280</v>
      </c>
      <c r="B125" s="431"/>
      <c r="C125" s="431"/>
      <c r="D125" s="431"/>
      <c r="E125" s="431"/>
      <c r="F125" s="431">
        <v>10</v>
      </c>
      <c r="G125" s="431"/>
      <c r="H125" s="431"/>
      <c r="I125" s="431"/>
      <c r="J125" s="431">
        <v>10</v>
      </c>
      <c r="K125" s="431"/>
      <c r="L125" s="431"/>
      <c r="M125" s="54"/>
      <c r="N125" s="431"/>
      <c r="O125" s="431"/>
      <c r="P125" s="431"/>
      <c r="Q125" s="431">
        <v>5</v>
      </c>
      <c r="R125" s="431">
        <v>15</v>
      </c>
      <c r="S125" s="431"/>
      <c r="T125" s="431"/>
      <c r="U125" s="431"/>
      <c r="V125" s="431">
        <v>10</v>
      </c>
      <c r="W125" s="431">
        <v>20</v>
      </c>
      <c r="X125" s="431"/>
      <c r="Y125" s="431"/>
      <c r="Z125" s="431"/>
      <c r="AA125" s="431"/>
      <c r="AB125" s="431"/>
      <c r="AC125" s="431"/>
      <c r="AD125" s="431"/>
      <c r="AE125" s="431"/>
      <c r="AF125" s="431"/>
      <c r="AG125" s="431"/>
      <c r="AH125" s="431"/>
      <c r="AI125" s="431"/>
      <c r="AJ125" s="431"/>
      <c r="AK125" s="431"/>
      <c r="AL125" s="431"/>
      <c r="AM125" s="431"/>
      <c r="AN125" s="431"/>
    </row>
    <row r="126" spans="1:40" ht="12.75" customHeight="1">
      <c r="A126" s="158" t="s">
        <v>281</v>
      </c>
      <c r="B126" s="431"/>
      <c r="C126" s="431"/>
      <c r="D126" s="431"/>
      <c r="E126" s="431"/>
      <c r="F126" s="431">
        <v>10</v>
      </c>
      <c r="G126" s="431"/>
      <c r="H126" s="431"/>
      <c r="I126" s="431"/>
      <c r="J126" s="431"/>
      <c r="K126" s="431"/>
      <c r="L126" s="431"/>
      <c r="M126" s="54"/>
      <c r="N126" s="431"/>
      <c r="O126" s="431"/>
      <c r="P126" s="431">
        <v>5</v>
      </c>
      <c r="Q126" s="431"/>
      <c r="R126" s="431">
        <v>25</v>
      </c>
      <c r="S126" s="431"/>
      <c r="T126" s="431"/>
      <c r="U126" s="431"/>
      <c r="V126" s="431"/>
      <c r="W126" s="431"/>
      <c r="X126" s="431"/>
      <c r="Y126" s="431"/>
      <c r="Z126" s="431"/>
      <c r="AA126" s="431"/>
      <c r="AB126" s="431"/>
      <c r="AC126" s="431"/>
      <c r="AD126" s="431">
        <v>10</v>
      </c>
      <c r="AE126" s="431"/>
      <c r="AF126" s="431"/>
      <c r="AG126" s="431"/>
      <c r="AH126" s="431"/>
      <c r="AI126" s="431"/>
      <c r="AJ126" s="431"/>
      <c r="AK126" s="431"/>
      <c r="AL126" s="431"/>
      <c r="AM126" s="431"/>
      <c r="AN126" s="432"/>
    </row>
    <row r="127" spans="1:40" ht="12.75" customHeight="1">
      <c r="A127" s="158" t="s">
        <v>282</v>
      </c>
      <c r="B127" s="431"/>
      <c r="C127" s="431"/>
      <c r="D127" s="431"/>
      <c r="E127" s="431"/>
      <c r="F127" s="431"/>
      <c r="G127" s="431"/>
      <c r="H127" s="431"/>
      <c r="I127" s="431"/>
      <c r="J127" s="431"/>
      <c r="K127" s="431"/>
      <c r="L127" s="431"/>
      <c r="M127" s="54"/>
      <c r="N127" s="431"/>
      <c r="O127" s="431">
        <v>5</v>
      </c>
      <c r="P127" s="431"/>
      <c r="Q127" s="431"/>
      <c r="R127" s="431"/>
      <c r="S127" s="431"/>
      <c r="T127" s="431">
        <v>10</v>
      </c>
      <c r="U127" s="431"/>
      <c r="V127" s="431">
        <v>10</v>
      </c>
      <c r="W127" s="431">
        <v>10</v>
      </c>
      <c r="X127" s="431"/>
      <c r="Y127" s="431"/>
      <c r="Z127" s="431"/>
      <c r="AA127" s="431"/>
      <c r="AB127" s="431"/>
      <c r="AC127" s="431"/>
      <c r="AD127" s="431"/>
      <c r="AE127" s="431"/>
      <c r="AF127" s="431"/>
      <c r="AG127" s="431"/>
      <c r="AH127" s="431"/>
      <c r="AI127" s="431"/>
      <c r="AJ127" s="431"/>
      <c r="AK127" s="431"/>
      <c r="AL127" s="431"/>
      <c r="AM127" s="431"/>
      <c r="AN127" s="431"/>
    </row>
    <row r="128" spans="1:40" ht="12.75" customHeight="1">
      <c r="A128" s="158" t="s">
        <v>283</v>
      </c>
      <c r="B128" s="431"/>
      <c r="C128" s="431"/>
      <c r="D128" s="431"/>
      <c r="E128" s="431"/>
      <c r="F128" s="431"/>
      <c r="G128" s="431"/>
      <c r="H128" s="431"/>
      <c r="I128" s="431"/>
      <c r="J128" s="431"/>
      <c r="K128" s="431"/>
      <c r="L128" s="431"/>
      <c r="M128" s="54"/>
      <c r="N128" s="431"/>
      <c r="O128" s="431"/>
      <c r="P128" s="431"/>
      <c r="Q128" s="431"/>
      <c r="R128" s="431">
        <v>10</v>
      </c>
      <c r="S128" s="431"/>
      <c r="T128" s="431"/>
      <c r="U128" s="431"/>
      <c r="V128" s="431"/>
      <c r="W128" s="431"/>
      <c r="X128" s="431"/>
      <c r="Y128" s="431"/>
      <c r="Z128" s="431"/>
      <c r="AA128" s="431"/>
      <c r="AB128" s="431"/>
      <c r="AC128" s="431"/>
      <c r="AD128" s="431"/>
      <c r="AE128" s="431"/>
      <c r="AF128" s="431"/>
      <c r="AG128" s="431"/>
      <c r="AH128" s="431"/>
      <c r="AI128" s="431"/>
      <c r="AJ128" s="431"/>
      <c r="AK128" s="431"/>
      <c r="AL128" s="431"/>
      <c r="AM128" s="431"/>
      <c r="AN128" s="432"/>
    </row>
    <row r="129" spans="1:40" ht="12.75" customHeight="1">
      <c r="A129" s="158" t="s">
        <v>284</v>
      </c>
      <c r="B129" s="431"/>
      <c r="C129" s="431"/>
      <c r="D129" s="431"/>
      <c r="E129" s="431"/>
      <c r="F129" s="431"/>
      <c r="G129" s="431"/>
      <c r="H129" s="431"/>
      <c r="I129" s="431"/>
      <c r="J129" s="431"/>
      <c r="K129" s="431"/>
      <c r="L129" s="431"/>
      <c r="M129" s="54"/>
      <c r="N129" s="431"/>
      <c r="O129" s="431"/>
      <c r="P129" s="431"/>
      <c r="Q129" s="431"/>
      <c r="R129" s="431"/>
      <c r="S129" s="431"/>
      <c r="T129" s="431"/>
      <c r="U129" s="431"/>
      <c r="V129" s="431"/>
      <c r="W129" s="431"/>
      <c r="X129" s="431"/>
      <c r="Y129" s="431"/>
      <c r="Z129" s="431"/>
      <c r="AA129" s="431"/>
      <c r="AB129" s="431"/>
      <c r="AC129" s="431"/>
      <c r="AD129" s="431"/>
      <c r="AE129" s="431"/>
      <c r="AF129" s="431"/>
      <c r="AG129" s="431"/>
      <c r="AH129" s="431"/>
      <c r="AI129" s="431"/>
      <c r="AJ129" s="431"/>
      <c r="AK129" s="431"/>
      <c r="AL129" s="431"/>
      <c r="AM129" s="431"/>
      <c r="AN129" s="431"/>
    </row>
    <row r="130" spans="1:40" ht="12.75" customHeight="1">
      <c r="A130" s="158" t="s">
        <v>292</v>
      </c>
      <c r="B130" s="431"/>
      <c r="C130" s="431"/>
      <c r="D130" s="431"/>
      <c r="E130" s="431"/>
      <c r="F130" s="431"/>
      <c r="G130" s="431"/>
      <c r="H130" s="431"/>
      <c r="I130" s="431"/>
      <c r="J130" s="431"/>
      <c r="K130" s="431"/>
      <c r="L130" s="431"/>
      <c r="M130" s="54"/>
      <c r="N130" s="431"/>
      <c r="O130" s="431"/>
      <c r="P130" s="431"/>
      <c r="Q130" s="431">
        <v>15</v>
      </c>
      <c r="R130" s="431"/>
      <c r="S130" s="431"/>
      <c r="T130" s="431"/>
      <c r="U130" s="431"/>
      <c r="V130" s="431"/>
      <c r="W130" s="431"/>
      <c r="X130" s="431"/>
      <c r="Y130" s="431"/>
      <c r="Z130" s="431"/>
      <c r="AA130" s="431"/>
      <c r="AB130" s="431"/>
      <c r="AC130" s="431"/>
      <c r="AD130" s="431"/>
      <c r="AE130" s="431"/>
      <c r="AF130" s="431"/>
      <c r="AG130" s="431"/>
      <c r="AH130" s="431"/>
      <c r="AI130" s="431"/>
      <c r="AJ130" s="431"/>
      <c r="AK130" s="431"/>
      <c r="AL130" s="431"/>
      <c r="AM130" s="431"/>
      <c r="AN130" s="432"/>
    </row>
    <row r="131" spans="1:40" ht="12.75" customHeight="1">
      <c r="A131" s="158" t="s">
        <v>294</v>
      </c>
      <c r="B131" s="431"/>
      <c r="C131" s="431"/>
      <c r="D131" s="431"/>
      <c r="E131" s="431"/>
      <c r="F131" s="431"/>
      <c r="G131" s="431"/>
      <c r="H131" s="431"/>
      <c r="I131" s="431"/>
      <c r="J131" s="431"/>
      <c r="K131" s="431"/>
      <c r="L131" s="431"/>
      <c r="M131" s="54"/>
      <c r="N131" s="431"/>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v>10</v>
      </c>
      <c r="AL131" s="431"/>
      <c r="AM131" s="431"/>
      <c r="AN131" s="431"/>
    </row>
    <row r="132" spans="1:40" ht="12.75" customHeight="1">
      <c r="A132" s="158" t="s">
        <v>295</v>
      </c>
      <c r="B132" s="431"/>
      <c r="C132" s="431"/>
      <c r="D132" s="431"/>
      <c r="E132" s="431"/>
      <c r="F132" s="431"/>
      <c r="G132" s="431"/>
      <c r="H132" s="431"/>
      <c r="I132" s="431"/>
      <c r="J132" s="431"/>
      <c r="K132" s="431"/>
      <c r="L132" s="431"/>
      <c r="M132" s="54"/>
      <c r="N132" s="431"/>
      <c r="O132" s="431"/>
      <c r="P132" s="431"/>
      <c r="Q132" s="431"/>
      <c r="R132" s="431">
        <v>15</v>
      </c>
      <c r="S132" s="431"/>
      <c r="T132" s="431"/>
      <c r="U132" s="431"/>
      <c r="V132" s="431"/>
      <c r="W132" s="431"/>
      <c r="X132" s="431"/>
      <c r="Y132" s="431"/>
      <c r="Z132" s="431">
        <v>10</v>
      </c>
      <c r="AA132" s="431">
        <v>10</v>
      </c>
      <c r="AB132" s="431"/>
      <c r="AC132" s="431"/>
      <c r="AD132" s="431"/>
      <c r="AE132" s="431"/>
      <c r="AF132" s="431"/>
      <c r="AG132" s="431"/>
      <c r="AH132" s="431"/>
      <c r="AI132" s="431"/>
      <c r="AJ132" s="431"/>
      <c r="AK132" s="431"/>
      <c r="AL132" s="431"/>
      <c r="AM132" s="431">
        <v>5</v>
      </c>
      <c r="AN132" s="432"/>
    </row>
    <row r="133" spans="1:40" ht="12.75" customHeight="1">
      <c r="A133" s="158" t="s">
        <v>296</v>
      </c>
      <c r="B133" s="431"/>
      <c r="C133" s="431"/>
      <c r="D133" s="431"/>
      <c r="E133" s="431"/>
      <c r="F133" s="431"/>
      <c r="G133" s="431"/>
      <c r="H133" s="431"/>
      <c r="I133" s="431"/>
      <c r="J133" s="431"/>
      <c r="K133" s="431"/>
      <c r="L133" s="431"/>
      <c r="M133" s="54"/>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row>
    <row r="134" spans="1:40" ht="12.75" customHeight="1">
      <c r="A134" s="158" t="s">
        <v>297</v>
      </c>
      <c r="B134" s="431"/>
      <c r="C134" s="431"/>
      <c r="D134" s="431"/>
      <c r="E134" s="431"/>
      <c r="F134" s="431"/>
      <c r="G134" s="431"/>
      <c r="H134" s="431"/>
      <c r="I134" s="431"/>
      <c r="J134" s="431"/>
      <c r="K134" s="431"/>
      <c r="L134" s="431"/>
      <c r="M134" s="54"/>
      <c r="N134" s="431"/>
      <c r="O134" s="431"/>
      <c r="P134" s="431"/>
      <c r="Q134" s="431"/>
      <c r="R134" s="431"/>
      <c r="S134" s="431"/>
      <c r="T134" s="431"/>
      <c r="U134" s="431"/>
      <c r="V134" s="431"/>
      <c r="W134" s="431"/>
      <c r="X134" s="431"/>
      <c r="Y134" s="431"/>
      <c r="Z134" s="431"/>
      <c r="AA134" s="431"/>
      <c r="AB134" s="431"/>
      <c r="AC134" s="431"/>
      <c r="AD134" s="431"/>
      <c r="AE134" s="431"/>
      <c r="AF134" s="431"/>
      <c r="AG134" s="431"/>
      <c r="AH134" s="431"/>
      <c r="AI134" s="431"/>
      <c r="AJ134" s="431"/>
      <c r="AK134" s="431"/>
      <c r="AL134" s="431"/>
      <c r="AM134" s="431"/>
      <c r="AN134" s="432"/>
    </row>
    <row r="135" spans="1:40" ht="12.75" customHeight="1">
      <c r="A135" s="164" t="s">
        <v>298</v>
      </c>
      <c r="B135" s="431"/>
      <c r="C135" s="431"/>
      <c r="D135" s="431"/>
      <c r="E135" s="431"/>
      <c r="F135" s="431"/>
      <c r="G135" s="431"/>
      <c r="H135" s="431"/>
      <c r="I135" s="431"/>
      <c r="J135" s="431"/>
      <c r="K135" s="431"/>
      <c r="L135" s="431"/>
      <c r="M135" s="54"/>
      <c r="N135" s="431"/>
      <c r="O135" s="431"/>
      <c r="P135" s="431"/>
      <c r="Q135" s="431"/>
      <c r="R135" s="431"/>
      <c r="S135" s="431"/>
      <c r="T135" s="431"/>
      <c r="U135" s="431"/>
      <c r="V135" s="431"/>
      <c r="W135" s="431"/>
      <c r="X135" s="431"/>
      <c r="Y135" s="431"/>
      <c r="Z135" s="431"/>
      <c r="AA135" s="431"/>
      <c r="AB135" s="431"/>
      <c r="AC135" s="431"/>
      <c r="AD135" s="431"/>
      <c r="AE135" s="431"/>
      <c r="AF135" s="431"/>
      <c r="AG135" s="431"/>
      <c r="AH135" s="431"/>
      <c r="AI135" s="431"/>
      <c r="AJ135" s="431"/>
      <c r="AK135" s="431"/>
      <c r="AL135" s="431"/>
      <c r="AM135" s="431"/>
      <c r="AN135" s="431"/>
    </row>
    <row r="136" spans="1:40" ht="12.75" customHeight="1">
      <c r="A136" s="164" t="s">
        <v>299</v>
      </c>
      <c r="B136" s="431">
        <v>10</v>
      </c>
      <c r="C136" s="431"/>
      <c r="D136" s="431"/>
      <c r="E136" s="431"/>
      <c r="F136" s="431"/>
      <c r="G136" s="431"/>
      <c r="H136" s="431"/>
      <c r="I136" s="431"/>
      <c r="J136" s="431"/>
      <c r="K136" s="431"/>
      <c r="L136" s="431"/>
      <c r="M136" s="54"/>
      <c r="N136" s="431"/>
      <c r="O136" s="431"/>
      <c r="P136" s="431"/>
      <c r="Q136" s="431"/>
      <c r="R136" s="431">
        <v>10</v>
      </c>
      <c r="S136" s="431"/>
      <c r="T136" s="431"/>
      <c r="U136" s="431"/>
      <c r="V136" s="431"/>
      <c r="W136" s="431"/>
      <c r="X136" s="431"/>
      <c r="Y136" s="431"/>
      <c r="Z136" s="431"/>
      <c r="AA136" s="431"/>
      <c r="AB136" s="431"/>
      <c r="AC136" s="431">
        <v>10</v>
      </c>
      <c r="AD136" s="431">
        <v>20</v>
      </c>
      <c r="AE136" s="431">
        <v>30</v>
      </c>
      <c r="AF136" s="431">
        <v>25</v>
      </c>
      <c r="AG136" s="431"/>
      <c r="AH136" s="431">
        <v>25</v>
      </c>
      <c r="AI136" s="431">
        <v>25</v>
      </c>
      <c r="AJ136" s="431">
        <v>25</v>
      </c>
      <c r="AK136" s="431"/>
      <c r="AL136" s="431"/>
      <c r="AM136" s="431"/>
      <c r="AN136" s="432"/>
    </row>
    <row r="137" spans="1:40" ht="12.75" customHeight="1">
      <c r="A137" s="158" t="s">
        <v>300</v>
      </c>
      <c r="B137" s="431"/>
      <c r="C137" s="431"/>
      <c r="D137" s="431"/>
      <c r="E137" s="431"/>
      <c r="F137" s="431"/>
      <c r="G137" s="431"/>
      <c r="H137" s="431"/>
      <c r="I137" s="431"/>
      <c r="J137" s="431"/>
      <c r="K137" s="431"/>
      <c r="L137" s="431"/>
      <c r="M137" s="54"/>
      <c r="N137" s="431">
        <v>15</v>
      </c>
      <c r="O137" s="431"/>
      <c r="P137" s="431"/>
      <c r="Q137" s="431">
        <v>10</v>
      </c>
      <c r="R137" s="431"/>
      <c r="S137" s="431"/>
      <c r="T137" s="431"/>
      <c r="U137" s="431"/>
      <c r="V137" s="431"/>
      <c r="W137" s="431"/>
      <c r="X137" s="431"/>
      <c r="Y137" s="431"/>
      <c r="Z137" s="431"/>
      <c r="AA137" s="431"/>
      <c r="AB137" s="431"/>
      <c r="AC137" s="431"/>
      <c r="AD137" s="431"/>
      <c r="AE137" s="431"/>
      <c r="AF137" s="431"/>
      <c r="AG137" s="431"/>
      <c r="AH137" s="431"/>
      <c r="AI137" s="431"/>
      <c r="AJ137" s="431"/>
      <c r="AK137" s="431"/>
      <c r="AL137" s="431"/>
      <c r="AM137" s="431"/>
      <c r="AN137" s="431"/>
    </row>
    <row r="138" spans="1:40" ht="12.75" customHeight="1">
      <c r="A138" s="158" t="s">
        <v>301</v>
      </c>
      <c r="B138" s="431"/>
      <c r="C138" s="431"/>
      <c r="D138" s="431"/>
      <c r="E138" s="431"/>
      <c r="F138" s="431"/>
      <c r="G138" s="431"/>
      <c r="H138" s="431"/>
      <c r="I138" s="431"/>
      <c r="J138" s="431"/>
      <c r="K138" s="431"/>
      <c r="L138" s="431"/>
      <c r="M138" s="54"/>
      <c r="N138" s="431">
        <v>10</v>
      </c>
      <c r="O138" s="431">
        <v>10</v>
      </c>
      <c r="P138" s="431"/>
      <c r="Q138" s="431"/>
      <c r="R138" s="431"/>
      <c r="S138" s="431"/>
      <c r="T138" s="431"/>
      <c r="U138" s="431"/>
      <c r="V138" s="431"/>
      <c r="W138" s="431"/>
      <c r="X138" s="431"/>
      <c r="Y138" s="431"/>
      <c r="Z138" s="431"/>
      <c r="AA138" s="431"/>
      <c r="AB138" s="431"/>
      <c r="AC138" s="431"/>
      <c r="AD138" s="431"/>
      <c r="AE138" s="431"/>
      <c r="AF138" s="431"/>
      <c r="AG138" s="431"/>
      <c r="AH138" s="431"/>
      <c r="AI138" s="431"/>
      <c r="AJ138" s="431"/>
      <c r="AK138" s="431"/>
      <c r="AL138" s="431"/>
      <c r="AM138" s="431"/>
      <c r="AN138" s="432"/>
    </row>
    <row r="139" spans="1:40" ht="12.75" customHeight="1">
      <c r="A139" s="158" t="s">
        <v>302</v>
      </c>
      <c r="B139" s="431"/>
      <c r="C139" s="431"/>
      <c r="D139" s="431"/>
      <c r="E139" s="431">
        <v>20</v>
      </c>
      <c r="F139" s="431"/>
      <c r="G139" s="431"/>
      <c r="H139" s="431"/>
      <c r="I139" s="431"/>
      <c r="J139" s="431"/>
      <c r="K139" s="431"/>
      <c r="L139" s="431"/>
      <c r="M139" s="54"/>
      <c r="N139" s="431">
        <v>20</v>
      </c>
      <c r="O139" s="431">
        <v>10</v>
      </c>
      <c r="P139" s="431"/>
      <c r="Q139" s="431"/>
      <c r="R139" s="431"/>
      <c r="S139" s="431"/>
      <c r="T139" s="431"/>
      <c r="U139" s="431">
        <v>25</v>
      </c>
      <c r="V139" s="431"/>
      <c r="W139" s="431"/>
      <c r="X139" s="431"/>
      <c r="Y139" s="431"/>
      <c r="Z139" s="431"/>
      <c r="AA139" s="431"/>
      <c r="AB139" s="431"/>
      <c r="AC139" s="431"/>
      <c r="AD139" s="431"/>
      <c r="AE139" s="431"/>
      <c r="AF139" s="431"/>
      <c r="AG139" s="431"/>
      <c r="AH139" s="431"/>
      <c r="AI139" s="431"/>
      <c r="AJ139" s="431"/>
      <c r="AK139" s="431"/>
      <c r="AL139" s="431">
        <v>10</v>
      </c>
      <c r="AM139" s="431"/>
      <c r="AN139" s="431"/>
    </row>
    <row r="140" spans="1:40" ht="12.75" customHeight="1">
      <c r="A140" s="158" t="s">
        <v>303</v>
      </c>
      <c r="B140" s="431"/>
      <c r="C140" s="431"/>
      <c r="D140" s="431"/>
      <c r="E140" s="431"/>
      <c r="F140" s="431"/>
      <c r="G140" s="431"/>
      <c r="H140" s="431"/>
      <c r="I140" s="431"/>
      <c r="J140" s="431"/>
      <c r="K140" s="431"/>
      <c r="L140" s="431"/>
      <c r="M140" s="54"/>
      <c r="N140" s="431"/>
      <c r="O140" s="431"/>
      <c r="P140" s="431"/>
      <c r="Q140" s="431"/>
      <c r="R140" s="431"/>
      <c r="S140" s="431"/>
      <c r="T140" s="431"/>
      <c r="U140" s="431"/>
      <c r="V140" s="431"/>
      <c r="W140" s="431"/>
      <c r="X140" s="431"/>
      <c r="Y140" s="431"/>
      <c r="Z140" s="431"/>
      <c r="AA140" s="431"/>
      <c r="AB140" s="431"/>
      <c r="AC140" s="431"/>
      <c r="AD140" s="431"/>
      <c r="AE140" s="431"/>
      <c r="AF140" s="431"/>
      <c r="AG140" s="431"/>
      <c r="AH140" s="431"/>
      <c r="AI140" s="431"/>
      <c r="AJ140" s="431"/>
      <c r="AK140" s="431"/>
      <c r="AL140" s="431"/>
      <c r="AM140" s="431"/>
      <c r="AN140" s="432"/>
    </row>
    <row r="141" spans="1:40" ht="12.75" customHeight="1">
      <c r="A141" s="158" t="s">
        <v>304</v>
      </c>
      <c r="B141" s="431"/>
      <c r="C141" s="431"/>
      <c r="D141" s="431"/>
      <c r="E141" s="431"/>
      <c r="F141" s="431"/>
      <c r="G141" s="431"/>
      <c r="H141" s="431"/>
      <c r="I141" s="431"/>
      <c r="J141" s="431"/>
      <c r="K141" s="431"/>
      <c r="L141" s="431"/>
      <c r="M141" s="54"/>
      <c r="N141" s="431"/>
      <c r="O141" s="431"/>
      <c r="P141" s="431"/>
      <c r="Q141" s="431"/>
      <c r="R141" s="431"/>
      <c r="S141" s="431"/>
      <c r="T141" s="431"/>
      <c r="U141" s="431"/>
      <c r="V141" s="431"/>
      <c r="W141" s="431"/>
      <c r="X141" s="431"/>
      <c r="Y141" s="431"/>
      <c r="Z141" s="431"/>
      <c r="AA141" s="431"/>
      <c r="AB141" s="431"/>
      <c r="AC141" s="431"/>
      <c r="AD141" s="431"/>
      <c r="AE141" s="431"/>
      <c r="AF141" s="431"/>
      <c r="AG141" s="431"/>
      <c r="AH141" s="431"/>
      <c r="AI141" s="431"/>
      <c r="AJ141" s="431"/>
      <c r="AK141" s="431"/>
      <c r="AL141" s="431"/>
      <c r="AM141" s="431"/>
      <c r="AN141" s="431"/>
    </row>
    <row r="142" spans="1:40" ht="12.75" customHeight="1">
      <c r="A142" s="158" t="s">
        <v>305</v>
      </c>
      <c r="B142" s="431"/>
      <c r="C142" s="431"/>
      <c r="D142" s="431"/>
      <c r="E142" s="431"/>
      <c r="F142" s="431"/>
      <c r="G142" s="431"/>
      <c r="H142" s="431"/>
      <c r="I142" s="431"/>
      <c r="J142" s="431"/>
      <c r="K142" s="431"/>
      <c r="L142" s="431"/>
      <c r="M142" s="54"/>
      <c r="N142" s="431"/>
      <c r="O142" s="431"/>
      <c r="P142" s="431"/>
      <c r="Q142" s="431"/>
      <c r="R142" s="431"/>
      <c r="S142" s="431"/>
      <c r="T142" s="431"/>
      <c r="U142" s="431"/>
      <c r="V142" s="431"/>
      <c r="W142" s="431"/>
      <c r="X142" s="431"/>
      <c r="Y142" s="431"/>
      <c r="Z142" s="431"/>
      <c r="AA142" s="431"/>
      <c r="AB142" s="431"/>
      <c r="AC142" s="431"/>
      <c r="AD142" s="431"/>
      <c r="AE142" s="431"/>
      <c r="AF142" s="431"/>
      <c r="AG142" s="431"/>
      <c r="AH142" s="431"/>
      <c r="AI142" s="431"/>
      <c r="AJ142" s="431"/>
      <c r="AK142" s="431"/>
      <c r="AL142" s="431"/>
      <c r="AM142" s="431"/>
      <c r="AN142" s="432"/>
    </row>
    <row r="143" spans="1:40" ht="12.75" customHeight="1">
      <c r="A143" s="158" t="s">
        <v>315</v>
      </c>
      <c r="B143" s="431">
        <v>20</v>
      </c>
      <c r="C143" s="431"/>
      <c r="D143" s="431"/>
      <c r="E143" s="431"/>
      <c r="F143" s="431"/>
      <c r="G143" s="431"/>
      <c r="H143" s="431"/>
      <c r="I143" s="431"/>
      <c r="J143" s="431"/>
      <c r="K143" s="431"/>
      <c r="L143" s="431"/>
      <c r="M143" s="54"/>
      <c r="N143" s="431"/>
      <c r="O143" s="431"/>
      <c r="P143" s="431"/>
      <c r="Q143" s="431"/>
      <c r="R143" s="431">
        <v>20</v>
      </c>
      <c r="S143" s="431"/>
      <c r="T143" s="431"/>
      <c r="U143" s="431"/>
      <c r="V143" s="431"/>
      <c r="W143" s="431"/>
      <c r="X143" s="431"/>
      <c r="Y143" s="431"/>
      <c r="Z143" s="431"/>
      <c r="AA143" s="431"/>
      <c r="AB143" s="431"/>
      <c r="AC143" s="431">
        <v>10</v>
      </c>
      <c r="AD143" s="431">
        <v>20</v>
      </c>
      <c r="AE143" s="431">
        <v>30</v>
      </c>
      <c r="AF143" s="431">
        <v>25</v>
      </c>
      <c r="AG143" s="431">
        <v>30</v>
      </c>
      <c r="AH143" s="431">
        <v>25</v>
      </c>
      <c r="AI143" s="431">
        <v>30</v>
      </c>
      <c r="AJ143" s="431">
        <v>30</v>
      </c>
      <c r="AK143" s="431"/>
      <c r="AL143" s="431"/>
      <c r="AM143" s="431"/>
      <c r="AN143" s="431"/>
    </row>
    <row r="144" spans="1:40" ht="12.75" customHeight="1">
      <c r="A144" s="158" t="s">
        <v>54</v>
      </c>
      <c r="B144" s="431"/>
      <c r="C144" s="431"/>
      <c r="D144" s="431"/>
      <c r="E144" s="431"/>
      <c r="F144" s="431"/>
      <c r="G144" s="431"/>
      <c r="H144" s="431"/>
      <c r="I144" s="431"/>
      <c r="J144" s="431"/>
      <c r="K144" s="431"/>
      <c r="L144" s="431"/>
      <c r="M144" s="54"/>
      <c r="N144" s="431"/>
      <c r="O144" s="431"/>
      <c r="P144" s="431"/>
      <c r="Q144" s="431"/>
      <c r="R144" s="431"/>
      <c r="S144" s="431"/>
      <c r="T144" s="431"/>
      <c r="U144" s="431"/>
      <c r="V144" s="431"/>
      <c r="W144" s="431"/>
      <c r="X144" s="431"/>
      <c r="Y144" s="431"/>
      <c r="Z144" s="431"/>
      <c r="AA144" s="431"/>
      <c r="AB144" s="431"/>
      <c r="AC144" s="431"/>
      <c r="AD144" s="431"/>
      <c r="AE144" s="431"/>
      <c r="AF144" s="431"/>
      <c r="AG144" s="431"/>
      <c r="AH144" s="431"/>
      <c r="AI144" s="431"/>
      <c r="AJ144" s="431"/>
      <c r="AK144" s="431"/>
      <c r="AL144" s="431"/>
      <c r="AM144" s="431"/>
      <c r="AN144" s="432"/>
    </row>
    <row r="145" spans="1:40" ht="12.75" customHeight="1">
      <c r="A145" s="158" t="s">
        <v>56</v>
      </c>
      <c r="B145" s="431"/>
      <c r="C145" s="431"/>
      <c r="D145" s="431"/>
      <c r="E145" s="431"/>
      <c r="F145" s="431"/>
      <c r="G145" s="431"/>
      <c r="H145" s="431"/>
      <c r="I145" s="431"/>
      <c r="J145" s="431"/>
      <c r="K145" s="431"/>
      <c r="L145" s="431"/>
      <c r="M145" s="54"/>
      <c r="N145" s="431"/>
      <c r="O145" s="431"/>
      <c r="P145" s="431"/>
      <c r="Q145" s="431"/>
      <c r="R145" s="431"/>
      <c r="S145" s="431"/>
      <c r="T145" s="431"/>
      <c r="U145" s="431"/>
      <c r="V145" s="431"/>
      <c r="W145" s="431"/>
      <c r="X145" s="431"/>
      <c r="Y145" s="431"/>
      <c r="Z145" s="431"/>
      <c r="AA145" s="431"/>
      <c r="AB145" s="431"/>
      <c r="AC145" s="431"/>
      <c r="AD145" s="431"/>
      <c r="AE145" s="431"/>
      <c r="AF145" s="431"/>
      <c r="AG145" s="431"/>
      <c r="AH145" s="431"/>
      <c r="AI145" s="431"/>
      <c r="AJ145" s="431"/>
      <c r="AK145" s="431"/>
      <c r="AL145" s="431"/>
      <c r="AM145" s="431"/>
      <c r="AN145" s="431"/>
    </row>
    <row r="146" spans="1:40" ht="12.75" customHeight="1">
      <c r="A146" s="158" t="s">
        <v>317</v>
      </c>
      <c r="B146" s="431"/>
      <c r="C146" s="431"/>
      <c r="D146" s="431"/>
      <c r="E146" s="431"/>
      <c r="F146" s="431"/>
      <c r="G146" s="431"/>
      <c r="H146" s="431"/>
      <c r="I146" s="431"/>
      <c r="J146" s="431"/>
      <c r="K146" s="431"/>
      <c r="L146" s="431"/>
      <c r="M146" s="54"/>
      <c r="N146" s="431"/>
      <c r="O146" s="431"/>
      <c r="P146" s="431"/>
      <c r="Q146" s="431"/>
      <c r="R146" s="431"/>
      <c r="S146" s="431"/>
      <c r="T146" s="431"/>
      <c r="U146" s="431"/>
      <c r="V146" s="431"/>
      <c r="W146" s="431"/>
      <c r="X146" s="431"/>
      <c r="Y146" s="431"/>
      <c r="Z146" s="431"/>
      <c r="AA146" s="431"/>
      <c r="AB146" s="431"/>
      <c r="AC146" s="431"/>
      <c r="AD146" s="431"/>
      <c r="AE146" s="431"/>
      <c r="AF146" s="431"/>
      <c r="AG146" s="431"/>
      <c r="AH146" s="431"/>
      <c r="AI146" s="431"/>
      <c r="AJ146" s="431"/>
      <c r="AK146" s="431"/>
      <c r="AL146" s="431"/>
      <c r="AM146" s="431"/>
      <c r="AN146" s="432"/>
    </row>
    <row r="147" spans="1:40" ht="12.75" customHeight="1">
      <c r="A147" s="158" t="s">
        <v>318</v>
      </c>
      <c r="B147" s="431"/>
      <c r="C147" s="431"/>
      <c r="D147" s="431"/>
      <c r="E147" s="431"/>
      <c r="F147" s="431"/>
      <c r="G147" s="431"/>
      <c r="H147" s="431"/>
      <c r="I147" s="431"/>
      <c r="J147" s="431"/>
      <c r="K147" s="431"/>
      <c r="L147" s="431"/>
      <c r="M147" s="54"/>
      <c r="N147" s="431"/>
      <c r="O147" s="431"/>
      <c r="P147" s="431"/>
      <c r="Q147" s="431"/>
      <c r="R147" s="431"/>
      <c r="S147" s="431"/>
      <c r="T147" s="431"/>
      <c r="U147" s="431"/>
      <c r="V147" s="431"/>
      <c r="W147" s="431"/>
      <c r="X147" s="431"/>
      <c r="Y147" s="431"/>
      <c r="Z147" s="431"/>
      <c r="AA147" s="431"/>
      <c r="AB147" s="431"/>
      <c r="AC147" s="431"/>
      <c r="AD147" s="431"/>
      <c r="AE147" s="431"/>
      <c r="AF147" s="431"/>
      <c r="AG147" s="431"/>
      <c r="AH147" s="431"/>
      <c r="AI147" s="431"/>
      <c r="AJ147" s="431"/>
      <c r="AK147" s="431"/>
      <c r="AL147" s="431"/>
      <c r="AM147" s="431"/>
      <c r="AN147" s="431"/>
    </row>
    <row r="148" spans="1:40" ht="12.75" customHeight="1">
      <c r="A148" s="164" t="s">
        <v>319</v>
      </c>
      <c r="B148" s="431"/>
      <c r="C148" s="431"/>
      <c r="D148" s="431"/>
      <c r="E148" s="431"/>
      <c r="F148" s="431"/>
      <c r="G148" s="431"/>
      <c r="H148" s="431"/>
      <c r="I148" s="431"/>
      <c r="J148" s="431"/>
      <c r="K148" s="431"/>
      <c r="L148" s="431"/>
      <c r="M148" s="54"/>
      <c r="N148" s="431"/>
      <c r="O148" s="431"/>
      <c r="P148" s="431"/>
      <c r="Q148" s="431"/>
      <c r="R148" s="431"/>
      <c r="S148" s="431"/>
      <c r="T148" s="431"/>
      <c r="U148" s="431"/>
      <c r="V148" s="431"/>
      <c r="W148" s="431"/>
      <c r="X148" s="431"/>
      <c r="Y148" s="431"/>
      <c r="Z148" s="431"/>
      <c r="AA148" s="431"/>
      <c r="AB148" s="431"/>
      <c r="AC148" s="431"/>
      <c r="AD148" s="431"/>
      <c r="AE148" s="431"/>
      <c r="AF148" s="431"/>
      <c r="AG148" s="431"/>
      <c r="AH148" s="431"/>
      <c r="AI148" s="431"/>
      <c r="AJ148" s="431"/>
      <c r="AK148" s="431"/>
      <c r="AL148" s="431"/>
      <c r="AM148" s="431"/>
      <c r="AN148" s="432"/>
    </row>
    <row r="149" spans="1:40" ht="12.75" customHeight="1">
      <c r="A149" s="164" t="s">
        <v>320</v>
      </c>
      <c r="B149" s="431"/>
      <c r="C149" s="431"/>
      <c r="D149" s="431"/>
      <c r="E149" s="431"/>
      <c r="F149" s="431"/>
      <c r="G149" s="431"/>
      <c r="H149" s="431"/>
      <c r="I149" s="431"/>
      <c r="J149" s="431"/>
      <c r="K149" s="431"/>
      <c r="L149" s="431"/>
      <c r="M149" s="54"/>
      <c r="N149" s="431"/>
      <c r="O149" s="431"/>
      <c r="P149" s="431"/>
      <c r="Q149" s="431"/>
      <c r="R149" s="431"/>
      <c r="S149" s="431"/>
      <c r="T149" s="431"/>
      <c r="U149" s="431"/>
      <c r="V149" s="431"/>
      <c r="W149" s="431"/>
      <c r="X149" s="431"/>
      <c r="Y149" s="431"/>
      <c r="Z149" s="431"/>
      <c r="AA149" s="431"/>
      <c r="AB149" s="431"/>
      <c r="AC149" s="431"/>
      <c r="AD149" s="431"/>
      <c r="AE149" s="431"/>
      <c r="AF149" s="431"/>
      <c r="AG149" s="431"/>
      <c r="AH149" s="431"/>
      <c r="AI149" s="431"/>
      <c r="AJ149" s="431"/>
      <c r="AK149" s="431"/>
      <c r="AL149" s="431"/>
      <c r="AM149" s="431"/>
      <c r="AN149" s="431"/>
    </row>
    <row r="150" spans="1:40" ht="12.75" customHeight="1">
      <c r="A150" s="164" t="s">
        <v>321</v>
      </c>
      <c r="B150" s="431"/>
      <c r="C150" s="431"/>
      <c r="D150" s="431"/>
      <c r="E150" s="431"/>
      <c r="F150" s="431"/>
      <c r="G150" s="431"/>
      <c r="H150" s="431"/>
      <c r="I150" s="431"/>
      <c r="J150" s="431"/>
      <c r="K150" s="431"/>
      <c r="L150" s="431"/>
      <c r="M150" s="54"/>
      <c r="N150" s="431"/>
      <c r="O150" s="431"/>
      <c r="P150" s="431"/>
      <c r="Q150" s="431"/>
      <c r="R150" s="431"/>
      <c r="S150" s="431"/>
      <c r="T150" s="431"/>
      <c r="U150" s="431"/>
      <c r="V150" s="431"/>
      <c r="W150" s="431"/>
      <c r="X150" s="431"/>
      <c r="Y150" s="431"/>
      <c r="Z150" s="431"/>
      <c r="AA150" s="431"/>
      <c r="AB150" s="431"/>
      <c r="AC150" s="431"/>
      <c r="AD150" s="431"/>
      <c r="AE150" s="431"/>
      <c r="AF150" s="431"/>
      <c r="AG150" s="431"/>
      <c r="AH150" s="431"/>
      <c r="AI150" s="431"/>
      <c r="AJ150" s="431"/>
      <c r="AK150" s="431"/>
      <c r="AL150" s="431"/>
      <c r="AM150" s="431"/>
      <c r="AN150" s="432"/>
    </row>
    <row r="151" spans="1:40" ht="12.75" customHeight="1">
      <c r="A151" s="164" t="s">
        <v>322</v>
      </c>
      <c r="B151" s="431"/>
      <c r="C151" s="431"/>
      <c r="D151" s="431"/>
      <c r="E151" s="431"/>
      <c r="F151" s="431"/>
      <c r="G151" s="431"/>
      <c r="H151" s="431"/>
      <c r="I151" s="431"/>
      <c r="J151" s="431"/>
      <c r="K151" s="431"/>
      <c r="L151" s="431"/>
      <c r="M151" s="54"/>
      <c r="N151" s="431"/>
      <c r="O151" s="431"/>
      <c r="P151" s="431"/>
      <c r="Q151" s="431"/>
      <c r="R151" s="431"/>
      <c r="S151" s="431"/>
      <c r="T151" s="431"/>
      <c r="U151" s="431"/>
      <c r="V151" s="431"/>
      <c r="W151" s="431"/>
      <c r="X151" s="431"/>
      <c r="Y151" s="431"/>
      <c r="Z151" s="431"/>
      <c r="AA151" s="431"/>
      <c r="AB151" s="431"/>
      <c r="AC151" s="431"/>
      <c r="AD151" s="431"/>
      <c r="AE151" s="431"/>
      <c r="AF151" s="431"/>
      <c r="AG151" s="431"/>
      <c r="AH151" s="431"/>
      <c r="AI151" s="431"/>
      <c r="AJ151" s="431"/>
      <c r="AK151" s="431"/>
      <c r="AL151" s="431"/>
      <c r="AM151" s="431"/>
      <c r="AN151" s="431"/>
    </row>
    <row r="152" spans="1:40" ht="12.75" customHeight="1">
      <c r="A152" s="164" t="s">
        <v>323</v>
      </c>
      <c r="B152" s="431"/>
      <c r="C152" s="431"/>
      <c r="D152" s="431"/>
      <c r="E152" s="431"/>
      <c r="F152" s="431"/>
      <c r="G152" s="431"/>
      <c r="H152" s="431"/>
      <c r="I152" s="431"/>
      <c r="J152" s="431"/>
      <c r="K152" s="431"/>
      <c r="L152" s="431"/>
      <c r="M152" s="54"/>
      <c r="N152" s="431"/>
      <c r="O152" s="431"/>
      <c r="P152" s="431"/>
      <c r="Q152" s="431"/>
      <c r="R152" s="431"/>
      <c r="S152" s="431"/>
      <c r="T152" s="431"/>
      <c r="U152" s="431"/>
      <c r="V152" s="431"/>
      <c r="W152" s="431"/>
      <c r="X152" s="431"/>
      <c r="Y152" s="431"/>
      <c r="Z152" s="431"/>
      <c r="AA152" s="431"/>
      <c r="AB152" s="431"/>
      <c r="AC152" s="431"/>
      <c r="AD152" s="431"/>
      <c r="AE152" s="431"/>
      <c r="AF152" s="431"/>
      <c r="AG152" s="431"/>
      <c r="AH152" s="431"/>
      <c r="AI152" s="431"/>
      <c r="AJ152" s="431"/>
      <c r="AK152" s="431"/>
      <c r="AL152" s="431"/>
      <c r="AM152" s="431"/>
      <c r="AN152" s="432"/>
    </row>
    <row r="153" spans="1:40" ht="12.75" customHeight="1">
      <c r="A153" s="164" t="s">
        <v>324</v>
      </c>
      <c r="B153" s="431"/>
      <c r="C153" s="431"/>
      <c r="D153" s="431"/>
      <c r="E153" s="431"/>
      <c r="F153" s="431"/>
      <c r="G153" s="431"/>
      <c r="H153" s="431"/>
      <c r="I153" s="431"/>
      <c r="J153" s="431"/>
      <c r="K153" s="431"/>
      <c r="L153" s="431"/>
      <c r="M153" s="54"/>
      <c r="N153" s="431">
        <v>10</v>
      </c>
      <c r="O153" s="431"/>
      <c r="P153" s="431"/>
      <c r="Q153" s="431"/>
      <c r="R153" s="431"/>
      <c r="S153" s="431"/>
      <c r="T153" s="431"/>
      <c r="U153" s="431"/>
      <c r="V153" s="431"/>
      <c r="W153" s="431"/>
      <c r="X153" s="431"/>
      <c r="Y153" s="431"/>
      <c r="Z153" s="431"/>
      <c r="AA153" s="431"/>
      <c r="AB153" s="431"/>
      <c r="AC153" s="431"/>
      <c r="AD153" s="431"/>
      <c r="AE153" s="431"/>
      <c r="AF153" s="431"/>
      <c r="AG153" s="431"/>
      <c r="AH153" s="431"/>
      <c r="AI153" s="431"/>
      <c r="AJ153" s="431"/>
      <c r="AK153" s="431"/>
      <c r="AL153" s="431"/>
      <c r="AM153" s="431"/>
      <c r="AN153" s="431"/>
    </row>
    <row r="154" spans="1:40" ht="12.75" customHeight="1">
      <c r="A154" s="158" t="s">
        <v>325</v>
      </c>
      <c r="B154" s="431"/>
      <c r="C154" s="431"/>
      <c r="D154" s="431"/>
      <c r="E154" s="431"/>
      <c r="F154" s="431"/>
      <c r="G154" s="431"/>
      <c r="H154" s="431"/>
      <c r="I154" s="431"/>
      <c r="J154" s="431"/>
      <c r="K154" s="431"/>
      <c r="L154" s="431"/>
      <c r="M154" s="54"/>
      <c r="N154" s="431">
        <v>25</v>
      </c>
      <c r="O154" s="431"/>
      <c r="P154" s="431"/>
      <c r="Q154" s="431"/>
      <c r="R154" s="431"/>
      <c r="S154" s="431"/>
      <c r="T154" s="431"/>
      <c r="U154" s="431"/>
      <c r="V154" s="431"/>
      <c r="W154" s="431"/>
      <c r="X154" s="431"/>
      <c r="Y154" s="431"/>
      <c r="Z154" s="431"/>
      <c r="AA154" s="431"/>
      <c r="AB154" s="431"/>
      <c r="AC154" s="431"/>
      <c r="AD154" s="431"/>
      <c r="AE154" s="431"/>
      <c r="AF154" s="431"/>
      <c r="AG154" s="431"/>
      <c r="AH154" s="431"/>
      <c r="AI154" s="431"/>
      <c r="AJ154" s="431"/>
      <c r="AK154" s="431"/>
      <c r="AL154" s="431"/>
      <c r="AM154" s="431">
        <v>5</v>
      </c>
      <c r="AN154" s="432"/>
    </row>
    <row r="155" spans="1:40" ht="12.75" customHeight="1">
      <c r="A155" s="164" t="s">
        <v>326</v>
      </c>
      <c r="B155" s="431"/>
      <c r="C155" s="431"/>
      <c r="D155" s="431"/>
      <c r="E155" s="431"/>
      <c r="F155" s="431"/>
      <c r="G155" s="431"/>
      <c r="H155" s="431"/>
      <c r="I155" s="431"/>
      <c r="J155" s="431"/>
      <c r="K155" s="431"/>
      <c r="L155" s="431"/>
      <c r="M155" s="54"/>
      <c r="N155" s="431"/>
      <c r="O155" s="431"/>
      <c r="P155" s="431">
        <v>10</v>
      </c>
      <c r="Q155" s="431"/>
      <c r="R155" s="431"/>
      <c r="S155" s="431"/>
      <c r="T155" s="431"/>
      <c r="U155" s="431"/>
      <c r="V155" s="431"/>
      <c r="W155" s="431"/>
      <c r="X155" s="431"/>
      <c r="Y155" s="431"/>
      <c r="Z155" s="431"/>
      <c r="AA155" s="431"/>
      <c r="AB155" s="431"/>
      <c r="AC155" s="431"/>
      <c r="AD155" s="431"/>
      <c r="AE155" s="431"/>
      <c r="AF155" s="431"/>
      <c r="AG155" s="431"/>
      <c r="AH155" s="431"/>
      <c r="AI155" s="431"/>
      <c r="AJ155" s="431"/>
      <c r="AK155" s="431">
        <v>5</v>
      </c>
      <c r="AL155" s="431"/>
      <c r="AM155" s="431">
        <v>5</v>
      </c>
      <c r="AN155" s="431"/>
    </row>
    <row r="156" spans="1:40" ht="12.75" customHeight="1">
      <c r="A156" s="158" t="s">
        <v>327</v>
      </c>
      <c r="B156" s="431"/>
      <c r="C156" s="431"/>
      <c r="D156" s="431"/>
      <c r="E156" s="431"/>
      <c r="F156" s="431"/>
      <c r="G156" s="431"/>
      <c r="H156" s="431"/>
      <c r="I156" s="431"/>
      <c r="J156" s="431"/>
      <c r="K156" s="431"/>
      <c r="L156" s="431"/>
      <c r="M156" s="54"/>
      <c r="N156" s="431"/>
      <c r="O156" s="431"/>
      <c r="P156" s="431"/>
      <c r="Q156" s="431"/>
      <c r="R156" s="431"/>
      <c r="S156" s="431"/>
      <c r="T156" s="431"/>
      <c r="U156" s="431"/>
      <c r="V156" s="431"/>
      <c r="W156" s="431"/>
      <c r="X156" s="431"/>
      <c r="Y156" s="431"/>
      <c r="Z156" s="431"/>
      <c r="AA156" s="431"/>
      <c r="AB156" s="431"/>
      <c r="AC156" s="431"/>
      <c r="AD156" s="431"/>
      <c r="AE156" s="431"/>
      <c r="AF156" s="431"/>
      <c r="AG156" s="431"/>
      <c r="AH156" s="431"/>
      <c r="AI156" s="431"/>
      <c r="AJ156" s="431"/>
      <c r="AK156" s="431"/>
      <c r="AL156" s="431"/>
      <c r="AM156" s="431"/>
      <c r="AN156" s="432"/>
    </row>
    <row r="157" spans="1:40" ht="12.75" customHeight="1">
      <c r="A157" s="164" t="s">
        <v>328</v>
      </c>
      <c r="B157" s="431"/>
      <c r="C157" s="431"/>
      <c r="D157" s="431"/>
      <c r="E157" s="431"/>
      <c r="F157" s="431"/>
      <c r="G157" s="431"/>
      <c r="H157" s="431"/>
      <c r="I157" s="431"/>
      <c r="J157" s="431"/>
      <c r="K157" s="431"/>
      <c r="L157" s="431"/>
      <c r="M157" s="54"/>
      <c r="N157" s="431"/>
      <c r="O157" s="431"/>
      <c r="P157" s="431"/>
      <c r="Q157" s="431"/>
      <c r="R157" s="431"/>
      <c r="S157" s="431"/>
      <c r="T157" s="431"/>
      <c r="U157" s="431"/>
      <c r="V157" s="431"/>
      <c r="W157" s="431"/>
      <c r="X157" s="431"/>
      <c r="Y157" s="431"/>
      <c r="Z157" s="431"/>
      <c r="AA157" s="431"/>
      <c r="AB157" s="431"/>
      <c r="AC157" s="431"/>
      <c r="AD157" s="431"/>
      <c r="AE157" s="431"/>
      <c r="AF157" s="431"/>
      <c r="AG157" s="431"/>
      <c r="AH157" s="431"/>
      <c r="AI157" s="431"/>
      <c r="AJ157" s="431"/>
      <c r="AK157" s="431"/>
      <c r="AL157" s="431"/>
      <c r="AM157" s="431"/>
      <c r="AN157" s="431"/>
    </row>
    <row r="158" spans="1:40" ht="12.75" customHeight="1">
      <c r="A158" s="158" t="s">
        <v>1740</v>
      </c>
      <c r="B158" s="431"/>
      <c r="C158" s="431"/>
      <c r="D158" s="431"/>
      <c r="E158" s="431"/>
      <c r="F158" s="431"/>
      <c r="G158" s="431"/>
      <c r="H158" s="431"/>
      <c r="I158" s="431"/>
      <c r="J158" s="431"/>
      <c r="K158" s="431"/>
      <c r="L158" s="431"/>
      <c r="M158" s="54"/>
      <c r="N158" s="431"/>
      <c r="O158" s="431"/>
      <c r="P158" s="431"/>
      <c r="Q158" s="431"/>
      <c r="R158" s="431"/>
      <c r="S158" s="431"/>
      <c r="T158" s="431"/>
      <c r="U158" s="431"/>
      <c r="V158" s="431"/>
      <c r="W158" s="431"/>
      <c r="X158" s="431"/>
      <c r="Y158" s="431"/>
      <c r="Z158" s="431"/>
      <c r="AA158" s="431"/>
      <c r="AB158" s="431"/>
      <c r="AC158" s="431"/>
      <c r="AD158" s="431"/>
      <c r="AE158" s="431"/>
      <c r="AF158" s="431"/>
      <c r="AG158" s="431"/>
      <c r="AH158" s="431"/>
      <c r="AI158" s="431"/>
      <c r="AJ158" s="431"/>
      <c r="AK158" s="431"/>
      <c r="AL158" s="431"/>
      <c r="AM158" s="431"/>
      <c r="AN158" s="432"/>
    </row>
    <row r="159" spans="1:40" ht="12.75" customHeight="1">
      <c r="A159" s="164" t="s">
        <v>329</v>
      </c>
      <c r="B159" s="431">
        <v>10</v>
      </c>
      <c r="C159" s="431"/>
      <c r="D159" s="431"/>
      <c r="E159" s="431"/>
      <c r="F159" s="431"/>
      <c r="G159" s="431"/>
      <c r="H159" s="431"/>
      <c r="I159" s="431"/>
      <c r="J159" s="431"/>
      <c r="K159" s="431"/>
      <c r="L159" s="431"/>
      <c r="M159" s="54"/>
      <c r="N159" s="431"/>
      <c r="O159" s="431"/>
      <c r="P159" s="431"/>
      <c r="Q159" s="431"/>
      <c r="R159" s="431">
        <v>20</v>
      </c>
      <c r="S159" s="431"/>
      <c r="T159" s="431"/>
      <c r="U159" s="431"/>
      <c r="V159" s="431"/>
      <c r="W159" s="431"/>
      <c r="X159" s="431"/>
      <c r="Y159" s="431"/>
      <c r="Z159" s="431"/>
      <c r="AA159" s="431"/>
      <c r="AB159" s="431"/>
      <c r="AC159" s="431">
        <v>15</v>
      </c>
      <c r="AD159" s="431">
        <v>25</v>
      </c>
      <c r="AE159" s="431">
        <v>30</v>
      </c>
      <c r="AF159" s="431">
        <v>25</v>
      </c>
      <c r="AG159" s="431">
        <v>30</v>
      </c>
      <c r="AH159" s="431">
        <v>25</v>
      </c>
      <c r="AI159" s="431">
        <v>30</v>
      </c>
      <c r="AJ159" s="431">
        <v>30</v>
      </c>
      <c r="AK159" s="431"/>
      <c r="AL159" s="431"/>
      <c r="AM159" s="431"/>
      <c r="AN159" s="431"/>
    </row>
    <row r="160" spans="1:40" ht="12.75" customHeight="1">
      <c r="A160" s="158" t="s">
        <v>330</v>
      </c>
      <c r="B160" s="431"/>
      <c r="C160" s="431"/>
      <c r="D160" s="431"/>
      <c r="E160" s="431"/>
      <c r="F160" s="431"/>
      <c r="G160" s="431"/>
      <c r="H160" s="431"/>
      <c r="I160" s="431"/>
      <c r="J160" s="431"/>
      <c r="K160" s="431"/>
      <c r="L160" s="431"/>
      <c r="M160" s="54"/>
      <c r="N160" s="431">
        <v>10</v>
      </c>
      <c r="O160" s="431"/>
      <c r="P160" s="431"/>
      <c r="Q160" s="431"/>
      <c r="R160" s="431"/>
      <c r="S160" s="431"/>
      <c r="T160" s="431"/>
      <c r="U160" s="431"/>
      <c r="V160" s="431"/>
      <c r="W160" s="431"/>
      <c r="X160" s="431"/>
      <c r="Y160" s="431"/>
      <c r="Z160" s="431"/>
      <c r="AA160" s="431"/>
      <c r="AB160" s="431"/>
      <c r="AC160" s="431"/>
      <c r="AD160" s="431"/>
      <c r="AE160" s="431"/>
      <c r="AF160" s="431"/>
      <c r="AG160" s="431"/>
      <c r="AH160" s="431"/>
      <c r="AI160" s="431"/>
      <c r="AJ160" s="431"/>
      <c r="AK160" s="431"/>
      <c r="AL160" s="431"/>
      <c r="AM160" s="431"/>
      <c r="AN160" s="432"/>
    </row>
    <row r="161" spans="1:40" ht="12.75" customHeight="1">
      <c r="A161" s="164" t="s">
        <v>331</v>
      </c>
      <c r="B161" s="431"/>
      <c r="C161" s="431"/>
      <c r="D161" s="431"/>
      <c r="E161" s="431">
        <v>15</v>
      </c>
      <c r="F161" s="431"/>
      <c r="G161" s="431"/>
      <c r="H161" s="431"/>
      <c r="I161" s="431"/>
      <c r="J161" s="431"/>
      <c r="K161" s="431"/>
      <c r="L161" s="431"/>
      <c r="M161" s="54"/>
      <c r="N161" s="431">
        <v>20</v>
      </c>
      <c r="O161" s="431">
        <v>5</v>
      </c>
      <c r="P161" s="431"/>
      <c r="Q161" s="431"/>
      <c r="R161" s="431"/>
      <c r="S161" s="431"/>
      <c r="T161" s="431"/>
      <c r="U161" s="431">
        <v>15</v>
      </c>
      <c r="V161" s="431"/>
      <c r="W161" s="431"/>
      <c r="X161" s="431"/>
      <c r="Y161" s="431"/>
      <c r="Z161" s="431"/>
      <c r="AA161" s="431"/>
      <c r="AB161" s="431"/>
      <c r="AC161" s="431"/>
      <c r="AD161" s="431"/>
      <c r="AE161" s="431"/>
      <c r="AF161" s="431"/>
      <c r="AG161" s="431"/>
      <c r="AH161" s="431"/>
      <c r="AI161" s="431"/>
      <c r="AJ161" s="431"/>
      <c r="AK161" s="431"/>
      <c r="AL161" s="431">
        <v>10</v>
      </c>
      <c r="AM161" s="431"/>
      <c r="AN161" s="431"/>
    </row>
    <row r="162" spans="1:40" ht="12.75" customHeight="1">
      <c r="A162" s="164" t="s">
        <v>332</v>
      </c>
      <c r="B162" s="431"/>
      <c r="C162" s="431"/>
      <c r="D162" s="431"/>
      <c r="E162" s="431"/>
      <c r="F162" s="431"/>
      <c r="G162" s="431"/>
      <c r="H162" s="431"/>
      <c r="I162" s="431"/>
      <c r="J162" s="431"/>
      <c r="K162" s="431"/>
      <c r="L162" s="431"/>
      <c r="M162" s="54"/>
      <c r="N162" s="431"/>
      <c r="O162" s="431"/>
      <c r="P162" s="431"/>
      <c r="Q162" s="431"/>
      <c r="R162" s="431"/>
      <c r="S162" s="431"/>
      <c r="T162" s="431"/>
      <c r="U162" s="431"/>
      <c r="V162" s="431"/>
      <c r="W162" s="431"/>
      <c r="X162" s="431"/>
      <c r="Y162" s="431"/>
      <c r="Z162" s="431"/>
      <c r="AA162" s="431"/>
      <c r="AB162" s="431"/>
      <c r="AC162" s="431"/>
      <c r="AD162" s="431">
        <v>25</v>
      </c>
      <c r="AE162" s="431"/>
      <c r="AF162" s="431">
        <v>25</v>
      </c>
      <c r="AG162" s="431">
        <v>15</v>
      </c>
      <c r="AH162" s="431">
        <v>25</v>
      </c>
      <c r="AI162" s="431"/>
      <c r="AJ162" s="431">
        <v>30</v>
      </c>
      <c r="AK162" s="431"/>
      <c r="AL162" s="431"/>
      <c r="AM162" s="431"/>
      <c r="AN162" s="432"/>
    </row>
    <row r="163" spans="1:40" ht="12.75" customHeight="1">
      <c r="A163" s="164" t="s">
        <v>333</v>
      </c>
      <c r="B163" s="431"/>
      <c r="C163" s="431"/>
      <c r="D163" s="431"/>
      <c r="E163" s="431"/>
      <c r="F163" s="431"/>
      <c r="G163" s="431"/>
      <c r="H163" s="431"/>
      <c r="I163" s="431"/>
      <c r="J163" s="431"/>
      <c r="K163" s="431"/>
      <c r="L163" s="431"/>
      <c r="M163" s="54"/>
      <c r="N163" s="431"/>
      <c r="O163" s="431"/>
      <c r="P163" s="431"/>
      <c r="Q163" s="431"/>
      <c r="R163" s="431"/>
      <c r="S163" s="431"/>
      <c r="T163" s="431"/>
      <c r="U163" s="431"/>
      <c r="V163" s="431"/>
      <c r="W163" s="431"/>
      <c r="X163" s="431"/>
      <c r="Y163" s="431"/>
      <c r="Z163" s="431"/>
      <c r="AA163" s="431"/>
      <c r="AB163" s="431"/>
      <c r="AC163" s="431"/>
      <c r="AD163" s="431"/>
      <c r="AE163" s="431"/>
      <c r="AF163" s="431"/>
      <c r="AG163" s="431"/>
      <c r="AH163" s="431"/>
      <c r="AI163" s="431"/>
      <c r="AJ163" s="431"/>
      <c r="AK163" s="431"/>
      <c r="AL163" s="431"/>
      <c r="AM163" s="431"/>
      <c r="AN163" s="431"/>
    </row>
    <row r="164" spans="1:40" ht="12.75" customHeight="1">
      <c r="A164" s="158" t="s">
        <v>334</v>
      </c>
      <c r="B164" s="431"/>
      <c r="C164" s="431"/>
      <c r="D164" s="431"/>
      <c r="E164" s="431"/>
      <c r="F164" s="431"/>
      <c r="G164" s="431"/>
      <c r="H164" s="431"/>
      <c r="I164" s="431"/>
      <c r="J164" s="431"/>
      <c r="K164" s="431"/>
      <c r="L164" s="431"/>
      <c r="M164" s="54"/>
      <c r="N164" s="431"/>
      <c r="O164" s="431"/>
      <c r="P164" s="431"/>
      <c r="Q164" s="431"/>
      <c r="R164" s="431"/>
      <c r="S164" s="431"/>
      <c r="T164" s="431"/>
      <c r="U164" s="431"/>
      <c r="V164" s="431">
        <v>5</v>
      </c>
      <c r="W164" s="431"/>
      <c r="X164" s="431">
        <v>5</v>
      </c>
      <c r="Y164" s="431">
        <v>5</v>
      </c>
      <c r="Z164" s="431">
        <v>5</v>
      </c>
      <c r="AA164" s="431"/>
      <c r="AB164" s="431"/>
      <c r="AC164" s="431">
        <v>15</v>
      </c>
      <c r="AD164" s="431">
        <v>25</v>
      </c>
      <c r="AE164" s="431">
        <v>30</v>
      </c>
      <c r="AF164" s="431">
        <v>25</v>
      </c>
      <c r="AG164" s="431">
        <v>30</v>
      </c>
      <c r="AH164" s="431">
        <v>30</v>
      </c>
      <c r="AI164" s="431">
        <v>30</v>
      </c>
      <c r="AJ164" s="431">
        <v>30</v>
      </c>
      <c r="AK164" s="431"/>
      <c r="AL164" s="431"/>
      <c r="AM164" s="431">
        <v>5</v>
      </c>
      <c r="AN164" s="432"/>
    </row>
    <row r="165" spans="1:40" ht="12.75" customHeight="1">
      <c r="A165" s="158" t="s">
        <v>335</v>
      </c>
      <c r="B165" s="431"/>
      <c r="C165" s="431"/>
      <c r="D165" s="431"/>
      <c r="E165" s="431"/>
      <c r="F165" s="431"/>
      <c r="G165" s="431"/>
      <c r="H165" s="431"/>
      <c r="I165" s="431"/>
      <c r="J165" s="431"/>
      <c r="K165" s="431"/>
      <c r="L165" s="431"/>
      <c r="M165" s="54"/>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431"/>
      <c r="AL165" s="431"/>
      <c r="AM165" s="431"/>
      <c r="AN165" s="431"/>
    </row>
    <row r="166" spans="1:40" ht="12.75" customHeight="1">
      <c r="A166" s="164" t="s">
        <v>336</v>
      </c>
      <c r="B166" s="431">
        <v>10</v>
      </c>
      <c r="C166" s="431"/>
      <c r="D166" s="431"/>
      <c r="E166" s="431"/>
      <c r="F166" s="431"/>
      <c r="G166" s="431"/>
      <c r="H166" s="431"/>
      <c r="I166" s="431"/>
      <c r="J166" s="431"/>
      <c r="K166" s="431"/>
      <c r="L166" s="431"/>
      <c r="M166" s="54"/>
      <c r="N166" s="431"/>
      <c r="O166" s="431"/>
      <c r="P166" s="431"/>
      <c r="Q166" s="431"/>
      <c r="R166" s="431">
        <v>20</v>
      </c>
      <c r="S166" s="431"/>
      <c r="T166" s="431"/>
      <c r="U166" s="431"/>
      <c r="V166" s="431"/>
      <c r="W166" s="431"/>
      <c r="X166" s="431"/>
      <c r="Y166" s="431"/>
      <c r="Z166" s="431"/>
      <c r="AA166" s="431"/>
      <c r="AB166" s="431"/>
      <c r="AC166" s="431">
        <v>15</v>
      </c>
      <c r="AD166" s="431">
        <v>25</v>
      </c>
      <c r="AE166" s="431">
        <v>30</v>
      </c>
      <c r="AF166" s="431">
        <v>25</v>
      </c>
      <c r="AG166" s="431">
        <v>30</v>
      </c>
      <c r="AH166" s="431">
        <v>30</v>
      </c>
      <c r="AI166" s="431">
        <v>30</v>
      </c>
      <c r="AJ166" s="431">
        <v>30</v>
      </c>
      <c r="AK166" s="431"/>
      <c r="AL166" s="431"/>
      <c r="AM166" s="431"/>
      <c r="AN166" s="432"/>
    </row>
    <row r="167" spans="1:40" ht="12.75" customHeight="1">
      <c r="A167" s="164" t="s">
        <v>337</v>
      </c>
      <c r="B167" s="431"/>
      <c r="C167" s="431"/>
      <c r="D167" s="431"/>
      <c r="E167" s="431"/>
      <c r="F167" s="431"/>
      <c r="G167" s="431"/>
      <c r="H167" s="431"/>
      <c r="I167" s="431"/>
      <c r="J167" s="431"/>
      <c r="K167" s="431"/>
      <c r="L167" s="431"/>
      <c r="M167" s="54"/>
      <c r="N167" s="431"/>
      <c r="O167" s="431"/>
      <c r="P167" s="431"/>
      <c r="Q167" s="431"/>
      <c r="R167" s="431"/>
      <c r="S167" s="431"/>
      <c r="T167" s="431"/>
      <c r="U167" s="431"/>
      <c r="V167" s="431"/>
      <c r="W167" s="431"/>
      <c r="X167" s="431"/>
      <c r="Y167" s="431"/>
      <c r="Z167" s="431"/>
      <c r="AA167" s="431"/>
      <c r="AB167" s="431"/>
      <c r="AC167" s="431"/>
      <c r="AD167" s="431"/>
      <c r="AE167" s="431"/>
      <c r="AF167" s="431"/>
      <c r="AG167" s="431"/>
      <c r="AH167" s="431"/>
      <c r="AI167" s="431"/>
      <c r="AJ167" s="431"/>
      <c r="AK167" s="431"/>
      <c r="AL167" s="431"/>
      <c r="AM167" s="431"/>
      <c r="AN167" s="431"/>
    </row>
    <row r="168" spans="1:40" ht="12.75" customHeight="1">
      <c r="A168" s="164" t="s">
        <v>338</v>
      </c>
      <c r="B168" s="431"/>
      <c r="C168" s="431"/>
      <c r="D168" s="431"/>
      <c r="E168" s="431"/>
      <c r="F168" s="431"/>
      <c r="G168" s="431"/>
      <c r="H168" s="431"/>
      <c r="I168" s="431"/>
      <c r="J168" s="431"/>
      <c r="K168" s="431"/>
      <c r="L168" s="431"/>
      <c r="M168" s="54"/>
      <c r="N168" s="431"/>
      <c r="O168" s="431"/>
      <c r="P168" s="431"/>
      <c r="Q168" s="431"/>
      <c r="R168" s="431"/>
      <c r="S168" s="431"/>
      <c r="T168" s="431"/>
      <c r="U168" s="431"/>
      <c r="V168" s="431"/>
      <c r="W168" s="431"/>
      <c r="X168" s="431"/>
      <c r="Y168" s="431"/>
      <c r="Z168" s="431"/>
      <c r="AA168" s="431"/>
      <c r="AB168" s="431"/>
      <c r="AC168" s="431"/>
      <c r="AD168" s="431"/>
      <c r="AE168" s="431"/>
      <c r="AF168" s="431"/>
      <c r="AG168" s="431"/>
      <c r="AH168" s="431"/>
      <c r="AI168" s="431"/>
      <c r="AJ168" s="431"/>
      <c r="AK168" s="431"/>
      <c r="AL168" s="431"/>
      <c r="AM168" s="431"/>
      <c r="AN168" s="432"/>
    </row>
    <row r="169" spans="1:40" ht="12.75" customHeight="1">
      <c r="A169" s="164" t="s">
        <v>339</v>
      </c>
      <c r="B169" s="431"/>
      <c r="C169" s="431"/>
      <c r="D169" s="431"/>
      <c r="E169" s="431"/>
      <c r="F169" s="431"/>
      <c r="G169" s="431"/>
      <c r="H169" s="431"/>
      <c r="I169" s="431"/>
      <c r="J169" s="431"/>
      <c r="K169" s="431"/>
      <c r="L169" s="431"/>
      <c r="M169" s="54"/>
      <c r="N169" s="431"/>
      <c r="O169" s="431"/>
      <c r="P169" s="431"/>
      <c r="Q169" s="431"/>
      <c r="R169" s="431"/>
      <c r="S169" s="431"/>
      <c r="T169" s="431"/>
      <c r="U169" s="431"/>
      <c r="V169" s="431"/>
      <c r="W169" s="431"/>
      <c r="X169" s="431"/>
      <c r="Y169" s="431"/>
      <c r="Z169" s="431"/>
      <c r="AA169" s="431"/>
      <c r="AB169" s="431"/>
      <c r="AC169" s="431"/>
      <c r="AD169" s="431"/>
      <c r="AE169" s="431"/>
      <c r="AF169" s="431"/>
      <c r="AG169" s="431"/>
      <c r="AH169" s="431"/>
      <c r="AI169" s="431"/>
      <c r="AJ169" s="431"/>
      <c r="AK169" s="431"/>
      <c r="AL169" s="431"/>
      <c r="AM169" s="431"/>
      <c r="AN169" s="431"/>
    </row>
    <row r="170" spans="1:40" ht="12.75" customHeight="1">
      <c r="A170" s="158" t="s">
        <v>340</v>
      </c>
      <c r="B170" s="431"/>
      <c r="C170" s="431"/>
      <c r="D170" s="431"/>
      <c r="E170" s="431"/>
      <c r="F170" s="431"/>
      <c r="G170" s="431"/>
      <c r="H170" s="431"/>
      <c r="I170" s="431"/>
      <c r="J170" s="431"/>
      <c r="K170" s="431"/>
      <c r="L170" s="431"/>
      <c r="M170" s="54"/>
      <c r="N170" s="431"/>
      <c r="O170" s="431"/>
      <c r="P170" s="431"/>
      <c r="Q170" s="431"/>
      <c r="R170" s="431"/>
      <c r="S170" s="431"/>
      <c r="T170" s="431"/>
      <c r="U170" s="431"/>
      <c r="V170" s="431"/>
      <c r="W170" s="431"/>
      <c r="X170" s="431"/>
      <c r="Y170" s="431"/>
      <c r="Z170" s="431"/>
      <c r="AA170" s="431"/>
      <c r="AB170" s="431"/>
      <c r="AC170" s="431"/>
      <c r="AD170" s="431"/>
      <c r="AE170" s="431"/>
      <c r="AF170" s="431"/>
      <c r="AG170" s="431"/>
      <c r="AH170" s="431"/>
      <c r="AI170" s="431"/>
      <c r="AJ170" s="431"/>
      <c r="AK170" s="431"/>
      <c r="AL170" s="431"/>
      <c r="AM170" s="431"/>
      <c r="AN170" s="432"/>
    </row>
    <row r="171" spans="1:40" ht="12.75" customHeight="1">
      <c r="A171" s="158" t="s">
        <v>348</v>
      </c>
      <c r="B171" s="431"/>
      <c r="C171" s="431"/>
      <c r="D171" s="431"/>
      <c r="E171" s="431"/>
      <c r="F171" s="431"/>
      <c r="G171" s="431"/>
      <c r="H171" s="431"/>
      <c r="I171" s="431"/>
      <c r="J171" s="431"/>
      <c r="K171" s="431"/>
      <c r="L171" s="431"/>
      <c r="M171" s="54"/>
      <c r="N171" s="431"/>
      <c r="O171" s="431"/>
      <c r="P171" s="431"/>
      <c r="Q171" s="431"/>
      <c r="R171" s="431"/>
      <c r="S171" s="431"/>
      <c r="T171" s="431"/>
      <c r="U171" s="431"/>
      <c r="V171" s="431"/>
      <c r="W171" s="431"/>
      <c r="X171" s="431"/>
      <c r="Y171" s="431"/>
      <c r="Z171" s="431"/>
      <c r="AA171" s="431"/>
      <c r="AB171" s="431"/>
      <c r="AC171" s="431"/>
      <c r="AD171" s="431"/>
      <c r="AE171" s="431"/>
      <c r="AF171" s="431"/>
      <c r="AG171" s="431"/>
      <c r="AH171" s="431"/>
      <c r="AI171" s="431"/>
      <c r="AJ171" s="431"/>
      <c r="AK171" s="431"/>
      <c r="AL171" s="431"/>
      <c r="AM171" s="431"/>
      <c r="AN171" s="431"/>
    </row>
    <row r="172" spans="1:40" ht="12.75" customHeight="1">
      <c r="A172" s="164" t="s">
        <v>349</v>
      </c>
      <c r="B172" s="431"/>
      <c r="C172" s="431"/>
      <c r="D172" s="431">
        <v>40</v>
      </c>
      <c r="E172" s="431">
        <v>20</v>
      </c>
      <c r="F172" s="431"/>
      <c r="G172" s="431"/>
      <c r="H172" s="431"/>
      <c r="I172" s="431"/>
      <c r="J172" s="431"/>
      <c r="K172" s="431"/>
      <c r="L172" s="431"/>
      <c r="M172" s="54"/>
      <c r="N172" s="431"/>
      <c r="O172" s="431"/>
      <c r="P172" s="431"/>
      <c r="Q172" s="431"/>
      <c r="R172" s="431"/>
      <c r="S172" s="431"/>
      <c r="T172" s="431"/>
      <c r="U172" s="431"/>
      <c r="V172" s="431"/>
      <c r="W172" s="431"/>
      <c r="X172" s="431"/>
      <c r="Y172" s="431"/>
      <c r="Z172" s="431"/>
      <c r="AA172" s="431"/>
      <c r="AB172" s="431"/>
      <c r="AC172" s="431"/>
      <c r="AD172" s="431"/>
      <c r="AE172" s="431"/>
      <c r="AF172" s="431"/>
      <c r="AG172" s="431"/>
      <c r="AH172" s="431"/>
      <c r="AI172" s="431"/>
      <c r="AJ172" s="431"/>
      <c r="AK172" s="431"/>
      <c r="AL172" s="431"/>
      <c r="AM172" s="431"/>
      <c r="AN172" s="432"/>
    </row>
    <row r="173" spans="1:40" ht="12.75" customHeight="1">
      <c r="A173" s="158" t="s">
        <v>350</v>
      </c>
      <c r="B173" s="431"/>
      <c r="C173" s="431"/>
      <c r="D173" s="431"/>
      <c r="E173" s="431"/>
      <c r="F173" s="431"/>
      <c r="G173" s="431"/>
      <c r="H173" s="431"/>
      <c r="I173" s="431"/>
      <c r="J173" s="431"/>
      <c r="K173" s="431"/>
      <c r="L173" s="431"/>
      <c r="M173" s="54"/>
      <c r="N173" s="431"/>
      <c r="O173" s="431"/>
      <c r="P173" s="431"/>
      <c r="Q173" s="431"/>
      <c r="R173" s="431"/>
      <c r="S173" s="431"/>
      <c r="T173" s="431"/>
      <c r="U173" s="431"/>
      <c r="V173" s="431"/>
      <c r="W173" s="431"/>
      <c r="X173" s="431"/>
      <c r="Y173" s="431"/>
      <c r="Z173" s="431"/>
      <c r="AA173" s="431">
        <v>20</v>
      </c>
      <c r="AB173" s="431"/>
      <c r="AC173" s="431"/>
      <c r="AD173" s="431">
        <v>20</v>
      </c>
      <c r="AE173" s="431"/>
      <c r="AF173" s="431"/>
      <c r="AG173" s="431"/>
      <c r="AH173" s="431"/>
      <c r="AI173" s="431"/>
      <c r="AJ173" s="431"/>
      <c r="AK173" s="431"/>
      <c r="AL173" s="431"/>
      <c r="AM173" s="431"/>
      <c r="AN173" s="431"/>
    </row>
    <row r="174" spans="1:40" ht="12.75" customHeight="1">
      <c r="A174" s="158" t="s">
        <v>351</v>
      </c>
      <c r="B174" s="431"/>
      <c r="C174" s="431"/>
      <c r="D174" s="431"/>
      <c r="E174" s="431"/>
      <c r="F174" s="431"/>
      <c r="G174" s="431"/>
      <c r="H174" s="431"/>
      <c r="I174" s="431"/>
      <c r="J174" s="431"/>
      <c r="K174" s="431"/>
      <c r="L174" s="431"/>
      <c r="M174" s="54"/>
      <c r="N174" s="431"/>
      <c r="O174" s="431"/>
      <c r="P174" s="431"/>
      <c r="Q174" s="431"/>
      <c r="R174" s="431"/>
      <c r="S174" s="431"/>
      <c r="T174" s="431"/>
      <c r="U174" s="431"/>
      <c r="V174" s="431"/>
      <c r="W174" s="431"/>
      <c r="X174" s="431"/>
      <c r="Y174" s="431"/>
      <c r="Z174" s="431"/>
      <c r="AA174" s="431"/>
      <c r="AB174" s="431"/>
      <c r="AC174" s="431"/>
      <c r="AD174" s="431"/>
      <c r="AE174" s="431"/>
      <c r="AF174" s="431"/>
      <c r="AG174" s="431"/>
      <c r="AH174" s="431"/>
      <c r="AI174" s="431"/>
      <c r="AJ174" s="431"/>
      <c r="AK174" s="431"/>
      <c r="AL174" s="431"/>
      <c r="AM174" s="431"/>
      <c r="AN174" s="432"/>
    </row>
    <row r="175" spans="1:40" ht="12.75" customHeight="1">
      <c r="A175" s="158" t="s">
        <v>352</v>
      </c>
      <c r="B175" s="431"/>
      <c r="C175" s="431"/>
      <c r="D175" s="431"/>
      <c r="E175" s="431"/>
      <c r="F175" s="431"/>
      <c r="G175" s="431"/>
      <c r="H175" s="431"/>
      <c r="I175" s="431"/>
      <c r="J175" s="431"/>
      <c r="K175" s="431"/>
      <c r="L175" s="431"/>
      <c r="M175" s="54"/>
      <c r="N175" s="431"/>
      <c r="O175" s="431"/>
      <c r="P175" s="431"/>
      <c r="Q175" s="431"/>
      <c r="R175" s="431"/>
      <c r="S175" s="431"/>
      <c r="T175" s="431"/>
      <c r="U175" s="431"/>
      <c r="V175" s="431"/>
      <c r="W175" s="431"/>
      <c r="X175" s="431"/>
      <c r="Y175" s="431"/>
      <c r="Z175" s="431"/>
      <c r="AA175" s="431"/>
      <c r="AB175" s="431"/>
      <c r="AC175" s="431"/>
      <c r="AD175" s="431"/>
      <c r="AE175" s="431"/>
      <c r="AF175" s="431"/>
      <c r="AG175" s="431"/>
      <c r="AH175" s="431"/>
      <c r="AI175" s="431"/>
      <c r="AJ175" s="431"/>
      <c r="AK175" s="431"/>
      <c r="AL175" s="431"/>
      <c r="AM175" s="431"/>
      <c r="AN175" s="431"/>
    </row>
    <row r="176" spans="1:40" ht="12.75" customHeight="1">
      <c r="A176" s="158" t="s">
        <v>353</v>
      </c>
      <c r="B176" s="431"/>
      <c r="C176" s="431"/>
      <c r="D176" s="431"/>
      <c r="E176" s="431"/>
      <c r="F176" s="431"/>
      <c r="G176" s="431"/>
      <c r="H176" s="431"/>
      <c r="I176" s="431"/>
      <c r="J176" s="431"/>
      <c r="K176" s="431"/>
      <c r="L176" s="431"/>
      <c r="M176" s="54"/>
      <c r="N176" s="431"/>
      <c r="O176" s="431"/>
      <c r="P176" s="431"/>
      <c r="Q176" s="431"/>
      <c r="R176" s="431">
        <v>15</v>
      </c>
      <c r="S176" s="431"/>
      <c r="T176" s="431">
        <v>10</v>
      </c>
      <c r="U176" s="431"/>
      <c r="V176" s="431"/>
      <c r="W176" s="431"/>
      <c r="X176" s="431"/>
      <c r="Y176" s="431"/>
      <c r="Z176" s="431"/>
      <c r="AA176" s="431">
        <v>5</v>
      </c>
      <c r="AB176" s="431"/>
      <c r="AC176" s="431"/>
      <c r="AD176" s="431">
        <v>15</v>
      </c>
      <c r="AE176" s="431"/>
      <c r="AF176" s="431">
        <v>15</v>
      </c>
      <c r="AG176" s="431">
        <v>15</v>
      </c>
      <c r="AH176" s="431">
        <v>15</v>
      </c>
      <c r="AI176" s="431">
        <v>20</v>
      </c>
      <c r="AJ176" s="431">
        <v>15</v>
      </c>
      <c r="AK176" s="431"/>
      <c r="AL176" s="431"/>
      <c r="AM176" s="431"/>
      <c r="AN176" s="432"/>
    </row>
    <row r="177" spans="1:40" ht="12.75" customHeight="1">
      <c r="A177" s="158" t="s">
        <v>354</v>
      </c>
      <c r="B177" s="431"/>
      <c r="C177" s="431"/>
      <c r="D177" s="431"/>
      <c r="E177" s="431"/>
      <c r="F177" s="431"/>
      <c r="G177" s="431"/>
      <c r="H177" s="431"/>
      <c r="I177" s="431"/>
      <c r="J177" s="431"/>
      <c r="K177" s="431"/>
      <c r="L177" s="431"/>
      <c r="M177" s="54"/>
      <c r="N177" s="431"/>
      <c r="O177" s="431"/>
      <c r="P177" s="431">
        <v>10</v>
      </c>
      <c r="Q177" s="431"/>
      <c r="R177" s="431"/>
      <c r="S177" s="431"/>
      <c r="T177" s="431"/>
      <c r="U177" s="431"/>
      <c r="V177" s="431"/>
      <c r="W177" s="431"/>
      <c r="X177" s="431"/>
      <c r="Y177" s="431"/>
      <c r="Z177" s="431"/>
      <c r="AA177" s="431"/>
      <c r="AB177" s="431"/>
      <c r="AC177" s="431"/>
      <c r="AD177" s="431"/>
      <c r="AE177" s="431"/>
      <c r="AF177" s="431"/>
      <c r="AG177" s="431"/>
      <c r="AH177" s="431"/>
      <c r="AI177" s="431"/>
      <c r="AJ177" s="431"/>
      <c r="AK177" s="431"/>
      <c r="AL177" s="431"/>
      <c r="AM177" s="431"/>
      <c r="AN177" s="431"/>
    </row>
    <row r="178" spans="1:40" ht="12.75" customHeight="1">
      <c r="A178" s="158" t="s">
        <v>355</v>
      </c>
      <c r="B178" s="431"/>
      <c r="C178" s="431"/>
      <c r="D178" s="431"/>
      <c r="E178" s="431"/>
      <c r="F178" s="431"/>
      <c r="G178" s="431"/>
      <c r="H178" s="431"/>
      <c r="I178" s="431"/>
      <c r="J178" s="431"/>
      <c r="K178" s="431"/>
      <c r="L178" s="431"/>
      <c r="M178" s="54"/>
      <c r="N178" s="431"/>
      <c r="O178" s="431"/>
      <c r="P178" s="431">
        <v>10</v>
      </c>
      <c r="Q178" s="431"/>
      <c r="R178" s="431"/>
      <c r="S178" s="431"/>
      <c r="T178" s="431"/>
      <c r="U178" s="431"/>
      <c r="V178" s="431"/>
      <c r="W178" s="431"/>
      <c r="X178" s="431"/>
      <c r="Y178" s="431"/>
      <c r="Z178" s="431"/>
      <c r="AA178" s="431"/>
      <c r="AB178" s="431"/>
      <c r="AC178" s="431"/>
      <c r="AD178" s="431"/>
      <c r="AE178" s="431"/>
      <c r="AF178" s="431"/>
      <c r="AG178" s="431"/>
      <c r="AH178" s="431"/>
      <c r="AI178" s="431"/>
      <c r="AJ178" s="431"/>
      <c r="AK178" s="431"/>
      <c r="AL178" s="431"/>
      <c r="AM178" s="431"/>
      <c r="AN178" s="432"/>
    </row>
    <row r="179" spans="1:40" ht="12.75" customHeight="1">
      <c r="A179" s="158" t="s">
        <v>356</v>
      </c>
      <c r="B179" s="431"/>
      <c r="C179" s="431"/>
      <c r="D179" s="431"/>
      <c r="E179" s="431"/>
      <c r="F179" s="431"/>
      <c r="G179" s="431"/>
      <c r="H179" s="431"/>
      <c r="I179" s="431"/>
      <c r="J179" s="431"/>
      <c r="K179" s="431"/>
      <c r="L179" s="431"/>
      <c r="M179" s="54"/>
      <c r="N179" s="431"/>
      <c r="O179" s="431"/>
      <c r="P179" s="431">
        <v>10</v>
      </c>
      <c r="Q179" s="431"/>
      <c r="R179" s="431"/>
      <c r="S179" s="431"/>
      <c r="T179" s="431"/>
      <c r="U179" s="431"/>
      <c r="V179" s="431"/>
      <c r="W179" s="431"/>
      <c r="X179" s="431"/>
      <c r="Y179" s="431"/>
      <c r="Z179" s="431"/>
      <c r="AA179" s="431"/>
      <c r="AB179" s="431"/>
      <c r="AC179" s="431"/>
      <c r="AD179" s="431"/>
      <c r="AE179" s="431"/>
      <c r="AF179" s="431"/>
      <c r="AG179" s="431"/>
      <c r="AH179" s="431"/>
      <c r="AI179" s="431"/>
      <c r="AJ179" s="431"/>
      <c r="AK179" s="431"/>
      <c r="AL179" s="431"/>
      <c r="AM179" s="431"/>
      <c r="AN179" s="431"/>
    </row>
    <row r="180" spans="1:40" ht="12.75" customHeight="1">
      <c r="A180" s="158" t="s">
        <v>357</v>
      </c>
      <c r="B180" s="431"/>
      <c r="C180" s="431"/>
      <c r="D180" s="431"/>
      <c r="E180" s="431"/>
      <c r="F180" s="431"/>
      <c r="G180" s="431"/>
      <c r="H180" s="431"/>
      <c r="I180" s="431"/>
      <c r="J180" s="431"/>
      <c r="K180" s="431"/>
      <c r="L180" s="431"/>
      <c r="M180" s="54"/>
      <c r="N180" s="431"/>
      <c r="O180" s="431"/>
      <c r="P180" s="431">
        <v>10</v>
      </c>
      <c r="Q180" s="431"/>
      <c r="R180" s="431"/>
      <c r="S180" s="431"/>
      <c r="T180" s="431"/>
      <c r="U180" s="431"/>
      <c r="V180" s="431"/>
      <c r="W180" s="431"/>
      <c r="X180" s="431"/>
      <c r="Y180" s="431"/>
      <c r="Z180" s="431"/>
      <c r="AA180" s="431"/>
      <c r="AB180" s="431"/>
      <c r="AC180" s="431"/>
      <c r="AD180" s="431"/>
      <c r="AE180" s="431"/>
      <c r="AF180" s="431"/>
      <c r="AG180" s="431"/>
      <c r="AH180" s="431"/>
      <c r="AI180" s="431"/>
      <c r="AJ180" s="431"/>
      <c r="AK180" s="431"/>
      <c r="AL180" s="431"/>
      <c r="AM180" s="431"/>
      <c r="AN180" s="432"/>
    </row>
    <row r="181" spans="1:40" ht="12.75" customHeight="1">
      <c r="A181" s="158" t="s">
        <v>358</v>
      </c>
      <c r="B181" s="431"/>
      <c r="C181" s="431"/>
      <c r="D181" s="431"/>
      <c r="E181" s="431"/>
      <c r="F181" s="431"/>
      <c r="G181" s="431"/>
      <c r="H181" s="431"/>
      <c r="I181" s="431"/>
      <c r="J181" s="431"/>
      <c r="K181" s="431"/>
      <c r="L181" s="431"/>
      <c r="M181" s="54"/>
      <c r="N181" s="431"/>
      <c r="O181" s="431"/>
      <c r="P181" s="431">
        <v>10</v>
      </c>
      <c r="Q181" s="431"/>
      <c r="R181" s="431"/>
      <c r="S181" s="431"/>
      <c r="T181" s="431"/>
      <c r="U181" s="431"/>
      <c r="V181" s="431"/>
      <c r="W181" s="431"/>
      <c r="X181" s="431"/>
      <c r="Y181" s="431"/>
      <c r="Z181" s="431"/>
      <c r="AA181" s="431"/>
      <c r="AB181" s="431"/>
      <c r="AC181" s="431"/>
      <c r="AD181" s="431"/>
      <c r="AE181" s="431"/>
      <c r="AF181" s="431"/>
      <c r="AG181" s="431"/>
      <c r="AH181" s="431"/>
      <c r="AI181" s="431"/>
      <c r="AJ181" s="431"/>
      <c r="AK181" s="431"/>
      <c r="AL181" s="431"/>
      <c r="AM181" s="431"/>
      <c r="AN181" s="431"/>
    </row>
    <row r="182" spans="1:40" ht="12.75" customHeight="1">
      <c r="A182" s="158" t="s">
        <v>359</v>
      </c>
      <c r="B182" s="431"/>
      <c r="C182" s="431">
        <v>25</v>
      </c>
      <c r="D182" s="431">
        <v>25</v>
      </c>
      <c r="E182" s="431">
        <v>20</v>
      </c>
      <c r="F182" s="431">
        <v>20</v>
      </c>
      <c r="G182" s="431"/>
      <c r="H182" s="431"/>
      <c r="I182" s="431"/>
      <c r="J182" s="431"/>
      <c r="K182" s="431"/>
      <c r="L182" s="431"/>
      <c r="M182" s="54"/>
      <c r="N182" s="431"/>
      <c r="O182" s="431"/>
      <c r="P182" s="431"/>
      <c r="Q182" s="431"/>
      <c r="R182" s="431"/>
      <c r="S182" s="431"/>
      <c r="T182" s="431"/>
      <c r="U182" s="431"/>
      <c r="V182" s="431"/>
      <c r="W182" s="431"/>
      <c r="X182" s="431"/>
      <c r="Y182" s="431"/>
      <c r="Z182" s="431"/>
      <c r="AA182" s="431"/>
      <c r="AB182" s="431"/>
      <c r="AC182" s="431"/>
      <c r="AD182" s="431"/>
      <c r="AE182" s="431"/>
      <c r="AF182" s="431"/>
      <c r="AG182" s="431"/>
      <c r="AH182" s="431"/>
      <c r="AI182" s="431"/>
      <c r="AJ182" s="431"/>
      <c r="AK182" s="431"/>
      <c r="AL182" s="431"/>
      <c r="AM182" s="431"/>
      <c r="AN182" s="432"/>
    </row>
    <row r="183" spans="1:40" ht="12.75" customHeight="1">
      <c r="A183" s="158" t="s">
        <v>360</v>
      </c>
      <c r="B183" s="431"/>
      <c r="C183" s="431"/>
      <c r="D183" s="431"/>
      <c r="E183" s="431"/>
      <c r="F183" s="431"/>
      <c r="G183" s="431"/>
      <c r="H183" s="431"/>
      <c r="I183" s="431"/>
      <c r="J183" s="431"/>
      <c r="K183" s="431"/>
      <c r="L183" s="431"/>
      <c r="M183" s="54"/>
      <c r="N183" s="431"/>
      <c r="O183" s="431"/>
      <c r="P183" s="431"/>
      <c r="Q183" s="431"/>
      <c r="R183" s="431"/>
      <c r="S183" s="431"/>
      <c r="T183" s="431"/>
      <c r="U183" s="431"/>
      <c r="V183" s="431"/>
      <c r="W183" s="431"/>
      <c r="X183" s="431"/>
      <c r="Y183" s="431"/>
      <c r="Z183" s="431"/>
      <c r="AA183" s="431"/>
      <c r="AB183" s="431"/>
      <c r="AC183" s="431"/>
      <c r="AD183" s="431"/>
      <c r="AE183" s="431"/>
      <c r="AF183" s="431"/>
      <c r="AG183" s="431"/>
      <c r="AH183" s="431"/>
      <c r="AI183" s="431"/>
      <c r="AJ183" s="431"/>
      <c r="AK183" s="431"/>
      <c r="AL183" s="431"/>
      <c r="AM183" s="431"/>
      <c r="AN183" s="431"/>
    </row>
    <row r="184" spans="1:40" ht="12.75" customHeight="1">
      <c r="A184" s="164" t="s">
        <v>361</v>
      </c>
      <c r="B184" s="431"/>
      <c r="C184" s="431"/>
      <c r="D184" s="431"/>
      <c r="E184" s="431"/>
      <c r="F184" s="431"/>
      <c r="G184" s="431"/>
      <c r="H184" s="431"/>
      <c r="I184" s="431"/>
      <c r="J184" s="431"/>
      <c r="K184" s="431"/>
      <c r="L184" s="431"/>
      <c r="M184" s="54"/>
      <c r="N184" s="431"/>
      <c r="O184" s="431"/>
      <c r="P184" s="431">
        <v>10</v>
      </c>
      <c r="Q184" s="431"/>
      <c r="R184" s="431"/>
      <c r="S184" s="431"/>
      <c r="T184" s="431"/>
      <c r="U184" s="431"/>
      <c r="V184" s="431"/>
      <c r="W184" s="431"/>
      <c r="X184" s="431"/>
      <c r="Y184" s="431"/>
      <c r="Z184" s="431"/>
      <c r="AA184" s="431"/>
      <c r="AB184" s="431"/>
      <c r="AC184" s="431"/>
      <c r="AD184" s="431"/>
      <c r="AE184" s="431"/>
      <c r="AF184" s="431"/>
      <c r="AG184" s="431"/>
      <c r="AH184" s="431"/>
      <c r="AI184" s="431"/>
      <c r="AJ184" s="431"/>
      <c r="AK184" s="431"/>
      <c r="AL184" s="431"/>
      <c r="AM184" s="431"/>
      <c r="AN184" s="432"/>
    </row>
    <row r="185" spans="1:40" ht="12.75" customHeight="1">
      <c r="A185" s="164" t="s">
        <v>362</v>
      </c>
      <c r="B185" s="431">
        <v>10</v>
      </c>
      <c r="C185" s="431"/>
      <c r="D185" s="431"/>
      <c r="E185" s="431"/>
      <c r="F185" s="431"/>
      <c r="G185" s="431"/>
      <c r="H185" s="431"/>
      <c r="I185" s="431"/>
      <c r="J185" s="431"/>
      <c r="K185" s="431"/>
      <c r="L185" s="431"/>
      <c r="M185" s="54"/>
      <c r="N185" s="431"/>
      <c r="O185" s="431"/>
      <c r="P185" s="431">
        <v>10</v>
      </c>
      <c r="Q185" s="431"/>
      <c r="R185" s="431">
        <v>10</v>
      </c>
      <c r="S185" s="431"/>
      <c r="T185" s="431">
        <v>5</v>
      </c>
      <c r="U185" s="431"/>
      <c r="V185" s="431">
        <v>5</v>
      </c>
      <c r="W185" s="431"/>
      <c r="X185" s="431">
        <v>5</v>
      </c>
      <c r="Y185" s="431">
        <v>5</v>
      </c>
      <c r="Z185" s="431">
        <v>5</v>
      </c>
      <c r="AA185" s="431">
        <v>15</v>
      </c>
      <c r="AB185" s="431"/>
      <c r="AC185" s="431"/>
      <c r="AD185" s="431">
        <v>20</v>
      </c>
      <c r="AE185" s="431">
        <v>30</v>
      </c>
      <c r="AF185" s="431">
        <v>20</v>
      </c>
      <c r="AG185" s="431">
        <v>30</v>
      </c>
      <c r="AH185" s="431">
        <v>30</v>
      </c>
      <c r="AI185" s="431">
        <v>30</v>
      </c>
      <c r="AJ185" s="431">
        <v>30</v>
      </c>
      <c r="AK185" s="431"/>
      <c r="AL185" s="431"/>
      <c r="AM185" s="431">
        <v>5</v>
      </c>
      <c r="AN185" s="431"/>
    </row>
    <row r="186" spans="1:40" ht="12.75" customHeight="1">
      <c r="A186" s="164" t="s">
        <v>363</v>
      </c>
      <c r="B186" s="431">
        <v>10</v>
      </c>
      <c r="C186" s="431"/>
      <c r="D186" s="431"/>
      <c r="E186" s="431"/>
      <c r="F186" s="431"/>
      <c r="G186" s="431"/>
      <c r="H186" s="431"/>
      <c r="I186" s="431"/>
      <c r="J186" s="431"/>
      <c r="K186" s="431"/>
      <c r="L186" s="431"/>
      <c r="M186" s="54"/>
      <c r="N186" s="431"/>
      <c r="O186" s="431"/>
      <c r="P186" s="431"/>
      <c r="Q186" s="431"/>
      <c r="R186" s="431">
        <v>10</v>
      </c>
      <c r="S186" s="431"/>
      <c r="T186" s="431">
        <v>5</v>
      </c>
      <c r="U186" s="431"/>
      <c r="V186" s="431">
        <v>5</v>
      </c>
      <c r="W186" s="431"/>
      <c r="X186" s="431">
        <v>5</v>
      </c>
      <c r="Y186" s="431">
        <v>5</v>
      </c>
      <c r="Z186" s="431">
        <v>5</v>
      </c>
      <c r="AA186" s="431">
        <v>15</v>
      </c>
      <c r="AB186" s="431"/>
      <c r="AC186" s="431"/>
      <c r="AD186" s="431">
        <v>20</v>
      </c>
      <c r="AE186" s="431">
        <v>30</v>
      </c>
      <c r="AF186" s="431">
        <v>20</v>
      </c>
      <c r="AG186" s="431">
        <v>30</v>
      </c>
      <c r="AH186" s="431">
        <v>30</v>
      </c>
      <c r="AI186" s="431">
        <v>30</v>
      </c>
      <c r="AJ186" s="431">
        <v>30</v>
      </c>
      <c r="AK186" s="431"/>
      <c r="AL186" s="431"/>
      <c r="AM186" s="431">
        <v>5</v>
      </c>
      <c r="AN186" s="432"/>
    </row>
    <row r="187" spans="1:40" ht="12.75" customHeight="1">
      <c r="A187" s="164" t="s">
        <v>364</v>
      </c>
      <c r="B187" s="431">
        <v>10</v>
      </c>
      <c r="C187" s="431"/>
      <c r="D187" s="431"/>
      <c r="E187" s="431"/>
      <c r="F187" s="431"/>
      <c r="G187" s="431"/>
      <c r="H187" s="431"/>
      <c r="I187" s="431"/>
      <c r="J187" s="431"/>
      <c r="K187" s="431"/>
      <c r="L187" s="431"/>
      <c r="M187" s="54"/>
      <c r="N187" s="431"/>
      <c r="O187" s="431"/>
      <c r="P187" s="431"/>
      <c r="Q187" s="431"/>
      <c r="R187" s="431">
        <v>10</v>
      </c>
      <c r="S187" s="431"/>
      <c r="T187" s="431">
        <v>5</v>
      </c>
      <c r="U187" s="431"/>
      <c r="V187" s="431">
        <v>5</v>
      </c>
      <c r="W187" s="431"/>
      <c r="X187" s="431">
        <v>5</v>
      </c>
      <c r="Y187" s="431">
        <v>5</v>
      </c>
      <c r="Z187" s="431">
        <v>5</v>
      </c>
      <c r="AA187" s="431">
        <v>15</v>
      </c>
      <c r="AB187" s="431"/>
      <c r="AC187" s="431"/>
      <c r="AD187" s="431">
        <v>20</v>
      </c>
      <c r="AE187" s="431">
        <v>30</v>
      </c>
      <c r="AF187" s="431">
        <v>20</v>
      </c>
      <c r="AG187" s="431">
        <v>30</v>
      </c>
      <c r="AH187" s="431">
        <v>30</v>
      </c>
      <c r="AI187" s="431">
        <v>30</v>
      </c>
      <c r="AJ187" s="431">
        <v>30</v>
      </c>
      <c r="AK187" s="431"/>
      <c r="AL187" s="431"/>
      <c r="AM187" s="431">
        <v>5</v>
      </c>
      <c r="AN187" s="431"/>
    </row>
    <row r="188" spans="1:40" ht="12.75" customHeight="1">
      <c r="A188" s="164" t="s">
        <v>365</v>
      </c>
      <c r="B188" s="431">
        <v>10</v>
      </c>
      <c r="C188" s="431"/>
      <c r="D188" s="431"/>
      <c r="E188" s="431"/>
      <c r="F188" s="431"/>
      <c r="G188" s="431"/>
      <c r="H188" s="431"/>
      <c r="I188" s="431"/>
      <c r="J188" s="431"/>
      <c r="K188" s="431"/>
      <c r="L188" s="431"/>
      <c r="M188" s="54"/>
      <c r="N188" s="431"/>
      <c r="O188" s="431"/>
      <c r="P188" s="431">
        <v>10</v>
      </c>
      <c r="Q188" s="431"/>
      <c r="R188" s="431"/>
      <c r="S188" s="431"/>
      <c r="T188" s="431"/>
      <c r="U188" s="431"/>
      <c r="V188" s="431"/>
      <c r="W188" s="431"/>
      <c r="X188" s="431"/>
      <c r="Y188" s="431"/>
      <c r="Z188" s="431"/>
      <c r="AA188" s="431">
        <v>5</v>
      </c>
      <c r="AB188" s="431"/>
      <c r="AC188" s="431"/>
      <c r="AD188" s="431"/>
      <c r="AE188" s="431"/>
      <c r="AF188" s="431"/>
      <c r="AG188" s="431"/>
      <c r="AH188" s="431"/>
      <c r="AI188" s="431"/>
      <c r="AJ188" s="431"/>
      <c r="AK188" s="431"/>
      <c r="AL188" s="431"/>
      <c r="AM188" s="431"/>
      <c r="AN188" s="432"/>
    </row>
    <row r="189" spans="1:40" ht="12.75" customHeight="1">
      <c r="A189" s="158" t="s">
        <v>341</v>
      </c>
      <c r="B189" s="431"/>
      <c r="C189" s="431"/>
      <c r="D189" s="431"/>
      <c r="E189" s="431"/>
      <c r="F189" s="431"/>
      <c r="G189" s="431"/>
      <c r="H189" s="431"/>
      <c r="I189" s="431"/>
      <c r="J189" s="431"/>
      <c r="K189" s="431"/>
      <c r="L189" s="431"/>
      <c r="M189" s="54"/>
      <c r="N189" s="431"/>
      <c r="O189" s="431"/>
      <c r="P189" s="431">
        <v>10</v>
      </c>
      <c r="Q189" s="431"/>
      <c r="R189" s="431"/>
      <c r="S189" s="431"/>
      <c r="T189" s="431"/>
      <c r="U189" s="431"/>
      <c r="V189" s="431"/>
      <c r="W189" s="431"/>
      <c r="X189" s="431"/>
      <c r="Y189" s="431"/>
      <c r="Z189" s="431"/>
      <c r="AA189" s="431"/>
      <c r="AB189" s="431"/>
      <c r="AC189" s="431"/>
      <c r="AD189" s="431"/>
      <c r="AE189" s="431"/>
      <c r="AF189" s="431"/>
      <c r="AG189" s="431"/>
      <c r="AH189" s="431"/>
      <c r="AI189" s="431"/>
      <c r="AJ189" s="431"/>
      <c r="AK189" s="431"/>
      <c r="AL189" s="431"/>
      <c r="AM189" s="431"/>
      <c r="AN189" s="431"/>
    </row>
    <row r="190" spans="1:40" ht="12.75" customHeight="1">
      <c r="A190" s="158" t="s">
        <v>343</v>
      </c>
      <c r="B190" s="431"/>
      <c r="C190" s="431"/>
      <c r="D190" s="431"/>
      <c r="E190" s="431"/>
      <c r="F190" s="431"/>
      <c r="G190" s="431"/>
      <c r="H190" s="431"/>
      <c r="I190" s="431"/>
      <c r="J190" s="431"/>
      <c r="K190" s="431"/>
      <c r="L190" s="431"/>
      <c r="M190" s="54"/>
      <c r="N190" s="431"/>
      <c r="O190" s="431">
        <v>10</v>
      </c>
      <c r="P190" s="431">
        <v>10</v>
      </c>
      <c r="Q190" s="431"/>
      <c r="R190" s="431"/>
      <c r="S190" s="431"/>
      <c r="T190" s="431"/>
      <c r="U190" s="431"/>
      <c r="V190" s="431"/>
      <c r="W190" s="431"/>
      <c r="X190" s="431"/>
      <c r="Y190" s="431"/>
      <c r="Z190" s="431"/>
      <c r="AA190" s="431">
        <v>5</v>
      </c>
      <c r="AB190" s="431"/>
      <c r="AC190" s="431"/>
      <c r="AD190" s="431"/>
      <c r="AE190" s="431"/>
      <c r="AF190" s="431"/>
      <c r="AG190" s="431"/>
      <c r="AH190" s="431"/>
      <c r="AI190" s="431"/>
      <c r="AJ190" s="431"/>
      <c r="AK190" s="431"/>
      <c r="AL190" s="431"/>
      <c r="AM190" s="431">
        <v>10</v>
      </c>
      <c r="AN190" s="432"/>
    </row>
    <row r="191" spans="1:40" ht="12.75" customHeight="1">
      <c r="A191" s="158" t="s">
        <v>387</v>
      </c>
      <c r="B191" s="431">
        <v>5</v>
      </c>
      <c r="C191" s="431">
        <v>10</v>
      </c>
      <c r="D191" s="431"/>
      <c r="E191" s="431"/>
      <c r="F191" s="431"/>
      <c r="G191" s="431"/>
      <c r="H191" s="431"/>
      <c r="I191" s="431"/>
      <c r="J191" s="431"/>
      <c r="K191" s="431"/>
      <c r="L191" s="431"/>
      <c r="M191" s="54"/>
      <c r="N191" s="431"/>
      <c r="O191" s="431">
        <v>5</v>
      </c>
      <c r="P191" s="431"/>
      <c r="Q191" s="431"/>
      <c r="R191" s="431"/>
      <c r="S191" s="431"/>
      <c r="T191" s="431"/>
      <c r="U191" s="431"/>
      <c r="V191" s="431"/>
      <c r="W191" s="431"/>
      <c r="X191" s="431"/>
      <c r="Y191" s="431"/>
      <c r="Z191" s="431"/>
      <c r="AA191" s="431"/>
      <c r="AB191" s="431"/>
      <c r="AC191" s="431"/>
      <c r="AD191" s="431"/>
      <c r="AE191" s="431"/>
      <c r="AF191" s="431"/>
      <c r="AG191" s="431"/>
      <c r="AH191" s="431"/>
      <c r="AI191" s="431"/>
      <c r="AJ191" s="431"/>
      <c r="AK191" s="431">
        <v>5</v>
      </c>
      <c r="AL191" s="431"/>
      <c r="AM191" s="431"/>
      <c r="AN191" s="431"/>
    </row>
    <row r="192" spans="1:40" ht="12.75" customHeight="1">
      <c r="A192" s="158" t="s">
        <v>389</v>
      </c>
      <c r="B192" s="431">
        <v>5</v>
      </c>
      <c r="C192" s="431">
        <v>10</v>
      </c>
      <c r="D192" s="431">
        <v>10</v>
      </c>
      <c r="E192" s="431"/>
      <c r="F192" s="431"/>
      <c r="G192" s="431"/>
      <c r="H192" s="431"/>
      <c r="I192" s="431"/>
      <c r="J192" s="431"/>
      <c r="K192" s="431"/>
      <c r="L192" s="431"/>
      <c r="M192" s="54"/>
      <c r="N192" s="431"/>
      <c r="O192" s="431">
        <v>5</v>
      </c>
      <c r="P192" s="431"/>
      <c r="Q192" s="431"/>
      <c r="R192" s="431"/>
      <c r="S192" s="431"/>
      <c r="T192" s="431"/>
      <c r="U192" s="431"/>
      <c r="V192" s="431"/>
      <c r="W192" s="431"/>
      <c r="X192" s="431"/>
      <c r="Y192" s="431"/>
      <c r="Z192" s="431"/>
      <c r="AA192" s="431">
        <v>5</v>
      </c>
      <c r="AB192" s="431"/>
      <c r="AC192" s="431"/>
      <c r="AD192" s="431"/>
      <c r="AE192" s="431"/>
      <c r="AF192" s="431"/>
      <c r="AG192" s="431"/>
      <c r="AH192" s="431"/>
      <c r="AI192" s="431"/>
      <c r="AJ192" s="431"/>
      <c r="AK192" s="431"/>
      <c r="AL192" s="431"/>
      <c r="AM192" s="431"/>
      <c r="AN192" s="432"/>
    </row>
    <row r="193" spans="1:40" ht="12.75" customHeight="1">
      <c r="A193" s="158" t="s">
        <v>390</v>
      </c>
      <c r="B193" s="431">
        <v>5</v>
      </c>
      <c r="C193" s="431">
        <v>10</v>
      </c>
      <c r="D193" s="431"/>
      <c r="E193" s="431"/>
      <c r="F193" s="431"/>
      <c r="G193" s="431"/>
      <c r="H193" s="431"/>
      <c r="I193" s="431"/>
      <c r="J193" s="431"/>
      <c r="K193" s="431"/>
      <c r="L193" s="431"/>
      <c r="M193" s="54"/>
      <c r="N193" s="431"/>
      <c r="O193" s="431">
        <v>5</v>
      </c>
      <c r="P193" s="431"/>
      <c r="Q193" s="431"/>
      <c r="R193" s="431"/>
      <c r="S193" s="431"/>
      <c r="T193" s="431"/>
      <c r="U193" s="431"/>
      <c r="V193" s="431"/>
      <c r="W193" s="431"/>
      <c r="X193" s="431"/>
      <c r="Y193" s="431"/>
      <c r="Z193" s="431"/>
      <c r="AA193" s="431">
        <v>5</v>
      </c>
      <c r="AB193" s="431"/>
      <c r="AC193" s="431"/>
      <c r="AD193" s="431"/>
      <c r="AE193" s="431"/>
      <c r="AF193" s="431"/>
      <c r="AG193" s="431"/>
      <c r="AH193" s="431"/>
      <c r="AI193" s="431"/>
      <c r="AJ193" s="431"/>
      <c r="AK193" s="431"/>
      <c r="AL193" s="431"/>
      <c r="AM193" s="431"/>
      <c r="AN193" s="431"/>
    </row>
    <row r="194" spans="1:40" ht="12.75" customHeight="1">
      <c r="A194" s="158" t="s">
        <v>391</v>
      </c>
      <c r="B194" s="431">
        <v>5</v>
      </c>
      <c r="C194" s="431">
        <v>10</v>
      </c>
      <c r="D194" s="431"/>
      <c r="E194" s="431"/>
      <c r="F194" s="431"/>
      <c r="G194" s="431"/>
      <c r="H194" s="431"/>
      <c r="I194" s="431"/>
      <c r="J194" s="431"/>
      <c r="K194" s="431"/>
      <c r="L194" s="431"/>
      <c r="M194" s="54"/>
      <c r="N194" s="431"/>
      <c r="O194" s="431">
        <v>5</v>
      </c>
      <c r="P194" s="431"/>
      <c r="Q194" s="431"/>
      <c r="R194" s="431"/>
      <c r="S194" s="431"/>
      <c r="T194" s="431"/>
      <c r="U194" s="431"/>
      <c r="V194" s="431"/>
      <c r="W194" s="431"/>
      <c r="X194" s="431"/>
      <c r="Y194" s="431"/>
      <c r="Z194" s="431"/>
      <c r="AA194" s="431"/>
      <c r="AB194" s="431"/>
      <c r="AC194" s="431"/>
      <c r="AD194" s="431"/>
      <c r="AE194" s="431"/>
      <c r="AF194" s="431"/>
      <c r="AG194" s="431"/>
      <c r="AH194" s="431"/>
      <c r="AI194" s="431"/>
      <c r="AJ194" s="431"/>
      <c r="AK194" s="431"/>
      <c r="AL194" s="431"/>
      <c r="AM194" s="431"/>
      <c r="AN194" s="432"/>
    </row>
    <row r="195" spans="1:40" ht="12.75" customHeight="1">
      <c r="A195" s="158" t="s">
        <v>392</v>
      </c>
      <c r="B195" s="431">
        <v>5</v>
      </c>
      <c r="C195" s="431">
        <v>10</v>
      </c>
      <c r="D195" s="431">
        <v>10</v>
      </c>
      <c r="E195" s="431"/>
      <c r="F195" s="431"/>
      <c r="G195" s="431"/>
      <c r="H195" s="431"/>
      <c r="I195" s="431"/>
      <c r="J195" s="431"/>
      <c r="K195" s="431"/>
      <c r="L195" s="431"/>
      <c r="M195" s="54"/>
      <c r="N195" s="431"/>
      <c r="O195" s="431">
        <v>5</v>
      </c>
      <c r="P195" s="431"/>
      <c r="Q195" s="431"/>
      <c r="R195" s="431"/>
      <c r="S195" s="431"/>
      <c r="T195" s="431"/>
      <c r="U195" s="431"/>
      <c r="V195" s="431"/>
      <c r="W195" s="431"/>
      <c r="X195" s="431"/>
      <c r="Y195" s="431"/>
      <c r="Z195" s="431"/>
      <c r="AA195" s="431"/>
      <c r="AB195" s="431"/>
      <c r="AC195" s="431"/>
      <c r="AD195" s="431"/>
      <c r="AE195" s="431"/>
      <c r="AF195" s="431"/>
      <c r="AG195" s="431"/>
      <c r="AH195" s="431"/>
      <c r="AI195" s="431"/>
      <c r="AJ195" s="431"/>
      <c r="AK195" s="431"/>
      <c r="AL195" s="431"/>
      <c r="AM195" s="431"/>
      <c r="AN195" s="431"/>
    </row>
    <row r="196" spans="1:40" ht="12.75" customHeight="1">
      <c r="A196" s="158" t="s">
        <v>367</v>
      </c>
      <c r="B196" s="431"/>
      <c r="C196" s="431"/>
      <c r="D196" s="431"/>
      <c r="E196" s="431"/>
      <c r="F196" s="431"/>
      <c r="G196" s="431"/>
      <c r="H196" s="431"/>
      <c r="I196" s="431"/>
      <c r="J196" s="431"/>
      <c r="K196" s="431"/>
      <c r="L196" s="431"/>
      <c r="M196" s="54"/>
      <c r="N196" s="431"/>
      <c r="O196" s="431"/>
      <c r="P196" s="431"/>
      <c r="Q196" s="431"/>
      <c r="R196" s="431"/>
      <c r="S196" s="431"/>
      <c r="T196" s="431"/>
      <c r="U196" s="431"/>
      <c r="V196" s="431"/>
      <c r="W196" s="431"/>
      <c r="X196" s="431"/>
      <c r="Y196" s="431"/>
      <c r="Z196" s="431"/>
      <c r="AA196" s="431"/>
      <c r="AB196" s="431"/>
      <c r="AC196" s="431"/>
      <c r="AD196" s="431"/>
      <c r="AE196" s="431"/>
      <c r="AF196" s="431"/>
      <c r="AG196" s="431"/>
      <c r="AH196" s="431"/>
      <c r="AI196" s="431"/>
      <c r="AJ196" s="431"/>
      <c r="AK196" s="431"/>
      <c r="AL196" s="431"/>
      <c r="AM196" s="431"/>
      <c r="AN196" s="432"/>
    </row>
    <row r="197" spans="1:40" ht="12.75" customHeight="1">
      <c r="A197" s="158" t="s">
        <v>369</v>
      </c>
      <c r="B197" s="431"/>
      <c r="C197" s="431"/>
      <c r="D197" s="431"/>
      <c r="E197" s="431"/>
      <c r="F197" s="431"/>
      <c r="G197" s="431"/>
      <c r="H197" s="431">
        <v>10</v>
      </c>
      <c r="I197" s="431"/>
      <c r="J197" s="431"/>
      <c r="K197" s="431"/>
      <c r="L197" s="431"/>
      <c r="M197" s="54"/>
      <c r="N197" s="431"/>
      <c r="O197" s="431"/>
      <c r="P197" s="431">
        <v>5</v>
      </c>
      <c r="Q197" s="431"/>
      <c r="R197" s="431"/>
      <c r="S197" s="431"/>
      <c r="T197" s="431"/>
      <c r="U197" s="431"/>
      <c r="V197" s="431"/>
      <c r="W197" s="431"/>
      <c r="X197" s="431"/>
      <c r="Y197" s="431"/>
      <c r="Z197" s="431"/>
      <c r="AA197" s="431"/>
      <c r="AB197" s="431"/>
      <c r="AC197" s="431"/>
      <c r="AD197" s="431"/>
      <c r="AE197" s="431"/>
      <c r="AF197" s="431"/>
      <c r="AG197" s="431"/>
      <c r="AH197" s="431"/>
      <c r="AI197" s="431"/>
      <c r="AJ197" s="431"/>
      <c r="AK197" s="431"/>
      <c r="AL197" s="431"/>
      <c r="AM197" s="431"/>
      <c r="AN197" s="431"/>
    </row>
    <row r="198" spans="1:40" ht="12.75" customHeight="1">
      <c r="A198" s="158" t="s">
        <v>370</v>
      </c>
      <c r="B198" s="431"/>
      <c r="C198" s="431"/>
      <c r="D198" s="431"/>
      <c r="E198" s="431"/>
      <c r="F198" s="431"/>
      <c r="G198" s="431"/>
      <c r="H198" s="431"/>
      <c r="I198" s="431"/>
      <c r="J198" s="431"/>
      <c r="K198" s="431"/>
      <c r="L198" s="431"/>
      <c r="M198" s="54"/>
      <c r="N198" s="431"/>
      <c r="O198" s="431"/>
      <c r="P198" s="431"/>
      <c r="Q198" s="431"/>
      <c r="R198" s="431"/>
      <c r="S198" s="431"/>
      <c r="T198" s="431"/>
      <c r="U198" s="431"/>
      <c r="V198" s="431"/>
      <c r="W198" s="431"/>
      <c r="X198" s="431"/>
      <c r="Y198" s="431"/>
      <c r="Z198" s="431"/>
      <c r="AA198" s="431"/>
      <c r="AB198" s="431"/>
      <c r="AC198" s="431"/>
      <c r="AD198" s="431"/>
      <c r="AE198" s="431"/>
      <c r="AF198" s="431"/>
      <c r="AG198" s="431"/>
      <c r="AH198" s="431"/>
      <c r="AI198" s="431"/>
      <c r="AJ198" s="431"/>
      <c r="AK198" s="431"/>
      <c r="AL198" s="431"/>
      <c r="AM198" s="431"/>
      <c r="AN198" s="432"/>
    </row>
    <row r="199" spans="1:40" ht="12.75" customHeight="1">
      <c r="A199" s="158" t="s">
        <v>371</v>
      </c>
      <c r="B199" s="431"/>
      <c r="C199" s="431"/>
      <c r="D199" s="431"/>
      <c r="E199" s="431"/>
      <c r="F199" s="431">
        <v>10</v>
      </c>
      <c r="G199" s="431"/>
      <c r="H199" s="431"/>
      <c r="I199" s="431"/>
      <c r="J199" s="431"/>
      <c r="K199" s="431"/>
      <c r="L199" s="431"/>
      <c r="M199" s="54"/>
      <c r="N199" s="431"/>
      <c r="O199" s="431"/>
      <c r="P199" s="431"/>
      <c r="Q199" s="431">
        <v>5</v>
      </c>
      <c r="R199" s="431"/>
      <c r="S199" s="431"/>
      <c r="T199" s="431"/>
      <c r="U199" s="431"/>
      <c r="V199" s="431"/>
      <c r="W199" s="431"/>
      <c r="X199" s="431"/>
      <c r="Y199" s="431"/>
      <c r="Z199" s="431"/>
      <c r="AA199" s="431"/>
      <c r="AB199" s="431"/>
      <c r="AC199" s="431"/>
      <c r="AD199" s="431"/>
      <c r="AE199" s="431"/>
      <c r="AF199" s="431"/>
      <c r="AG199" s="431"/>
      <c r="AH199" s="431"/>
      <c r="AI199" s="431"/>
      <c r="AJ199" s="431"/>
      <c r="AK199" s="431"/>
      <c r="AL199" s="431"/>
      <c r="AM199" s="431"/>
      <c r="AN199" s="431"/>
    </row>
    <row r="200" spans="1:40" ht="12.75" customHeight="1">
      <c r="A200" s="158" t="s">
        <v>372</v>
      </c>
      <c r="B200" s="431"/>
      <c r="C200" s="431"/>
      <c r="D200" s="431"/>
      <c r="E200" s="431"/>
      <c r="F200" s="431"/>
      <c r="G200" s="431"/>
      <c r="H200" s="431"/>
      <c r="I200" s="431"/>
      <c r="J200" s="431"/>
      <c r="K200" s="431"/>
      <c r="L200" s="431"/>
      <c r="M200" s="54"/>
      <c r="N200" s="431"/>
      <c r="O200" s="431"/>
      <c r="P200" s="431"/>
      <c r="Q200" s="431"/>
      <c r="R200" s="431"/>
      <c r="S200" s="431"/>
      <c r="T200" s="431"/>
      <c r="U200" s="431"/>
      <c r="V200" s="431"/>
      <c r="W200" s="431"/>
      <c r="X200" s="431"/>
      <c r="Y200" s="431"/>
      <c r="Z200" s="431"/>
      <c r="AA200" s="431"/>
      <c r="AB200" s="431"/>
      <c r="AC200" s="431"/>
      <c r="AD200" s="431"/>
      <c r="AE200" s="431"/>
      <c r="AF200" s="431"/>
      <c r="AG200" s="431"/>
      <c r="AH200" s="431"/>
      <c r="AI200" s="431"/>
      <c r="AJ200" s="431"/>
      <c r="AK200" s="431"/>
      <c r="AL200" s="431"/>
      <c r="AM200" s="431"/>
      <c r="AN200" s="432"/>
    </row>
    <row r="201" spans="1:40" ht="12.75" customHeight="1">
      <c r="A201" s="158" t="s">
        <v>373</v>
      </c>
      <c r="B201" s="431"/>
      <c r="C201" s="431"/>
      <c r="D201" s="431"/>
      <c r="E201" s="431"/>
      <c r="F201" s="431"/>
      <c r="G201" s="431"/>
      <c r="H201" s="431"/>
      <c r="I201" s="431"/>
      <c r="J201" s="431"/>
      <c r="K201" s="431"/>
      <c r="L201" s="431"/>
      <c r="M201" s="54"/>
      <c r="N201" s="431"/>
      <c r="O201" s="431"/>
      <c r="P201" s="431"/>
      <c r="Q201" s="431"/>
      <c r="R201" s="431"/>
      <c r="S201" s="431"/>
      <c r="T201" s="431"/>
      <c r="U201" s="431"/>
      <c r="V201" s="431"/>
      <c r="W201" s="431"/>
      <c r="X201" s="431"/>
      <c r="Y201" s="431"/>
      <c r="Z201" s="431"/>
      <c r="AA201" s="431"/>
      <c r="AB201" s="431"/>
      <c r="AC201" s="431"/>
      <c r="AD201" s="431"/>
      <c r="AE201" s="431"/>
      <c r="AF201" s="431"/>
      <c r="AG201" s="431"/>
      <c r="AH201" s="431"/>
      <c r="AI201" s="431"/>
      <c r="AJ201" s="431"/>
      <c r="AK201" s="431"/>
      <c r="AL201" s="431"/>
      <c r="AM201" s="431"/>
      <c r="AN201" s="431"/>
    </row>
    <row r="202" spans="1:40" ht="12.75" customHeight="1">
      <c r="A202" s="164" t="s">
        <v>374</v>
      </c>
      <c r="B202" s="431"/>
      <c r="C202" s="431"/>
      <c r="D202" s="431"/>
      <c r="E202" s="431"/>
      <c r="F202" s="431"/>
      <c r="G202" s="431"/>
      <c r="H202" s="431"/>
      <c r="I202" s="431"/>
      <c r="J202" s="431"/>
      <c r="K202" s="431"/>
      <c r="L202" s="431"/>
      <c r="M202" s="54"/>
      <c r="N202" s="431"/>
      <c r="O202" s="431"/>
      <c r="P202" s="431"/>
      <c r="Q202" s="431"/>
      <c r="R202" s="431"/>
      <c r="S202" s="431"/>
      <c r="T202" s="431"/>
      <c r="U202" s="431"/>
      <c r="V202" s="431"/>
      <c r="W202" s="431"/>
      <c r="X202" s="431"/>
      <c r="Y202" s="431"/>
      <c r="Z202" s="431"/>
      <c r="AA202" s="431"/>
      <c r="AB202" s="431"/>
      <c r="AC202" s="431"/>
      <c r="AD202" s="431"/>
      <c r="AE202" s="431"/>
      <c r="AF202" s="431"/>
      <c r="AG202" s="431"/>
      <c r="AH202" s="431"/>
      <c r="AI202" s="431"/>
      <c r="AJ202" s="431"/>
      <c r="AK202" s="431"/>
      <c r="AL202" s="431"/>
      <c r="AM202" s="431"/>
      <c r="AN202" s="432"/>
    </row>
    <row r="203" spans="1:40" ht="12.75" customHeight="1">
      <c r="A203" s="158" t="s">
        <v>375</v>
      </c>
      <c r="B203" s="431"/>
      <c r="C203" s="431"/>
      <c r="D203" s="431"/>
      <c r="E203" s="431"/>
      <c r="F203" s="431"/>
      <c r="G203" s="431"/>
      <c r="H203" s="431"/>
      <c r="I203" s="431"/>
      <c r="J203" s="431"/>
      <c r="K203" s="431"/>
      <c r="L203" s="431"/>
      <c r="M203" s="54"/>
      <c r="N203" s="431"/>
      <c r="O203" s="431"/>
      <c r="P203" s="431">
        <v>5</v>
      </c>
      <c r="Q203" s="431">
        <v>5</v>
      </c>
      <c r="R203" s="431"/>
      <c r="S203" s="431"/>
      <c r="T203" s="431"/>
      <c r="U203" s="431"/>
      <c r="V203" s="431"/>
      <c r="W203" s="431"/>
      <c r="X203" s="431"/>
      <c r="Y203" s="431"/>
      <c r="Z203" s="431"/>
      <c r="AA203" s="431"/>
      <c r="AB203" s="431"/>
      <c r="AC203" s="431"/>
      <c r="AD203" s="431"/>
      <c r="AE203" s="431"/>
      <c r="AF203" s="431"/>
      <c r="AG203" s="431"/>
      <c r="AH203" s="431"/>
      <c r="AI203" s="431"/>
      <c r="AJ203" s="431"/>
      <c r="AK203" s="431"/>
      <c r="AL203" s="431"/>
      <c r="AM203" s="431"/>
      <c r="AN203" s="431"/>
    </row>
    <row r="204" spans="1:40" ht="12.75" customHeight="1">
      <c r="A204" s="158" t="s">
        <v>376</v>
      </c>
      <c r="B204" s="431"/>
      <c r="C204" s="431"/>
      <c r="D204" s="431"/>
      <c r="E204" s="431"/>
      <c r="F204" s="431"/>
      <c r="G204" s="431"/>
      <c r="H204" s="431"/>
      <c r="I204" s="431"/>
      <c r="J204" s="431"/>
      <c r="K204" s="431"/>
      <c r="L204" s="431"/>
      <c r="M204" s="54"/>
      <c r="N204" s="431"/>
      <c r="O204" s="431"/>
      <c r="P204" s="431"/>
      <c r="Q204" s="431"/>
      <c r="R204" s="431"/>
      <c r="S204" s="431"/>
      <c r="T204" s="431"/>
      <c r="U204" s="431"/>
      <c r="V204" s="431"/>
      <c r="W204" s="431"/>
      <c r="X204" s="431"/>
      <c r="Y204" s="431"/>
      <c r="Z204" s="431"/>
      <c r="AA204" s="431"/>
      <c r="AB204" s="431"/>
      <c r="AC204" s="431"/>
      <c r="AD204" s="431"/>
      <c r="AE204" s="431"/>
      <c r="AF204" s="431"/>
      <c r="AG204" s="431"/>
      <c r="AH204" s="431"/>
      <c r="AI204" s="431"/>
      <c r="AJ204" s="431"/>
      <c r="AK204" s="431"/>
      <c r="AL204" s="431"/>
      <c r="AM204" s="431"/>
      <c r="AN204" s="432"/>
    </row>
    <row r="205" spans="1:40" ht="12.75" customHeight="1">
      <c r="A205" s="158" t="s">
        <v>377</v>
      </c>
      <c r="B205" s="431"/>
      <c r="C205" s="431">
        <v>20</v>
      </c>
      <c r="D205" s="431">
        <v>20</v>
      </c>
      <c r="E205" s="431"/>
      <c r="F205" s="431">
        <v>10</v>
      </c>
      <c r="G205" s="431"/>
      <c r="H205" s="431"/>
      <c r="I205" s="431"/>
      <c r="J205" s="431"/>
      <c r="K205" s="431"/>
      <c r="L205" s="431"/>
      <c r="M205" s="54"/>
      <c r="N205" s="431"/>
      <c r="O205" s="431"/>
      <c r="P205" s="431"/>
      <c r="Q205" s="431"/>
      <c r="R205" s="431"/>
      <c r="S205" s="431"/>
      <c r="T205" s="431"/>
      <c r="U205" s="431"/>
      <c r="V205" s="431"/>
      <c r="W205" s="431"/>
      <c r="X205" s="431"/>
      <c r="Y205" s="431"/>
      <c r="Z205" s="431"/>
      <c r="AA205" s="431"/>
      <c r="AB205" s="431"/>
      <c r="AC205" s="431"/>
      <c r="AD205" s="431"/>
      <c r="AE205" s="431"/>
      <c r="AF205" s="431"/>
      <c r="AG205" s="431"/>
      <c r="AH205" s="431"/>
      <c r="AI205" s="431"/>
      <c r="AJ205" s="431"/>
      <c r="AK205" s="431"/>
      <c r="AL205" s="431"/>
      <c r="AM205" s="431"/>
      <c r="AN205" s="431"/>
    </row>
    <row r="206" spans="1:40" ht="12.75" customHeight="1">
      <c r="A206" s="158" t="s">
        <v>378</v>
      </c>
      <c r="B206" s="431"/>
      <c r="C206" s="431">
        <v>20</v>
      </c>
      <c r="D206" s="431">
        <v>20</v>
      </c>
      <c r="E206" s="431"/>
      <c r="F206" s="431">
        <v>10</v>
      </c>
      <c r="G206" s="431"/>
      <c r="H206" s="431"/>
      <c r="I206" s="431"/>
      <c r="J206" s="431"/>
      <c r="K206" s="431"/>
      <c r="L206" s="431"/>
      <c r="M206" s="54"/>
      <c r="N206" s="431"/>
      <c r="O206" s="431"/>
      <c r="P206" s="431"/>
      <c r="Q206" s="431"/>
      <c r="R206" s="431"/>
      <c r="S206" s="431"/>
      <c r="T206" s="431"/>
      <c r="U206" s="431"/>
      <c r="V206" s="431"/>
      <c r="W206" s="431"/>
      <c r="X206" s="431"/>
      <c r="Y206" s="431"/>
      <c r="Z206" s="431"/>
      <c r="AA206" s="431"/>
      <c r="AB206" s="431"/>
      <c r="AC206" s="431"/>
      <c r="AD206" s="431"/>
      <c r="AE206" s="431"/>
      <c r="AF206" s="431"/>
      <c r="AG206" s="431"/>
      <c r="AH206" s="431"/>
      <c r="AI206" s="431"/>
      <c r="AJ206" s="431"/>
      <c r="AK206" s="431"/>
      <c r="AL206" s="431"/>
      <c r="AM206" s="431"/>
      <c r="AN206" s="432"/>
    </row>
    <row r="207" spans="1:40" ht="12.75" customHeight="1">
      <c r="A207" s="158" t="s">
        <v>379</v>
      </c>
      <c r="B207" s="431"/>
      <c r="C207" s="431">
        <v>20</v>
      </c>
      <c r="D207" s="431">
        <v>20</v>
      </c>
      <c r="E207" s="431"/>
      <c r="F207" s="431">
        <v>10</v>
      </c>
      <c r="G207" s="431"/>
      <c r="H207" s="431"/>
      <c r="I207" s="431"/>
      <c r="J207" s="431"/>
      <c r="K207" s="431"/>
      <c r="L207" s="431"/>
      <c r="M207" s="54"/>
      <c r="N207" s="431"/>
      <c r="O207" s="431"/>
      <c r="P207" s="431"/>
      <c r="Q207" s="431"/>
      <c r="R207" s="431"/>
      <c r="S207" s="431"/>
      <c r="T207" s="431"/>
      <c r="U207" s="431"/>
      <c r="V207" s="431"/>
      <c r="W207" s="431"/>
      <c r="X207" s="431"/>
      <c r="Y207" s="431"/>
      <c r="Z207" s="431"/>
      <c r="AA207" s="431"/>
      <c r="AB207" s="431"/>
      <c r="AC207" s="431"/>
      <c r="AD207" s="431"/>
      <c r="AE207" s="431"/>
      <c r="AF207" s="431"/>
      <c r="AG207" s="431"/>
      <c r="AH207" s="431"/>
      <c r="AI207" s="431"/>
      <c r="AJ207" s="431"/>
      <c r="AK207" s="431"/>
      <c r="AL207" s="431"/>
      <c r="AM207" s="431"/>
      <c r="AN207" s="431"/>
    </row>
    <row r="208" spans="1:40" ht="12.75" customHeight="1">
      <c r="A208" s="158" t="s">
        <v>380</v>
      </c>
      <c r="B208" s="431"/>
      <c r="C208" s="431"/>
      <c r="D208" s="431"/>
      <c r="E208" s="431"/>
      <c r="F208" s="431"/>
      <c r="G208" s="431"/>
      <c r="H208" s="431"/>
      <c r="I208" s="431"/>
      <c r="J208" s="431"/>
      <c r="K208" s="431"/>
      <c r="L208" s="431"/>
      <c r="M208" s="54"/>
      <c r="N208" s="431">
        <v>10</v>
      </c>
      <c r="O208" s="431"/>
      <c r="P208" s="431"/>
      <c r="Q208" s="431"/>
      <c r="R208" s="431"/>
      <c r="S208" s="431"/>
      <c r="T208" s="431"/>
      <c r="U208" s="431"/>
      <c r="V208" s="431"/>
      <c r="W208" s="431"/>
      <c r="X208" s="431"/>
      <c r="Y208" s="431"/>
      <c r="Z208" s="431"/>
      <c r="AA208" s="431"/>
      <c r="AB208" s="431"/>
      <c r="AC208" s="431"/>
      <c r="AD208" s="431"/>
      <c r="AE208" s="431"/>
      <c r="AF208" s="431"/>
      <c r="AG208" s="431"/>
      <c r="AH208" s="431"/>
      <c r="AI208" s="431"/>
      <c r="AJ208" s="431"/>
      <c r="AK208" s="431"/>
      <c r="AL208" s="431"/>
      <c r="AM208" s="431"/>
      <c r="AN208" s="432"/>
    </row>
    <row r="209" spans="1:40" ht="12.75" customHeight="1">
      <c r="A209" s="158" t="s">
        <v>381</v>
      </c>
      <c r="B209" s="431"/>
      <c r="C209" s="431"/>
      <c r="D209" s="431"/>
      <c r="E209" s="431"/>
      <c r="F209" s="431"/>
      <c r="G209" s="431"/>
      <c r="H209" s="431"/>
      <c r="I209" s="431"/>
      <c r="J209" s="431"/>
      <c r="K209" s="431"/>
      <c r="L209" s="431"/>
      <c r="M209" s="54"/>
      <c r="N209" s="431"/>
      <c r="O209" s="431"/>
      <c r="P209" s="431">
        <v>10</v>
      </c>
      <c r="Q209" s="431"/>
      <c r="R209" s="431"/>
      <c r="S209" s="431"/>
      <c r="T209" s="431"/>
      <c r="U209" s="431"/>
      <c r="V209" s="431"/>
      <c r="W209" s="431"/>
      <c r="X209" s="431"/>
      <c r="Y209" s="431"/>
      <c r="Z209" s="431"/>
      <c r="AA209" s="431"/>
      <c r="AB209" s="431"/>
      <c r="AC209" s="431"/>
      <c r="AD209" s="431"/>
      <c r="AE209" s="431"/>
      <c r="AF209" s="431"/>
      <c r="AG209" s="431"/>
      <c r="AH209" s="431"/>
      <c r="AI209" s="431"/>
      <c r="AJ209" s="431"/>
      <c r="AK209" s="431"/>
      <c r="AL209" s="431"/>
      <c r="AM209" s="431"/>
      <c r="AN209" s="431"/>
    </row>
    <row r="210" spans="1:40" ht="12.75" customHeight="1">
      <c r="A210" s="158" t="s">
        <v>382</v>
      </c>
      <c r="B210" s="431"/>
      <c r="C210" s="431"/>
      <c r="D210" s="431"/>
      <c r="E210" s="431"/>
      <c r="F210" s="431"/>
      <c r="G210" s="431"/>
      <c r="H210" s="431"/>
      <c r="I210" s="431"/>
      <c r="J210" s="431"/>
      <c r="K210" s="431"/>
      <c r="L210" s="431"/>
      <c r="M210" s="54"/>
      <c r="N210" s="431"/>
      <c r="O210" s="431"/>
      <c r="P210" s="431">
        <v>5</v>
      </c>
      <c r="Q210" s="431"/>
      <c r="R210" s="431"/>
      <c r="S210" s="431"/>
      <c r="T210" s="431"/>
      <c r="U210" s="431"/>
      <c r="V210" s="431"/>
      <c r="W210" s="431"/>
      <c r="X210" s="431"/>
      <c r="Y210" s="431"/>
      <c r="Z210" s="431"/>
      <c r="AA210" s="431"/>
      <c r="AB210" s="431"/>
      <c r="AC210" s="431"/>
      <c r="AD210" s="431"/>
      <c r="AE210" s="431"/>
      <c r="AF210" s="431"/>
      <c r="AG210" s="431"/>
      <c r="AH210" s="431"/>
      <c r="AI210" s="431"/>
      <c r="AJ210" s="431"/>
      <c r="AK210" s="431"/>
      <c r="AL210" s="431"/>
      <c r="AM210" s="431"/>
      <c r="AN210" s="432"/>
    </row>
    <row r="211" spans="1:40" ht="12.75" customHeight="1">
      <c r="A211" s="158" t="s">
        <v>383</v>
      </c>
      <c r="B211" s="431"/>
      <c r="C211" s="431"/>
      <c r="D211" s="431">
        <v>10</v>
      </c>
      <c r="E211" s="431"/>
      <c r="F211" s="431"/>
      <c r="G211" s="431"/>
      <c r="H211" s="431"/>
      <c r="I211" s="431"/>
      <c r="J211" s="431"/>
      <c r="K211" s="431"/>
      <c r="L211" s="431"/>
      <c r="M211" s="54"/>
      <c r="N211" s="431"/>
      <c r="O211" s="431"/>
      <c r="P211" s="431"/>
      <c r="Q211" s="431"/>
      <c r="R211" s="431"/>
      <c r="S211" s="431"/>
      <c r="T211" s="431"/>
      <c r="U211" s="431"/>
      <c r="V211" s="431"/>
      <c r="W211" s="431"/>
      <c r="X211" s="431"/>
      <c r="Y211" s="431"/>
      <c r="Z211" s="431"/>
      <c r="AA211" s="431"/>
      <c r="AB211" s="431"/>
      <c r="AC211" s="431"/>
      <c r="AD211" s="431"/>
      <c r="AE211" s="431"/>
      <c r="AF211" s="431"/>
      <c r="AG211" s="431"/>
      <c r="AH211" s="431"/>
      <c r="AI211" s="431"/>
      <c r="AJ211" s="431"/>
      <c r="AK211" s="431"/>
      <c r="AL211" s="431"/>
      <c r="AM211" s="431"/>
      <c r="AN211" s="431"/>
    </row>
    <row r="212" spans="1:40" ht="12.75" customHeight="1">
      <c r="A212" s="158" t="s">
        <v>384</v>
      </c>
      <c r="B212" s="431">
        <v>10</v>
      </c>
      <c r="C212" s="431"/>
      <c r="D212" s="431">
        <v>10</v>
      </c>
      <c r="E212" s="431"/>
      <c r="F212" s="431"/>
      <c r="G212" s="431"/>
      <c r="H212" s="431"/>
      <c r="I212" s="431"/>
      <c r="J212" s="431"/>
      <c r="K212" s="431"/>
      <c r="L212" s="431"/>
      <c r="M212" s="54"/>
      <c r="N212" s="431"/>
      <c r="O212" s="431"/>
      <c r="P212" s="431">
        <v>15</v>
      </c>
      <c r="Q212" s="431"/>
      <c r="R212" s="431"/>
      <c r="S212" s="431"/>
      <c r="T212" s="431"/>
      <c r="U212" s="431"/>
      <c r="V212" s="431"/>
      <c r="W212" s="431"/>
      <c r="X212" s="431"/>
      <c r="Y212" s="431"/>
      <c r="Z212" s="431"/>
      <c r="AA212" s="431"/>
      <c r="AB212" s="431"/>
      <c r="AC212" s="431"/>
      <c r="AD212" s="431"/>
      <c r="AE212" s="431"/>
      <c r="AF212" s="431"/>
      <c r="AG212" s="431"/>
      <c r="AH212" s="431"/>
      <c r="AI212" s="431"/>
      <c r="AJ212" s="431"/>
      <c r="AK212" s="431"/>
      <c r="AL212" s="431"/>
      <c r="AM212" s="431"/>
      <c r="AN212" s="432"/>
    </row>
    <row r="213" spans="1:40" ht="12.75" customHeight="1">
      <c r="A213" s="158" t="s">
        <v>385</v>
      </c>
      <c r="B213" s="431"/>
      <c r="C213" s="431"/>
      <c r="D213" s="431"/>
      <c r="E213" s="431"/>
      <c r="F213" s="431"/>
      <c r="G213" s="431"/>
      <c r="H213" s="431"/>
      <c r="I213" s="431"/>
      <c r="J213" s="431"/>
      <c r="K213" s="431"/>
      <c r="L213" s="431"/>
      <c r="M213" s="54"/>
      <c r="N213" s="431"/>
      <c r="O213" s="431"/>
      <c r="P213" s="431"/>
      <c r="Q213" s="431"/>
      <c r="R213" s="431"/>
      <c r="S213" s="431"/>
      <c r="T213" s="431"/>
      <c r="U213" s="431"/>
      <c r="V213" s="431"/>
      <c r="W213" s="431"/>
      <c r="X213" s="431"/>
      <c r="Y213" s="431"/>
      <c r="Z213" s="431"/>
      <c r="AA213" s="431"/>
      <c r="AB213" s="431"/>
      <c r="AC213" s="431"/>
      <c r="AD213" s="431"/>
      <c r="AE213" s="431"/>
      <c r="AF213" s="431"/>
      <c r="AG213" s="431"/>
      <c r="AH213" s="431"/>
      <c r="AI213" s="431"/>
      <c r="AJ213" s="431"/>
      <c r="AK213" s="431"/>
      <c r="AL213" s="431"/>
      <c r="AM213" s="431"/>
      <c r="AN213" s="431"/>
    </row>
    <row r="214" spans="1:40" ht="12.75" customHeight="1">
      <c r="A214" s="164" t="s">
        <v>1741</v>
      </c>
      <c r="B214" s="431"/>
      <c r="C214" s="431"/>
      <c r="D214" s="431"/>
      <c r="E214" s="431"/>
      <c r="F214" s="431"/>
      <c r="G214" s="431"/>
      <c r="H214" s="431"/>
      <c r="I214" s="431"/>
      <c r="J214" s="431"/>
      <c r="K214" s="431"/>
      <c r="L214" s="431"/>
      <c r="M214" s="54"/>
      <c r="N214" s="431"/>
      <c r="O214" s="431"/>
      <c r="P214" s="431"/>
      <c r="Q214" s="431"/>
      <c r="R214" s="431"/>
      <c r="S214" s="431"/>
      <c r="T214" s="431"/>
      <c r="U214" s="431"/>
      <c r="V214" s="431"/>
      <c r="W214" s="431"/>
      <c r="X214" s="431"/>
      <c r="Y214" s="431"/>
      <c r="Z214" s="431"/>
      <c r="AA214" s="431"/>
      <c r="AB214" s="431"/>
      <c r="AC214" s="431"/>
      <c r="AD214" s="431"/>
      <c r="AE214" s="431"/>
      <c r="AF214" s="431"/>
      <c r="AG214" s="431"/>
      <c r="AH214" s="431"/>
      <c r="AI214" s="431"/>
      <c r="AJ214" s="431"/>
      <c r="AK214" s="431"/>
      <c r="AL214" s="431"/>
      <c r="AM214" s="431"/>
      <c r="AN214" s="432"/>
    </row>
    <row r="215" spans="1:40" ht="12.75" customHeight="1">
      <c r="A215" s="158" t="s">
        <v>386</v>
      </c>
      <c r="B215" s="431"/>
      <c r="C215" s="431"/>
      <c r="D215" s="431"/>
      <c r="E215" s="431"/>
      <c r="F215" s="431"/>
      <c r="G215" s="431"/>
      <c r="H215" s="431"/>
      <c r="I215" s="431"/>
      <c r="J215" s="431"/>
      <c r="K215" s="431"/>
      <c r="L215" s="431"/>
      <c r="M215" s="54"/>
      <c r="N215" s="431"/>
      <c r="O215" s="431"/>
      <c r="P215" s="431"/>
      <c r="Q215" s="431">
        <v>5</v>
      </c>
      <c r="R215" s="431"/>
      <c r="S215" s="431"/>
      <c r="T215" s="431"/>
      <c r="U215" s="431"/>
      <c r="V215" s="431"/>
      <c r="W215" s="431"/>
      <c r="X215" s="431"/>
      <c r="Y215" s="431"/>
      <c r="Z215" s="431"/>
      <c r="AA215" s="431"/>
      <c r="AB215" s="431"/>
      <c r="AC215" s="431"/>
      <c r="AD215" s="431"/>
      <c r="AE215" s="431"/>
      <c r="AF215" s="431"/>
      <c r="AG215" s="431"/>
      <c r="AH215" s="431"/>
      <c r="AI215" s="431"/>
      <c r="AJ215" s="431"/>
      <c r="AK215" s="431"/>
      <c r="AL215" s="431"/>
      <c r="AM215" s="431"/>
      <c r="AN215" s="431"/>
    </row>
    <row r="216" spans="1:40" ht="12.75" customHeight="1">
      <c r="A216" s="78" t="s">
        <v>306</v>
      </c>
      <c r="B216" s="431"/>
      <c r="C216" s="431"/>
      <c r="D216" s="431"/>
      <c r="E216" s="431"/>
      <c r="F216" s="431"/>
      <c r="G216" s="431"/>
      <c r="H216" s="431">
        <v>15</v>
      </c>
      <c r="I216" s="431"/>
      <c r="J216" s="431"/>
      <c r="K216" s="431"/>
      <c r="L216" s="431"/>
      <c r="M216" s="54"/>
      <c r="N216" s="431"/>
      <c r="O216" s="431"/>
      <c r="P216" s="431"/>
      <c r="Q216" s="431">
        <v>10</v>
      </c>
      <c r="R216" s="431"/>
      <c r="S216" s="431"/>
      <c r="T216" s="431">
        <v>10</v>
      </c>
      <c r="U216" s="431"/>
      <c r="V216" s="431"/>
      <c r="W216" s="431"/>
      <c r="X216" s="431"/>
      <c r="Y216" s="431"/>
      <c r="Z216" s="431"/>
      <c r="AA216" s="431"/>
      <c r="AB216" s="431"/>
      <c r="AC216" s="431"/>
      <c r="AD216" s="431"/>
      <c r="AE216" s="431"/>
      <c r="AF216" s="431"/>
      <c r="AG216" s="431"/>
      <c r="AH216" s="431"/>
      <c r="AI216" s="431"/>
      <c r="AJ216" s="431"/>
      <c r="AK216" s="431"/>
      <c r="AL216" s="431"/>
      <c r="AM216" s="431">
        <v>5</v>
      </c>
      <c r="AN216" s="432"/>
    </row>
    <row r="217" spans="1:40" ht="12.75" customHeight="1">
      <c r="A217" s="440" t="s">
        <v>1742</v>
      </c>
      <c r="B217" s="431"/>
      <c r="C217" s="431"/>
      <c r="D217" s="431"/>
      <c r="E217" s="431"/>
      <c r="F217" s="431"/>
      <c r="G217" s="431"/>
      <c r="H217" s="431"/>
      <c r="I217" s="431"/>
      <c r="J217" s="431"/>
      <c r="K217" s="431"/>
      <c r="L217" s="431"/>
      <c r="M217" s="54"/>
      <c r="N217" s="431"/>
      <c r="O217" s="431"/>
      <c r="P217" s="431"/>
      <c r="Q217" s="431"/>
      <c r="R217" s="431"/>
      <c r="S217" s="431"/>
      <c r="T217" s="431"/>
      <c r="U217" s="431"/>
      <c r="V217" s="431"/>
      <c r="W217" s="431"/>
      <c r="X217" s="431"/>
      <c r="Y217" s="431"/>
      <c r="Z217" s="431"/>
      <c r="AA217" s="431"/>
      <c r="AB217" s="431"/>
      <c r="AC217" s="431"/>
      <c r="AD217" s="431"/>
      <c r="AE217" s="431"/>
      <c r="AF217" s="431"/>
      <c r="AG217" s="431"/>
      <c r="AH217" s="431"/>
      <c r="AI217" s="431"/>
      <c r="AJ217" s="431"/>
      <c r="AK217" s="431"/>
      <c r="AL217" s="431"/>
      <c r="AM217" s="431"/>
      <c r="AN217" s="431"/>
    </row>
    <row r="218" spans="1:40" ht="12.75" customHeight="1">
      <c r="A218" s="78" t="s">
        <v>308</v>
      </c>
      <c r="B218" s="431"/>
      <c r="C218" s="431"/>
      <c r="D218" s="431"/>
      <c r="E218" s="431"/>
      <c r="F218" s="431"/>
      <c r="G218" s="431"/>
      <c r="H218" s="431"/>
      <c r="I218" s="431"/>
      <c r="J218" s="431"/>
      <c r="K218" s="431"/>
      <c r="L218" s="431"/>
      <c r="M218" s="54"/>
      <c r="N218" s="431"/>
      <c r="O218" s="431"/>
      <c r="P218" s="431"/>
      <c r="Q218" s="431"/>
      <c r="R218" s="431"/>
      <c r="S218" s="431"/>
      <c r="T218" s="431"/>
      <c r="U218" s="431"/>
      <c r="V218" s="431"/>
      <c r="W218" s="431"/>
      <c r="X218" s="431"/>
      <c r="Y218" s="431"/>
      <c r="Z218" s="431"/>
      <c r="AA218" s="431"/>
      <c r="AB218" s="431"/>
      <c r="AC218" s="431"/>
      <c r="AD218" s="431"/>
      <c r="AE218" s="431"/>
      <c r="AF218" s="431"/>
      <c r="AG218" s="431"/>
      <c r="AH218" s="431"/>
      <c r="AI218" s="431"/>
      <c r="AJ218" s="431"/>
      <c r="AK218" s="431"/>
      <c r="AL218" s="431"/>
      <c r="AM218" s="431"/>
      <c r="AN218" s="432"/>
    </row>
    <row r="219" spans="1:40" ht="12.75" customHeight="1">
      <c r="A219" s="78" t="s">
        <v>309</v>
      </c>
      <c r="B219" s="431"/>
      <c r="C219" s="431"/>
      <c r="D219" s="431"/>
      <c r="E219" s="431"/>
      <c r="F219" s="431"/>
      <c r="G219" s="431"/>
      <c r="H219" s="431"/>
      <c r="I219" s="431"/>
      <c r="J219" s="431"/>
      <c r="K219" s="431"/>
      <c r="L219" s="431"/>
      <c r="M219" s="54"/>
      <c r="N219" s="431"/>
      <c r="O219" s="431"/>
      <c r="P219" s="431"/>
      <c r="Q219" s="431"/>
      <c r="R219" s="431"/>
      <c r="S219" s="431"/>
      <c r="T219" s="431"/>
      <c r="U219" s="431"/>
      <c r="V219" s="431"/>
      <c r="W219" s="431"/>
      <c r="X219" s="431"/>
      <c r="Y219" s="431"/>
      <c r="Z219" s="431"/>
      <c r="AA219" s="431"/>
      <c r="AB219" s="431"/>
      <c r="AC219" s="431"/>
      <c r="AD219" s="431"/>
      <c r="AE219" s="431"/>
      <c r="AF219" s="431"/>
      <c r="AG219" s="431"/>
      <c r="AH219" s="431"/>
      <c r="AI219" s="431"/>
      <c r="AJ219" s="431"/>
      <c r="AK219" s="431"/>
      <c r="AL219" s="431"/>
      <c r="AM219" s="431"/>
      <c r="AN219" s="431"/>
    </row>
    <row r="220" spans="1:40" ht="12.75" customHeight="1">
      <c r="A220" s="78" t="s">
        <v>41</v>
      </c>
      <c r="B220" s="431"/>
      <c r="C220" s="431"/>
      <c r="D220" s="431"/>
      <c r="E220" s="431"/>
      <c r="F220" s="431"/>
      <c r="G220" s="431"/>
      <c r="H220" s="431"/>
      <c r="I220" s="431"/>
      <c r="J220" s="431"/>
      <c r="K220" s="431"/>
      <c r="L220" s="431"/>
      <c r="M220" s="54"/>
      <c r="N220" s="431">
        <v>10</v>
      </c>
      <c r="O220" s="431"/>
      <c r="P220" s="431"/>
      <c r="Q220" s="431"/>
      <c r="R220" s="431"/>
      <c r="S220" s="431"/>
      <c r="T220" s="431"/>
      <c r="U220" s="431"/>
      <c r="V220" s="431"/>
      <c r="W220" s="431"/>
      <c r="X220" s="431"/>
      <c r="Y220" s="431"/>
      <c r="Z220" s="431"/>
      <c r="AA220" s="431"/>
      <c r="AB220" s="431"/>
      <c r="AC220" s="431"/>
      <c r="AD220" s="431"/>
      <c r="AE220" s="431"/>
      <c r="AF220" s="431"/>
      <c r="AG220" s="431"/>
      <c r="AH220" s="431"/>
      <c r="AI220" s="431"/>
      <c r="AJ220" s="431"/>
      <c r="AK220" s="431"/>
      <c r="AL220" s="431"/>
      <c r="AM220" s="431"/>
      <c r="AN220" s="432"/>
    </row>
    <row r="221" spans="1:40" ht="12.75" customHeight="1">
      <c r="A221" s="78" t="s">
        <v>310</v>
      </c>
      <c r="B221" s="431"/>
      <c r="C221" s="431"/>
      <c r="D221" s="431"/>
      <c r="E221" s="431"/>
      <c r="F221" s="431"/>
      <c r="G221" s="431"/>
      <c r="H221" s="431"/>
      <c r="I221" s="431"/>
      <c r="J221" s="431"/>
      <c r="K221" s="431"/>
      <c r="L221" s="431"/>
      <c r="M221" s="54"/>
      <c r="N221" s="431"/>
      <c r="O221" s="431"/>
      <c r="P221" s="431"/>
      <c r="Q221" s="431"/>
      <c r="R221" s="431"/>
      <c r="S221" s="431"/>
      <c r="T221" s="431"/>
      <c r="U221" s="431"/>
      <c r="V221" s="431"/>
      <c r="W221" s="431"/>
      <c r="X221" s="431"/>
      <c r="Y221" s="431"/>
      <c r="Z221" s="431"/>
      <c r="AA221" s="431"/>
      <c r="AB221" s="431"/>
      <c r="AC221" s="431"/>
      <c r="AD221" s="431"/>
      <c r="AE221" s="431"/>
      <c r="AF221" s="431"/>
      <c r="AG221" s="431"/>
      <c r="AH221" s="431"/>
      <c r="AI221" s="431"/>
      <c r="AJ221" s="431"/>
      <c r="AK221" s="431"/>
      <c r="AL221" s="431"/>
      <c r="AM221" s="431"/>
      <c r="AN221" s="431"/>
    </row>
    <row r="222" spans="1:40" ht="12.75" customHeight="1">
      <c r="A222" s="78" t="s">
        <v>311</v>
      </c>
      <c r="B222" s="431"/>
      <c r="C222" s="431"/>
      <c r="D222" s="431"/>
      <c r="E222" s="431"/>
      <c r="F222" s="431"/>
      <c r="G222" s="431"/>
      <c r="H222" s="431"/>
      <c r="I222" s="431"/>
      <c r="J222" s="431"/>
      <c r="K222" s="431"/>
      <c r="L222" s="431"/>
      <c r="M222" s="54"/>
      <c r="N222" s="431"/>
      <c r="O222" s="431"/>
      <c r="P222" s="431"/>
      <c r="Q222" s="431"/>
      <c r="R222" s="431"/>
      <c r="S222" s="431"/>
      <c r="T222" s="431"/>
      <c r="U222" s="431"/>
      <c r="V222" s="431"/>
      <c r="W222" s="431"/>
      <c r="X222" s="431"/>
      <c r="Y222" s="431"/>
      <c r="Z222" s="431"/>
      <c r="AA222" s="431"/>
      <c r="AB222" s="431"/>
      <c r="AC222" s="431"/>
      <c r="AD222" s="431"/>
      <c r="AE222" s="431"/>
      <c r="AF222" s="431"/>
      <c r="AG222" s="431"/>
      <c r="AH222" s="431"/>
      <c r="AI222" s="431"/>
      <c r="AJ222" s="431"/>
      <c r="AK222" s="431"/>
      <c r="AL222" s="431"/>
      <c r="AM222" s="431"/>
      <c r="AN222" s="432"/>
    </row>
    <row r="223" spans="1:40" ht="12.75" customHeight="1">
      <c r="A223" s="78" t="s">
        <v>312</v>
      </c>
      <c r="B223" s="431"/>
      <c r="C223" s="431"/>
      <c r="D223" s="431"/>
      <c r="E223" s="431"/>
      <c r="F223" s="431"/>
      <c r="G223" s="431"/>
      <c r="H223" s="431"/>
      <c r="I223" s="431"/>
      <c r="J223" s="431"/>
      <c r="K223" s="431"/>
      <c r="L223" s="431"/>
      <c r="M223" s="54"/>
      <c r="N223" s="431">
        <v>10</v>
      </c>
      <c r="O223" s="431"/>
      <c r="P223" s="431"/>
      <c r="Q223" s="431">
        <v>10</v>
      </c>
      <c r="R223" s="431"/>
      <c r="S223" s="431"/>
      <c r="T223" s="431"/>
      <c r="U223" s="431"/>
      <c r="V223" s="431"/>
      <c r="W223" s="431"/>
      <c r="X223" s="431"/>
      <c r="Y223" s="431"/>
      <c r="Z223" s="431"/>
      <c r="AA223" s="431"/>
      <c r="AB223" s="431"/>
      <c r="AC223" s="431"/>
      <c r="AD223" s="431"/>
      <c r="AE223" s="431"/>
      <c r="AF223" s="431"/>
      <c r="AG223" s="431"/>
      <c r="AH223" s="431"/>
      <c r="AI223" s="431"/>
      <c r="AJ223" s="431"/>
      <c r="AK223" s="431"/>
      <c r="AL223" s="431"/>
      <c r="AM223" s="431"/>
      <c r="AN223" s="431"/>
    </row>
    <row r="224" spans="1:40" ht="12.75" customHeight="1">
      <c r="A224" s="78" t="s">
        <v>313</v>
      </c>
      <c r="B224" s="431"/>
      <c r="C224" s="431"/>
      <c r="D224" s="431"/>
      <c r="E224" s="431"/>
      <c r="F224" s="431"/>
      <c r="G224" s="431"/>
      <c r="H224" s="431">
        <v>15</v>
      </c>
      <c r="I224" s="431"/>
      <c r="J224" s="431"/>
      <c r="K224" s="431"/>
      <c r="L224" s="431"/>
      <c r="M224" s="54"/>
      <c r="N224" s="431">
        <v>10</v>
      </c>
      <c r="O224" s="431"/>
      <c r="P224" s="431"/>
      <c r="Q224" s="431">
        <v>5</v>
      </c>
      <c r="R224" s="431"/>
      <c r="S224" s="431"/>
      <c r="T224" s="431">
        <v>10</v>
      </c>
      <c r="U224" s="431"/>
      <c r="V224" s="431"/>
      <c r="W224" s="431"/>
      <c r="X224" s="431">
        <v>10</v>
      </c>
      <c r="Y224" s="431"/>
      <c r="Z224" s="431"/>
      <c r="AA224" s="431"/>
      <c r="AB224" s="431"/>
      <c r="AC224" s="431"/>
      <c r="AD224" s="431"/>
      <c r="AE224" s="431"/>
      <c r="AF224" s="431"/>
      <c r="AG224" s="431"/>
      <c r="AH224" s="431"/>
      <c r="AI224" s="431"/>
      <c r="AJ224" s="431"/>
      <c r="AK224" s="431">
        <v>5</v>
      </c>
      <c r="AL224" s="431">
        <v>5</v>
      </c>
      <c r="AM224" s="431">
        <v>10</v>
      </c>
      <c r="AN224" s="432"/>
    </row>
    <row r="225" spans="1:40" ht="12.75" customHeight="1">
      <c r="A225" s="158" t="s">
        <v>394</v>
      </c>
      <c r="B225" s="431"/>
      <c r="C225" s="431"/>
      <c r="D225" s="431"/>
      <c r="E225" s="431"/>
      <c r="F225" s="431"/>
      <c r="G225" s="431"/>
      <c r="H225" s="431"/>
      <c r="I225" s="431"/>
      <c r="J225" s="431"/>
      <c r="K225" s="431"/>
      <c r="L225" s="431"/>
      <c r="M225" s="54"/>
      <c r="N225" s="431"/>
      <c r="O225" s="431"/>
      <c r="P225" s="431"/>
      <c r="Q225" s="431"/>
      <c r="R225" s="431"/>
      <c r="S225" s="431"/>
      <c r="T225" s="431"/>
      <c r="U225" s="431"/>
      <c r="V225" s="431"/>
      <c r="W225" s="431"/>
      <c r="X225" s="431"/>
      <c r="Y225" s="431"/>
      <c r="Z225" s="431"/>
      <c r="AA225" s="431"/>
      <c r="AB225" s="431"/>
      <c r="AC225" s="431"/>
      <c r="AD225" s="431"/>
      <c r="AE225" s="431"/>
      <c r="AF225" s="431"/>
      <c r="AG225" s="431"/>
      <c r="AH225" s="431"/>
      <c r="AI225" s="431"/>
      <c r="AJ225" s="431"/>
      <c r="AK225" s="431"/>
      <c r="AL225" s="431"/>
      <c r="AM225" s="431"/>
      <c r="AN225" s="431"/>
    </row>
    <row r="226" spans="1:40" ht="12.75" customHeight="1">
      <c r="A226" s="158" t="s">
        <v>395</v>
      </c>
      <c r="B226" s="431"/>
      <c r="C226" s="431"/>
      <c r="D226" s="431"/>
      <c r="E226" s="431"/>
      <c r="F226" s="431"/>
      <c r="G226" s="431"/>
      <c r="H226" s="431"/>
      <c r="I226" s="431"/>
      <c r="J226" s="431"/>
      <c r="K226" s="431"/>
      <c r="L226" s="431"/>
      <c r="M226" s="54"/>
      <c r="N226" s="431"/>
      <c r="O226" s="431"/>
      <c r="P226" s="431"/>
      <c r="Q226" s="431"/>
      <c r="R226" s="431"/>
      <c r="S226" s="431"/>
      <c r="T226" s="431"/>
      <c r="U226" s="431"/>
      <c r="V226" s="431"/>
      <c r="W226" s="431"/>
      <c r="X226" s="431"/>
      <c r="Y226" s="431"/>
      <c r="Z226" s="431"/>
      <c r="AA226" s="431"/>
      <c r="AB226" s="431"/>
      <c r="AC226" s="431"/>
      <c r="AD226" s="431"/>
      <c r="AE226" s="431"/>
      <c r="AF226" s="431"/>
      <c r="AG226" s="431"/>
      <c r="AH226" s="431"/>
      <c r="AI226" s="431"/>
      <c r="AJ226" s="431"/>
      <c r="AK226" s="431"/>
      <c r="AL226" s="431"/>
      <c r="AM226" s="431"/>
      <c r="AN226" s="432"/>
    </row>
    <row r="227" spans="1:40" ht="12.75" customHeight="1">
      <c r="A227" s="158" t="s">
        <v>396</v>
      </c>
      <c r="B227" s="431"/>
      <c r="C227" s="431"/>
      <c r="D227" s="431"/>
      <c r="E227" s="431"/>
      <c r="F227" s="431"/>
      <c r="G227" s="431"/>
      <c r="H227" s="431"/>
      <c r="I227" s="431"/>
      <c r="J227" s="431"/>
      <c r="K227" s="431"/>
      <c r="L227" s="431"/>
      <c r="M227" s="54"/>
      <c r="N227" s="431"/>
      <c r="O227" s="431"/>
      <c r="P227" s="431">
        <v>10</v>
      </c>
      <c r="Q227" s="431"/>
      <c r="R227" s="431"/>
      <c r="S227" s="431"/>
      <c r="T227" s="431"/>
      <c r="U227" s="431"/>
      <c r="V227" s="431"/>
      <c r="W227" s="431"/>
      <c r="X227" s="431"/>
      <c r="Y227" s="431"/>
      <c r="Z227" s="431"/>
      <c r="AA227" s="431"/>
      <c r="AB227" s="431"/>
      <c r="AC227" s="431"/>
      <c r="AD227" s="431"/>
      <c r="AE227" s="431"/>
      <c r="AF227" s="431"/>
      <c r="AG227" s="431"/>
      <c r="AH227" s="431"/>
      <c r="AI227" s="431"/>
      <c r="AJ227" s="431"/>
      <c r="AK227" s="431"/>
      <c r="AL227" s="431"/>
      <c r="AM227" s="431"/>
      <c r="AN227" s="431"/>
    </row>
    <row r="228" spans="1:40" ht="12.75" customHeight="1">
      <c r="A228" s="158" t="s">
        <v>397</v>
      </c>
      <c r="B228" s="431"/>
      <c r="C228" s="431">
        <v>20</v>
      </c>
      <c r="D228" s="431">
        <v>20</v>
      </c>
      <c r="E228" s="431">
        <v>5</v>
      </c>
      <c r="F228" s="431">
        <v>10</v>
      </c>
      <c r="G228" s="431"/>
      <c r="H228" s="431"/>
      <c r="I228" s="431"/>
      <c r="J228" s="431"/>
      <c r="K228" s="431"/>
      <c r="L228" s="431"/>
      <c r="M228" s="54"/>
      <c r="N228" s="431"/>
      <c r="O228" s="431"/>
      <c r="P228" s="431"/>
      <c r="Q228" s="431"/>
      <c r="R228" s="431"/>
      <c r="S228" s="431"/>
      <c r="T228" s="431"/>
      <c r="U228" s="431"/>
      <c r="V228" s="431"/>
      <c r="W228" s="431"/>
      <c r="X228" s="431"/>
      <c r="Y228" s="431"/>
      <c r="Z228" s="431"/>
      <c r="AA228" s="431"/>
      <c r="AB228" s="431"/>
      <c r="AC228" s="431"/>
      <c r="AD228" s="431"/>
      <c r="AE228" s="431"/>
      <c r="AF228" s="431"/>
      <c r="AG228" s="431"/>
      <c r="AH228" s="431"/>
      <c r="AI228" s="431"/>
      <c r="AJ228" s="431"/>
      <c r="AK228" s="431"/>
      <c r="AL228" s="431"/>
      <c r="AM228" s="431"/>
      <c r="AN228" s="432"/>
    </row>
    <row r="229" spans="1:40" ht="12.75" customHeight="1">
      <c r="A229" s="158" t="s">
        <v>398</v>
      </c>
      <c r="B229" s="431"/>
      <c r="C229" s="431">
        <v>20</v>
      </c>
      <c r="D229" s="431">
        <v>20</v>
      </c>
      <c r="E229" s="431">
        <v>5</v>
      </c>
      <c r="F229" s="431"/>
      <c r="G229" s="431"/>
      <c r="H229" s="431"/>
      <c r="I229" s="431"/>
      <c r="J229" s="431"/>
      <c r="K229" s="431"/>
      <c r="L229" s="431"/>
      <c r="M229" s="54"/>
      <c r="N229" s="431"/>
      <c r="O229" s="431"/>
      <c r="P229" s="431"/>
      <c r="Q229" s="431"/>
      <c r="R229" s="431"/>
      <c r="S229" s="431"/>
      <c r="T229" s="431">
        <v>10</v>
      </c>
      <c r="U229" s="431"/>
      <c r="V229" s="431"/>
      <c r="W229" s="431"/>
      <c r="X229" s="431"/>
      <c r="Y229" s="431"/>
      <c r="Z229" s="431"/>
      <c r="AA229" s="431"/>
      <c r="AB229" s="431"/>
      <c r="AC229" s="431"/>
      <c r="AD229" s="431"/>
      <c r="AE229" s="431"/>
      <c r="AF229" s="431"/>
      <c r="AG229" s="431"/>
      <c r="AH229" s="431"/>
      <c r="AI229" s="431"/>
      <c r="AJ229" s="431"/>
      <c r="AK229" s="431"/>
      <c r="AL229" s="431"/>
      <c r="AM229" s="431"/>
      <c r="AN229" s="431"/>
    </row>
    <row r="230" spans="1:40" ht="12.75" customHeight="1">
      <c r="A230" s="158" t="s">
        <v>399</v>
      </c>
      <c r="B230" s="431"/>
      <c r="C230" s="431"/>
      <c r="D230" s="431"/>
      <c r="E230" s="431"/>
      <c r="F230" s="431"/>
      <c r="G230" s="431"/>
      <c r="H230" s="431"/>
      <c r="I230" s="431"/>
      <c r="J230" s="431"/>
      <c r="K230" s="431"/>
      <c r="L230" s="431"/>
      <c r="M230" s="54"/>
      <c r="N230" s="431"/>
      <c r="O230" s="431">
        <v>15</v>
      </c>
      <c r="P230" s="431"/>
      <c r="Q230" s="431"/>
      <c r="R230" s="431"/>
      <c r="S230" s="431"/>
      <c r="T230" s="431"/>
      <c r="U230" s="431"/>
      <c r="V230" s="431"/>
      <c r="W230" s="431"/>
      <c r="X230" s="431"/>
      <c r="Y230" s="431"/>
      <c r="Z230" s="431"/>
      <c r="AA230" s="431"/>
      <c r="AB230" s="431"/>
      <c r="AC230" s="431"/>
      <c r="AD230" s="431"/>
      <c r="AE230" s="431"/>
      <c r="AF230" s="431"/>
      <c r="AG230" s="431"/>
      <c r="AH230" s="431"/>
      <c r="AI230" s="431"/>
      <c r="AJ230" s="431"/>
      <c r="AK230" s="431"/>
      <c r="AL230" s="431"/>
      <c r="AM230" s="431"/>
      <c r="AN230" s="432"/>
    </row>
    <row r="231" spans="1:40" ht="12.75" customHeight="1">
      <c r="A231" s="158" t="s">
        <v>400</v>
      </c>
      <c r="B231" s="431"/>
      <c r="C231" s="431">
        <v>10</v>
      </c>
      <c r="D231" s="431">
        <v>10</v>
      </c>
      <c r="E231" s="431">
        <v>10</v>
      </c>
      <c r="F231" s="431"/>
      <c r="G231" s="431">
        <v>10</v>
      </c>
      <c r="H231" s="431"/>
      <c r="I231" s="431"/>
      <c r="J231" s="431"/>
      <c r="K231" s="431"/>
      <c r="L231" s="431"/>
      <c r="M231" s="54"/>
      <c r="N231" s="431"/>
      <c r="O231" s="431">
        <v>15</v>
      </c>
      <c r="P231" s="431"/>
      <c r="Q231" s="431"/>
      <c r="R231" s="431"/>
      <c r="S231" s="431">
        <v>10</v>
      </c>
      <c r="T231" s="431">
        <v>10</v>
      </c>
      <c r="U231" s="431">
        <v>10</v>
      </c>
      <c r="V231" s="431"/>
      <c r="W231" s="431"/>
      <c r="X231" s="431"/>
      <c r="Y231" s="431"/>
      <c r="Z231" s="431"/>
      <c r="AA231" s="431"/>
      <c r="AB231" s="431"/>
      <c r="AC231" s="431"/>
      <c r="AD231" s="431"/>
      <c r="AE231" s="431"/>
      <c r="AF231" s="431"/>
      <c r="AG231" s="431"/>
      <c r="AH231" s="431"/>
      <c r="AI231" s="431"/>
      <c r="AJ231" s="431"/>
      <c r="AK231" s="431"/>
      <c r="AL231" s="431"/>
      <c r="AM231" s="431"/>
      <c r="AN231" s="431"/>
    </row>
    <row r="232" spans="1:40" ht="12.75" customHeight="1">
      <c r="A232" s="158" t="s">
        <v>401</v>
      </c>
      <c r="B232" s="431"/>
      <c r="C232" s="431"/>
      <c r="D232" s="431"/>
      <c r="E232" s="431"/>
      <c r="F232" s="431"/>
      <c r="G232" s="431"/>
      <c r="H232" s="431"/>
      <c r="I232" s="431"/>
      <c r="J232" s="431"/>
      <c r="K232" s="431"/>
      <c r="L232" s="431"/>
      <c r="M232" s="54"/>
      <c r="N232" s="431">
        <v>10</v>
      </c>
      <c r="O232" s="431"/>
      <c r="P232" s="431"/>
      <c r="Q232" s="431"/>
      <c r="R232" s="431"/>
      <c r="S232" s="431"/>
      <c r="T232" s="431"/>
      <c r="U232" s="431"/>
      <c r="V232" s="431"/>
      <c r="W232" s="431"/>
      <c r="X232" s="431"/>
      <c r="Y232" s="431"/>
      <c r="Z232" s="431"/>
      <c r="AA232" s="431"/>
      <c r="AB232" s="431"/>
      <c r="AC232" s="431"/>
      <c r="AD232" s="431"/>
      <c r="AE232" s="431"/>
      <c r="AF232" s="431"/>
      <c r="AG232" s="431"/>
      <c r="AH232" s="431"/>
      <c r="AI232" s="431"/>
      <c r="AJ232" s="431"/>
      <c r="AK232" s="431"/>
      <c r="AL232" s="431">
        <v>5</v>
      </c>
      <c r="AM232" s="431"/>
      <c r="AN232" s="432"/>
    </row>
    <row r="233" spans="1:40" ht="12.75" customHeight="1">
      <c r="A233" s="158" t="s">
        <v>402</v>
      </c>
      <c r="B233" s="431"/>
      <c r="C233" s="431">
        <v>10</v>
      </c>
      <c r="D233" s="431">
        <v>10</v>
      </c>
      <c r="E233" s="431">
        <v>5</v>
      </c>
      <c r="F233" s="431">
        <v>10</v>
      </c>
      <c r="G233" s="431"/>
      <c r="H233" s="431"/>
      <c r="I233" s="431"/>
      <c r="J233" s="431"/>
      <c r="K233" s="431"/>
      <c r="L233" s="431"/>
      <c r="M233" s="54"/>
      <c r="N233" s="431"/>
      <c r="O233" s="431"/>
      <c r="P233" s="431"/>
      <c r="Q233" s="431"/>
      <c r="R233" s="431"/>
      <c r="S233" s="431"/>
      <c r="T233" s="431"/>
      <c r="U233" s="431"/>
      <c r="V233" s="431"/>
      <c r="W233" s="431"/>
      <c r="X233" s="431"/>
      <c r="Y233" s="431"/>
      <c r="Z233" s="431"/>
      <c r="AA233" s="431"/>
      <c r="AB233" s="431"/>
      <c r="AC233" s="431"/>
      <c r="AD233" s="431"/>
      <c r="AE233" s="431"/>
      <c r="AF233" s="431"/>
      <c r="AG233" s="431"/>
      <c r="AH233" s="431"/>
      <c r="AI233" s="431"/>
      <c r="AJ233" s="431"/>
      <c r="AK233" s="431"/>
      <c r="AL233" s="431"/>
      <c r="AM233" s="431"/>
      <c r="AN233" s="431"/>
    </row>
    <row r="234" spans="1:40" ht="12.75" customHeight="1">
      <c r="A234" s="158" t="s">
        <v>403</v>
      </c>
      <c r="B234" s="431"/>
      <c r="C234" s="431"/>
      <c r="D234" s="431"/>
      <c r="E234" s="431"/>
      <c r="F234" s="431"/>
      <c r="G234" s="431"/>
      <c r="H234" s="431"/>
      <c r="I234" s="431"/>
      <c r="J234" s="431"/>
      <c r="K234" s="431"/>
      <c r="L234" s="431"/>
      <c r="M234" s="54"/>
      <c r="N234" s="431"/>
      <c r="O234" s="431">
        <v>15</v>
      </c>
      <c r="P234" s="431"/>
      <c r="Q234" s="431"/>
      <c r="R234" s="431"/>
      <c r="S234" s="431"/>
      <c r="T234" s="431">
        <v>10</v>
      </c>
      <c r="U234" s="431"/>
      <c r="V234" s="431"/>
      <c r="W234" s="431"/>
      <c r="X234" s="431"/>
      <c r="Y234" s="431"/>
      <c r="Z234" s="431"/>
      <c r="AA234" s="431"/>
      <c r="AB234" s="431"/>
      <c r="AC234" s="431"/>
      <c r="AD234" s="431"/>
      <c r="AE234" s="431"/>
      <c r="AF234" s="431"/>
      <c r="AG234" s="431"/>
      <c r="AH234" s="431"/>
      <c r="AI234" s="431"/>
      <c r="AJ234" s="431"/>
      <c r="AK234" s="431"/>
      <c r="AL234" s="431"/>
      <c r="AM234" s="431"/>
      <c r="AN234" s="432"/>
    </row>
    <row r="235" spans="1:40" ht="12.75" customHeight="1">
      <c r="A235" s="158" t="s">
        <v>404</v>
      </c>
      <c r="B235" s="431"/>
      <c r="C235" s="431"/>
      <c r="D235" s="431"/>
      <c r="E235" s="431"/>
      <c r="F235" s="431"/>
      <c r="G235" s="431"/>
      <c r="H235" s="431"/>
      <c r="I235" s="431"/>
      <c r="J235" s="431"/>
      <c r="K235" s="431"/>
      <c r="L235" s="431"/>
      <c r="M235" s="54"/>
      <c r="N235" s="431"/>
      <c r="O235" s="431">
        <v>15</v>
      </c>
      <c r="P235" s="431"/>
      <c r="Q235" s="431"/>
      <c r="R235" s="431"/>
      <c r="S235" s="431"/>
      <c r="T235" s="431"/>
      <c r="U235" s="431"/>
      <c r="V235" s="431"/>
      <c r="W235" s="431"/>
      <c r="X235" s="431"/>
      <c r="Y235" s="431"/>
      <c r="Z235" s="431"/>
      <c r="AA235" s="431"/>
      <c r="AB235" s="431"/>
      <c r="AC235" s="431"/>
      <c r="AD235" s="431"/>
      <c r="AE235" s="431"/>
      <c r="AF235" s="431"/>
      <c r="AG235" s="431"/>
      <c r="AH235" s="431"/>
      <c r="AI235" s="431"/>
      <c r="AJ235" s="431"/>
      <c r="AK235" s="431">
        <v>10</v>
      </c>
      <c r="AL235" s="431">
        <v>10</v>
      </c>
      <c r="AM235" s="431"/>
      <c r="AN235" s="431"/>
    </row>
    <row r="236" spans="1:40" ht="12.75" customHeight="1">
      <c r="A236" s="158" t="s">
        <v>405</v>
      </c>
      <c r="B236" s="431"/>
      <c r="C236" s="431"/>
      <c r="D236" s="431"/>
      <c r="E236" s="431"/>
      <c r="F236" s="431"/>
      <c r="G236" s="431"/>
      <c r="H236" s="431"/>
      <c r="I236" s="431"/>
      <c r="J236" s="431"/>
      <c r="K236" s="431"/>
      <c r="L236" s="431"/>
      <c r="M236" s="54"/>
      <c r="N236" s="431"/>
      <c r="O236" s="431"/>
      <c r="P236" s="431"/>
      <c r="Q236" s="431"/>
      <c r="R236" s="431"/>
      <c r="S236" s="431"/>
      <c r="T236" s="431"/>
      <c r="U236" s="431"/>
      <c r="V236" s="431"/>
      <c r="W236" s="431"/>
      <c r="X236" s="431"/>
      <c r="Y236" s="431"/>
      <c r="Z236" s="431"/>
      <c r="AA236" s="431"/>
      <c r="AB236" s="431"/>
      <c r="AC236" s="431"/>
      <c r="AD236" s="431"/>
      <c r="AE236" s="431"/>
      <c r="AF236" s="431"/>
      <c r="AG236" s="431"/>
      <c r="AH236" s="431"/>
      <c r="AI236" s="431"/>
      <c r="AJ236" s="431"/>
      <c r="AK236" s="431"/>
      <c r="AL236" s="431"/>
      <c r="AM236" s="431"/>
      <c r="AN236" s="432"/>
    </row>
    <row r="237" spans="1:40" ht="12.75" customHeight="1">
      <c r="A237" s="158" t="s">
        <v>1743</v>
      </c>
      <c r="B237" s="431"/>
      <c r="C237" s="431">
        <v>10</v>
      </c>
      <c r="D237" s="431"/>
      <c r="E237" s="431"/>
      <c r="F237" s="431"/>
      <c r="G237" s="431"/>
      <c r="H237" s="431"/>
      <c r="I237" s="431"/>
      <c r="J237" s="431"/>
      <c r="K237" s="431"/>
      <c r="L237" s="431"/>
      <c r="M237" s="54"/>
      <c r="N237" s="431"/>
      <c r="O237" s="431"/>
      <c r="P237" s="431"/>
      <c r="Q237" s="431"/>
      <c r="R237" s="431"/>
      <c r="S237" s="431"/>
      <c r="T237" s="431"/>
      <c r="U237" s="431"/>
      <c r="V237" s="431"/>
      <c r="W237" s="431"/>
      <c r="X237" s="431"/>
      <c r="Y237" s="431"/>
      <c r="Z237" s="431"/>
      <c r="AA237" s="431"/>
      <c r="AB237" s="431"/>
      <c r="AC237" s="431"/>
      <c r="AD237" s="431"/>
      <c r="AE237" s="431"/>
      <c r="AF237" s="431"/>
      <c r="AG237" s="431"/>
      <c r="AH237" s="431"/>
      <c r="AI237" s="431"/>
      <c r="AJ237" s="431"/>
      <c r="AK237" s="431"/>
      <c r="AL237" s="431"/>
      <c r="AM237" s="431"/>
      <c r="AN237" s="431"/>
    </row>
    <row r="238" spans="1:40" ht="12.75" customHeight="1">
      <c r="A238" s="158" t="s">
        <v>409</v>
      </c>
      <c r="B238" s="431"/>
      <c r="C238" s="431">
        <v>10</v>
      </c>
      <c r="D238" s="431"/>
      <c r="E238" s="431"/>
      <c r="F238" s="431"/>
      <c r="G238" s="431"/>
      <c r="H238" s="431"/>
      <c r="I238" s="431"/>
      <c r="J238" s="431"/>
      <c r="K238" s="431"/>
      <c r="L238" s="431"/>
      <c r="M238" s="54"/>
      <c r="N238" s="431"/>
      <c r="O238" s="431"/>
      <c r="P238" s="431"/>
      <c r="Q238" s="431"/>
      <c r="R238" s="431"/>
      <c r="S238" s="431"/>
      <c r="T238" s="431"/>
      <c r="U238" s="431"/>
      <c r="V238" s="431"/>
      <c r="W238" s="431"/>
      <c r="X238" s="431"/>
      <c r="Y238" s="431"/>
      <c r="Z238" s="431"/>
      <c r="AA238" s="431"/>
      <c r="AB238" s="431"/>
      <c r="AC238" s="431"/>
      <c r="AD238" s="431"/>
      <c r="AE238" s="431"/>
      <c r="AF238" s="431"/>
      <c r="AG238" s="431"/>
      <c r="AH238" s="431"/>
      <c r="AI238" s="431"/>
      <c r="AJ238" s="431"/>
      <c r="AK238" s="431"/>
      <c r="AL238" s="431"/>
      <c r="AM238" s="431"/>
      <c r="AN238" s="432"/>
    </row>
    <row r="239" spans="1:40" ht="12.75" customHeight="1">
      <c r="A239" s="158" t="s">
        <v>410</v>
      </c>
      <c r="B239" s="431"/>
      <c r="C239" s="431">
        <v>10</v>
      </c>
      <c r="D239" s="431"/>
      <c r="E239" s="431"/>
      <c r="F239" s="431"/>
      <c r="G239" s="431"/>
      <c r="H239" s="431"/>
      <c r="I239" s="431"/>
      <c r="J239" s="431"/>
      <c r="K239" s="431"/>
      <c r="L239" s="431"/>
      <c r="M239" s="54"/>
      <c r="N239" s="431"/>
      <c r="O239" s="431"/>
      <c r="P239" s="431"/>
      <c r="Q239" s="431"/>
      <c r="R239" s="431"/>
      <c r="S239" s="431"/>
      <c r="T239" s="431"/>
      <c r="U239" s="431"/>
      <c r="V239" s="431"/>
      <c r="W239" s="431"/>
      <c r="X239" s="431"/>
      <c r="Y239" s="431"/>
      <c r="Z239" s="431"/>
      <c r="AA239" s="431"/>
      <c r="AB239" s="431"/>
      <c r="AC239" s="431"/>
      <c r="AD239" s="431"/>
      <c r="AE239" s="431"/>
      <c r="AF239" s="431"/>
      <c r="AG239" s="431"/>
      <c r="AH239" s="431"/>
      <c r="AI239" s="431"/>
      <c r="AJ239" s="431"/>
      <c r="AK239" s="431"/>
      <c r="AL239" s="431"/>
      <c r="AM239" s="431"/>
      <c r="AN239" s="431"/>
    </row>
    <row r="240" spans="1:40" ht="12.75" customHeight="1">
      <c r="A240" s="158" t="s">
        <v>411</v>
      </c>
      <c r="B240" s="431"/>
      <c r="C240" s="431">
        <v>10</v>
      </c>
      <c r="D240" s="431"/>
      <c r="E240" s="431"/>
      <c r="F240" s="431"/>
      <c r="G240" s="431"/>
      <c r="H240" s="431"/>
      <c r="I240" s="431"/>
      <c r="J240" s="431"/>
      <c r="K240" s="431"/>
      <c r="L240" s="431"/>
      <c r="M240" s="54"/>
      <c r="N240" s="431"/>
      <c r="O240" s="431"/>
      <c r="P240" s="431"/>
      <c r="Q240" s="431"/>
      <c r="R240" s="431"/>
      <c r="S240" s="431"/>
      <c r="T240" s="431"/>
      <c r="U240" s="431"/>
      <c r="V240" s="431"/>
      <c r="W240" s="431"/>
      <c r="X240" s="431"/>
      <c r="Y240" s="431"/>
      <c r="Z240" s="431"/>
      <c r="AA240" s="431"/>
      <c r="AB240" s="431"/>
      <c r="AC240" s="431"/>
      <c r="AD240" s="431"/>
      <c r="AE240" s="431"/>
      <c r="AF240" s="431"/>
      <c r="AG240" s="431"/>
      <c r="AH240" s="431"/>
      <c r="AI240" s="431"/>
      <c r="AJ240" s="431"/>
      <c r="AK240" s="431"/>
      <c r="AL240" s="431"/>
      <c r="AM240" s="431"/>
      <c r="AN240" s="432"/>
    </row>
    <row r="241" spans="1:40" ht="12.75" customHeight="1">
      <c r="A241" s="158" t="s">
        <v>412</v>
      </c>
      <c r="B241" s="431"/>
      <c r="C241" s="431">
        <v>10</v>
      </c>
      <c r="D241" s="431"/>
      <c r="E241" s="431"/>
      <c r="F241" s="431"/>
      <c r="G241" s="431"/>
      <c r="H241" s="431"/>
      <c r="I241" s="431"/>
      <c r="J241" s="431"/>
      <c r="K241" s="431"/>
      <c r="L241" s="431"/>
      <c r="M241" s="54"/>
      <c r="N241" s="431"/>
      <c r="O241" s="431"/>
      <c r="P241" s="431"/>
      <c r="Q241" s="431"/>
      <c r="R241" s="431"/>
      <c r="S241" s="431"/>
      <c r="T241" s="431"/>
      <c r="U241" s="431"/>
      <c r="V241" s="431"/>
      <c r="W241" s="431"/>
      <c r="X241" s="431"/>
      <c r="Y241" s="431"/>
      <c r="Z241" s="431"/>
      <c r="AA241" s="431"/>
      <c r="AB241" s="431"/>
      <c r="AC241" s="431"/>
      <c r="AD241" s="431"/>
      <c r="AE241" s="431"/>
      <c r="AF241" s="431"/>
      <c r="AG241" s="431"/>
      <c r="AH241" s="431"/>
      <c r="AI241" s="431"/>
      <c r="AJ241" s="431"/>
      <c r="AK241" s="431"/>
      <c r="AL241" s="431"/>
      <c r="AM241" s="431"/>
      <c r="AN241" s="431"/>
    </row>
    <row r="242" spans="1:40" ht="12.75" customHeight="1">
      <c r="A242" s="164" t="s">
        <v>413</v>
      </c>
      <c r="B242" s="431"/>
      <c r="C242" s="431">
        <v>10</v>
      </c>
      <c r="D242" s="431"/>
      <c r="E242" s="431"/>
      <c r="F242" s="431"/>
      <c r="G242" s="431"/>
      <c r="H242" s="431"/>
      <c r="I242" s="431"/>
      <c r="J242" s="431"/>
      <c r="K242" s="431"/>
      <c r="L242" s="431"/>
      <c r="M242" s="54"/>
      <c r="N242" s="431"/>
      <c r="O242" s="431"/>
      <c r="P242" s="431"/>
      <c r="Q242" s="431"/>
      <c r="R242" s="431"/>
      <c r="S242" s="431"/>
      <c r="T242" s="431"/>
      <c r="U242" s="431"/>
      <c r="V242" s="431"/>
      <c r="W242" s="431"/>
      <c r="X242" s="431"/>
      <c r="Y242" s="431"/>
      <c r="Z242" s="431"/>
      <c r="AA242" s="431"/>
      <c r="AB242" s="431"/>
      <c r="AC242" s="431"/>
      <c r="AD242" s="431"/>
      <c r="AE242" s="431"/>
      <c r="AF242" s="431"/>
      <c r="AG242" s="431"/>
      <c r="AH242" s="431"/>
      <c r="AI242" s="431"/>
      <c r="AJ242" s="431"/>
      <c r="AK242" s="431"/>
      <c r="AL242" s="431"/>
      <c r="AM242" s="431"/>
      <c r="AN242" s="432"/>
    </row>
    <row r="243" spans="1:40" ht="12.75" customHeight="1">
      <c r="A243" s="158" t="s">
        <v>414</v>
      </c>
      <c r="B243" s="431"/>
      <c r="C243" s="431">
        <v>10</v>
      </c>
      <c r="D243" s="431"/>
      <c r="E243" s="431"/>
      <c r="F243" s="431"/>
      <c r="G243" s="431"/>
      <c r="H243" s="431"/>
      <c r="I243" s="431"/>
      <c r="J243" s="431"/>
      <c r="K243" s="431"/>
      <c r="L243" s="431"/>
      <c r="M243" s="54"/>
      <c r="N243" s="431"/>
      <c r="O243" s="431"/>
      <c r="P243" s="431"/>
      <c r="Q243" s="431"/>
      <c r="R243" s="431"/>
      <c r="S243" s="431"/>
      <c r="T243" s="431"/>
      <c r="U243" s="431"/>
      <c r="V243" s="431"/>
      <c r="W243" s="431"/>
      <c r="X243" s="431"/>
      <c r="Y243" s="431"/>
      <c r="Z243" s="431"/>
      <c r="AA243" s="431"/>
      <c r="AB243" s="431"/>
      <c r="AC243" s="431"/>
      <c r="AD243" s="431"/>
      <c r="AE243" s="431"/>
      <c r="AF243" s="431"/>
      <c r="AG243" s="431"/>
      <c r="AH243" s="431"/>
      <c r="AI243" s="431"/>
      <c r="AJ243" s="431"/>
      <c r="AK243" s="431"/>
      <c r="AL243" s="431"/>
      <c r="AM243" s="431"/>
      <c r="AN243" s="431"/>
    </row>
    <row r="244" spans="1:40" ht="12.75" customHeight="1">
      <c r="A244" s="158" t="s">
        <v>416</v>
      </c>
      <c r="B244" s="431"/>
      <c r="C244" s="431">
        <v>10</v>
      </c>
      <c r="D244" s="431"/>
      <c r="E244" s="431"/>
      <c r="F244" s="431"/>
      <c r="G244" s="431"/>
      <c r="H244" s="431"/>
      <c r="I244" s="431"/>
      <c r="J244" s="431"/>
      <c r="K244" s="431"/>
      <c r="L244" s="431"/>
      <c r="M244" s="54"/>
      <c r="N244" s="431"/>
      <c r="O244" s="431"/>
      <c r="P244" s="431"/>
      <c r="Q244" s="431"/>
      <c r="R244" s="431"/>
      <c r="S244" s="431"/>
      <c r="T244" s="431"/>
      <c r="U244" s="431"/>
      <c r="V244" s="431"/>
      <c r="W244" s="431"/>
      <c r="X244" s="431"/>
      <c r="Y244" s="431"/>
      <c r="Z244" s="431"/>
      <c r="AA244" s="431"/>
      <c r="AB244" s="431"/>
      <c r="AC244" s="431"/>
      <c r="AD244" s="431"/>
      <c r="AE244" s="431"/>
      <c r="AF244" s="431"/>
      <c r="AG244" s="431"/>
      <c r="AH244" s="431"/>
      <c r="AI244" s="431"/>
      <c r="AJ244" s="431"/>
      <c r="AK244" s="431"/>
      <c r="AL244" s="431"/>
      <c r="AM244" s="431"/>
      <c r="AN244" s="432"/>
    </row>
    <row r="245" spans="1:40" ht="12.75" customHeight="1">
      <c r="A245" s="158" t="s">
        <v>415</v>
      </c>
      <c r="B245" s="431"/>
      <c r="C245" s="431">
        <v>10</v>
      </c>
      <c r="D245" s="431"/>
      <c r="E245" s="431"/>
      <c r="F245" s="431"/>
      <c r="G245" s="431"/>
      <c r="H245" s="431"/>
      <c r="I245" s="431"/>
      <c r="J245" s="431"/>
      <c r="K245" s="431"/>
      <c r="L245" s="431"/>
      <c r="M245" s="54"/>
      <c r="N245" s="431"/>
      <c r="O245" s="431"/>
      <c r="P245" s="431"/>
      <c r="Q245" s="431"/>
      <c r="R245" s="431"/>
      <c r="S245" s="431"/>
      <c r="T245" s="431"/>
      <c r="U245" s="431"/>
      <c r="V245" s="431"/>
      <c r="W245" s="431"/>
      <c r="X245" s="431"/>
      <c r="Y245" s="431"/>
      <c r="Z245" s="431"/>
      <c r="AA245" s="431"/>
      <c r="AB245" s="431"/>
      <c r="AC245" s="431"/>
      <c r="AD245" s="431"/>
      <c r="AE245" s="431"/>
      <c r="AF245" s="431"/>
      <c r="AG245" s="431"/>
      <c r="AH245" s="431"/>
      <c r="AI245" s="431"/>
      <c r="AJ245" s="431"/>
      <c r="AK245" s="431"/>
      <c r="AL245" s="431"/>
      <c r="AM245" s="431"/>
      <c r="AN245" s="431"/>
    </row>
    <row r="246" spans="1:40" ht="12.75" customHeight="1">
      <c r="A246" s="158" t="s">
        <v>417</v>
      </c>
      <c r="B246" s="431"/>
      <c r="C246" s="431">
        <v>10</v>
      </c>
      <c r="D246" s="431"/>
      <c r="E246" s="431"/>
      <c r="F246" s="431"/>
      <c r="G246" s="431"/>
      <c r="H246" s="431"/>
      <c r="I246" s="431"/>
      <c r="J246" s="431"/>
      <c r="K246" s="431"/>
      <c r="L246" s="431"/>
      <c r="M246" s="54"/>
      <c r="N246" s="431"/>
      <c r="O246" s="431"/>
      <c r="P246" s="431"/>
      <c r="Q246" s="431"/>
      <c r="R246" s="431"/>
      <c r="S246" s="431"/>
      <c r="T246" s="431"/>
      <c r="U246" s="431"/>
      <c r="V246" s="431"/>
      <c r="W246" s="431"/>
      <c r="X246" s="431"/>
      <c r="Y246" s="431"/>
      <c r="Z246" s="431"/>
      <c r="AA246" s="431"/>
      <c r="AB246" s="431"/>
      <c r="AC246" s="431"/>
      <c r="AD246" s="431"/>
      <c r="AE246" s="431"/>
      <c r="AF246" s="431"/>
      <c r="AG246" s="431"/>
      <c r="AH246" s="431"/>
      <c r="AI246" s="431"/>
      <c r="AJ246" s="431"/>
      <c r="AK246" s="431"/>
      <c r="AL246" s="431"/>
      <c r="AM246" s="431"/>
      <c r="AN246" s="432"/>
    </row>
    <row r="247" spans="1:40" ht="12.75" customHeight="1">
      <c r="A247" s="164" t="s">
        <v>418</v>
      </c>
      <c r="B247" s="431"/>
      <c r="C247" s="431">
        <v>10</v>
      </c>
      <c r="D247" s="431"/>
      <c r="E247" s="431"/>
      <c r="F247" s="431"/>
      <c r="G247" s="431"/>
      <c r="H247" s="431"/>
      <c r="I247" s="431"/>
      <c r="J247" s="431"/>
      <c r="K247" s="431"/>
      <c r="L247" s="431"/>
      <c r="M247" s="54"/>
      <c r="N247" s="431"/>
      <c r="O247" s="431"/>
      <c r="P247" s="431"/>
      <c r="Q247" s="431"/>
      <c r="R247" s="431"/>
      <c r="S247" s="431"/>
      <c r="T247" s="431"/>
      <c r="U247" s="431"/>
      <c r="V247" s="431"/>
      <c r="W247" s="431"/>
      <c r="X247" s="431"/>
      <c r="Y247" s="431"/>
      <c r="Z247" s="431"/>
      <c r="AA247" s="431"/>
      <c r="AB247" s="431"/>
      <c r="AC247" s="431"/>
      <c r="AD247" s="431"/>
      <c r="AE247" s="431"/>
      <c r="AF247" s="431"/>
      <c r="AG247" s="431"/>
      <c r="AH247" s="431"/>
      <c r="AI247" s="431"/>
      <c r="AJ247" s="431"/>
      <c r="AK247" s="431"/>
      <c r="AL247" s="431"/>
      <c r="AM247" s="431"/>
      <c r="AN247" s="431"/>
    </row>
    <row r="248" spans="1:40" ht="12.75" customHeight="1">
      <c r="A248" s="164" t="s">
        <v>1744</v>
      </c>
      <c r="B248" s="431"/>
      <c r="C248" s="431">
        <v>10</v>
      </c>
      <c r="D248" s="431"/>
      <c r="E248" s="431"/>
      <c r="F248" s="431"/>
      <c r="G248" s="431"/>
      <c r="H248" s="431"/>
      <c r="I248" s="431"/>
      <c r="J248" s="431"/>
      <c r="K248" s="431"/>
      <c r="L248" s="431"/>
      <c r="M248" s="54"/>
      <c r="N248" s="431"/>
      <c r="O248" s="431"/>
      <c r="P248" s="431"/>
      <c r="Q248" s="431"/>
      <c r="R248" s="431"/>
      <c r="S248" s="431"/>
      <c r="T248" s="431"/>
      <c r="U248" s="431"/>
      <c r="V248" s="431"/>
      <c r="W248" s="431"/>
      <c r="X248" s="431"/>
      <c r="Y248" s="431"/>
      <c r="Z248" s="431"/>
      <c r="AA248" s="431"/>
      <c r="AB248" s="431"/>
      <c r="AC248" s="431"/>
      <c r="AD248" s="431"/>
      <c r="AE248" s="431"/>
      <c r="AF248" s="431"/>
      <c r="AG248" s="431"/>
      <c r="AH248" s="431"/>
      <c r="AI248" s="431"/>
      <c r="AJ248" s="431"/>
      <c r="AK248" s="431"/>
      <c r="AL248" s="431"/>
      <c r="AM248" s="431"/>
      <c r="AN248" s="432"/>
    </row>
    <row r="249" spans="1:40" ht="12.75" customHeight="1">
      <c r="A249" s="158" t="s">
        <v>419</v>
      </c>
      <c r="B249" s="431"/>
      <c r="C249" s="431">
        <v>10</v>
      </c>
      <c r="D249" s="431"/>
      <c r="E249" s="431"/>
      <c r="F249" s="431"/>
      <c r="G249" s="431"/>
      <c r="H249" s="431"/>
      <c r="I249" s="431"/>
      <c r="J249" s="431"/>
      <c r="K249" s="431"/>
      <c r="L249" s="431"/>
      <c r="M249" s="54"/>
      <c r="N249" s="431"/>
      <c r="O249" s="431"/>
      <c r="P249" s="431"/>
      <c r="Q249" s="431"/>
      <c r="R249" s="431"/>
      <c r="S249" s="431"/>
      <c r="T249" s="431"/>
      <c r="U249" s="431"/>
      <c r="V249" s="431"/>
      <c r="W249" s="431"/>
      <c r="X249" s="431"/>
      <c r="Y249" s="431"/>
      <c r="Z249" s="431"/>
      <c r="AA249" s="431"/>
      <c r="AB249" s="431"/>
      <c r="AC249" s="431"/>
      <c r="AD249" s="431"/>
      <c r="AE249" s="431"/>
      <c r="AF249" s="431"/>
      <c r="AG249" s="431"/>
      <c r="AH249" s="431"/>
      <c r="AI249" s="431"/>
      <c r="AJ249" s="431"/>
      <c r="AK249" s="431"/>
      <c r="AL249" s="431"/>
      <c r="AM249" s="431"/>
      <c r="AN249" s="431"/>
    </row>
    <row r="250" spans="1:40" ht="12.75" customHeight="1">
      <c r="A250" s="164" t="s">
        <v>420</v>
      </c>
      <c r="B250" s="431"/>
      <c r="C250" s="431">
        <v>10</v>
      </c>
      <c r="D250" s="431"/>
      <c r="E250" s="431"/>
      <c r="F250" s="431"/>
      <c r="G250" s="431"/>
      <c r="H250" s="431"/>
      <c r="I250" s="431"/>
      <c r="J250" s="431"/>
      <c r="K250" s="431"/>
      <c r="L250" s="431"/>
      <c r="M250" s="54"/>
      <c r="N250" s="431"/>
      <c r="O250" s="431"/>
      <c r="P250" s="431"/>
      <c r="Q250" s="431"/>
      <c r="R250" s="431"/>
      <c r="S250" s="431"/>
      <c r="T250" s="431"/>
      <c r="U250" s="431"/>
      <c r="V250" s="431"/>
      <c r="W250" s="431"/>
      <c r="X250" s="431"/>
      <c r="Y250" s="431"/>
      <c r="Z250" s="431"/>
      <c r="AA250" s="431"/>
      <c r="AB250" s="431"/>
      <c r="AC250" s="431"/>
      <c r="AD250" s="431"/>
      <c r="AE250" s="431"/>
      <c r="AF250" s="431"/>
      <c r="AG250" s="431"/>
      <c r="AH250" s="431"/>
      <c r="AI250" s="431"/>
      <c r="AJ250" s="431"/>
      <c r="AK250" s="431"/>
      <c r="AL250" s="431"/>
      <c r="AM250" s="431"/>
      <c r="AN250" s="432"/>
    </row>
    <row r="251" spans="1:40" ht="12.75" customHeight="1">
      <c r="A251" s="158" t="s">
        <v>421</v>
      </c>
      <c r="B251" s="431"/>
      <c r="C251" s="431">
        <v>10</v>
      </c>
      <c r="D251" s="431"/>
      <c r="E251" s="431"/>
      <c r="F251" s="431"/>
      <c r="G251" s="431"/>
      <c r="H251" s="431"/>
      <c r="I251" s="431"/>
      <c r="J251" s="431"/>
      <c r="K251" s="431"/>
      <c r="L251" s="431"/>
      <c r="M251" s="54"/>
      <c r="N251" s="431"/>
      <c r="O251" s="431"/>
      <c r="P251" s="431"/>
      <c r="Q251" s="431"/>
      <c r="R251" s="431"/>
      <c r="S251" s="431"/>
      <c r="T251" s="431"/>
      <c r="U251" s="431"/>
      <c r="V251" s="431"/>
      <c r="W251" s="431"/>
      <c r="X251" s="431"/>
      <c r="Y251" s="431"/>
      <c r="Z251" s="431"/>
      <c r="AA251" s="431"/>
      <c r="AB251" s="431"/>
      <c r="AC251" s="431"/>
      <c r="AD251" s="431"/>
      <c r="AE251" s="431"/>
      <c r="AF251" s="431"/>
      <c r="AG251" s="431"/>
      <c r="AH251" s="431"/>
      <c r="AI251" s="431"/>
      <c r="AJ251" s="431"/>
      <c r="AK251" s="431"/>
      <c r="AL251" s="431"/>
      <c r="AM251" s="431"/>
      <c r="AN251" s="431"/>
    </row>
    <row r="252" spans="1:40" ht="12.75" customHeight="1">
      <c r="A252" s="158" t="s">
        <v>422</v>
      </c>
      <c r="B252" s="431"/>
      <c r="C252" s="431">
        <v>10</v>
      </c>
      <c r="D252" s="431"/>
      <c r="E252" s="431"/>
      <c r="F252" s="431"/>
      <c r="G252" s="431"/>
      <c r="H252" s="431"/>
      <c r="I252" s="431"/>
      <c r="J252" s="431"/>
      <c r="K252" s="431"/>
      <c r="L252" s="431"/>
      <c r="M252" s="54"/>
      <c r="N252" s="431"/>
      <c r="O252" s="431"/>
      <c r="P252" s="431"/>
      <c r="Q252" s="431"/>
      <c r="R252" s="431"/>
      <c r="S252" s="431"/>
      <c r="T252" s="431"/>
      <c r="U252" s="431"/>
      <c r="V252" s="431"/>
      <c r="W252" s="431"/>
      <c r="X252" s="431"/>
      <c r="Y252" s="431"/>
      <c r="Z252" s="431"/>
      <c r="AA252" s="431"/>
      <c r="AB252" s="431"/>
      <c r="AC252" s="431"/>
      <c r="AD252" s="431"/>
      <c r="AE252" s="431"/>
      <c r="AF252" s="431"/>
      <c r="AG252" s="431"/>
      <c r="AH252" s="431"/>
      <c r="AI252" s="431"/>
      <c r="AJ252" s="431"/>
      <c r="AK252" s="431"/>
      <c r="AL252" s="431"/>
      <c r="AM252" s="431"/>
      <c r="AN252" s="432"/>
    </row>
    <row r="253" spans="1:40" ht="12.75" customHeight="1">
      <c r="A253" s="158" t="s">
        <v>192</v>
      </c>
      <c r="B253" s="431"/>
      <c r="C253" s="431">
        <v>10</v>
      </c>
      <c r="D253" s="431"/>
      <c r="E253" s="431"/>
      <c r="F253" s="431"/>
      <c r="G253" s="431"/>
      <c r="H253" s="431"/>
      <c r="I253" s="431"/>
      <c r="J253" s="431"/>
      <c r="K253" s="431"/>
      <c r="L253" s="431"/>
      <c r="M253" s="54"/>
      <c r="N253" s="431"/>
      <c r="O253" s="431"/>
      <c r="P253" s="431"/>
      <c r="Q253" s="431"/>
      <c r="R253" s="431"/>
      <c r="S253" s="431"/>
      <c r="T253" s="431"/>
      <c r="U253" s="431"/>
      <c r="V253" s="431"/>
      <c r="W253" s="431"/>
      <c r="X253" s="431"/>
      <c r="Y253" s="431"/>
      <c r="Z253" s="431"/>
      <c r="AA253" s="431"/>
      <c r="AB253" s="431"/>
      <c r="AC253" s="431"/>
      <c r="AD253" s="431"/>
      <c r="AE253" s="431"/>
      <c r="AF253" s="431"/>
      <c r="AG253" s="431"/>
      <c r="AH253" s="431"/>
      <c r="AI253" s="431"/>
      <c r="AJ253" s="431"/>
      <c r="AK253" s="431"/>
      <c r="AL253" s="431"/>
      <c r="AM253" s="431"/>
      <c r="AN253" s="431"/>
    </row>
    <row r="254" spans="1:40" ht="12.75" customHeight="1">
      <c r="A254" s="158" t="s">
        <v>423</v>
      </c>
      <c r="B254" s="431"/>
      <c r="C254" s="431">
        <v>10</v>
      </c>
      <c r="D254" s="431"/>
      <c r="E254" s="431"/>
      <c r="F254" s="431"/>
      <c r="G254" s="431"/>
      <c r="H254" s="431"/>
      <c r="I254" s="431"/>
      <c r="J254" s="431"/>
      <c r="K254" s="431"/>
      <c r="L254" s="431"/>
      <c r="M254" s="54"/>
      <c r="N254" s="431"/>
      <c r="O254" s="431"/>
      <c r="P254" s="431"/>
      <c r="Q254" s="431"/>
      <c r="R254" s="431"/>
      <c r="S254" s="431"/>
      <c r="T254" s="431"/>
      <c r="U254" s="431"/>
      <c r="V254" s="431"/>
      <c r="W254" s="431"/>
      <c r="X254" s="431"/>
      <c r="Y254" s="431"/>
      <c r="Z254" s="431"/>
      <c r="AA254" s="431"/>
      <c r="AB254" s="431"/>
      <c r="AC254" s="431"/>
      <c r="AD254" s="431"/>
      <c r="AE254" s="431"/>
      <c r="AF254" s="431"/>
      <c r="AG254" s="431"/>
      <c r="AH254" s="431"/>
      <c r="AI254" s="431"/>
      <c r="AJ254" s="431"/>
      <c r="AK254" s="431"/>
      <c r="AL254" s="431"/>
      <c r="AM254" s="431"/>
      <c r="AN254" s="432"/>
    </row>
    <row r="255" spans="1:40" ht="12.75" customHeight="1">
      <c r="A255" s="158" t="s">
        <v>425</v>
      </c>
      <c r="B255" s="431"/>
      <c r="C255" s="431"/>
      <c r="D255" s="431"/>
      <c r="E255" s="431"/>
      <c r="F255" s="431">
        <v>10</v>
      </c>
      <c r="G255" s="431"/>
      <c r="H255" s="431"/>
      <c r="I255" s="431"/>
      <c r="J255" s="431"/>
      <c r="K255" s="431"/>
      <c r="L255" s="431"/>
      <c r="M255" s="54"/>
      <c r="N255" s="431"/>
      <c r="O255" s="431"/>
      <c r="P255" s="431"/>
      <c r="Q255" s="431"/>
      <c r="R255" s="431"/>
      <c r="S255" s="431"/>
      <c r="T255" s="431"/>
      <c r="U255" s="431"/>
      <c r="V255" s="431"/>
      <c r="W255" s="431"/>
      <c r="X255" s="431"/>
      <c r="Y255" s="431"/>
      <c r="Z255" s="431"/>
      <c r="AA255" s="431"/>
      <c r="AB255" s="431"/>
      <c r="AC255" s="431"/>
      <c r="AD255" s="431"/>
      <c r="AE255" s="431"/>
      <c r="AF255" s="431"/>
      <c r="AG255" s="431"/>
      <c r="AH255" s="431"/>
      <c r="AI255" s="431"/>
      <c r="AJ255" s="431"/>
      <c r="AK255" s="431"/>
      <c r="AL255" s="431"/>
      <c r="AM255" s="431"/>
      <c r="AN255" s="431"/>
    </row>
    <row r="256" spans="1:40" ht="12.75" customHeight="1">
      <c r="A256" s="164" t="s">
        <v>426</v>
      </c>
      <c r="B256" s="431"/>
      <c r="C256" s="431"/>
      <c r="D256" s="431"/>
      <c r="E256" s="431"/>
      <c r="F256" s="431"/>
      <c r="G256" s="431"/>
      <c r="H256" s="431"/>
      <c r="I256" s="431"/>
      <c r="J256" s="431"/>
      <c r="K256" s="431"/>
      <c r="L256" s="431"/>
      <c r="M256" s="54"/>
      <c r="N256" s="431"/>
      <c r="O256" s="431"/>
      <c r="P256" s="431"/>
      <c r="Q256" s="431"/>
      <c r="R256" s="431"/>
      <c r="S256" s="431"/>
      <c r="T256" s="431"/>
      <c r="U256" s="431"/>
      <c r="V256" s="431"/>
      <c r="W256" s="431"/>
      <c r="X256" s="431"/>
      <c r="Y256" s="431"/>
      <c r="Z256" s="431"/>
      <c r="AA256" s="431"/>
      <c r="AB256" s="431"/>
      <c r="AC256" s="431"/>
      <c r="AD256" s="431"/>
      <c r="AE256" s="431"/>
      <c r="AF256" s="431"/>
      <c r="AG256" s="431"/>
      <c r="AH256" s="431"/>
      <c r="AI256" s="431"/>
      <c r="AJ256" s="431"/>
      <c r="AK256" s="431"/>
      <c r="AL256" s="431"/>
      <c r="AM256" s="431"/>
      <c r="AN256" s="432"/>
    </row>
    <row r="257" spans="1:40" ht="12.75" customHeight="1">
      <c r="A257" s="158" t="s">
        <v>427</v>
      </c>
      <c r="B257" s="431"/>
      <c r="C257" s="431"/>
      <c r="D257" s="431"/>
      <c r="E257" s="431"/>
      <c r="F257" s="431"/>
      <c r="G257" s="431"/>
      <c r="H257" s="431"/>
      <c r="I257" s="431"/>
      <c r="J257" s="431"/>
      <c r="K257" s="431"/>
      <c r="L257" s="431"/>
      <c r="M257" s="54"/>
      <c r="N257" s="431"/>
      <c r="O257" s="431"/>
      <c r="P257" s="431"/>
      <c r="Q257" s="431"/>
      <c r="R257" s="431"/>
      <c r="S257" s="431"/>
      <c r="T257" s="431"/>
      <c r="U257" s="431"/>
      <c r="V257" s="431"/>
      <c r="W257" s="431"/>
      <c r="X257" s="431"/>
      <c r="Y257" s="431"/>
      <c r="Z257" s="431"/>
      <c r="AA257" s="431"/>
      <c r="AB257" s="431"/>
      <c r="AC257" s="431"/>
      <c r="AD257" s="431"/>
      <c r="AE257" s="431"/>
      <c r="AF257" s="431"/>
      <c r="AG257" s="431"/>
      <c r="AH257" s="431"/>
      <c r="AI257" s="431"/>
      <c r="AJ257" s="431"/>
      <c r="AK257" s="431"/>
      <c r="AL257" s="431"/>
      <c r="AM257" s="431"/>
      <c r="AN257" s="431"/>
    </row>
    <row r="258" spans="1:40" ht="12.75" customHeight="1">
      <c r="A258" s="158" t="s">
        <v>428</v>
      </c>
      <c r="B258" s="431"/>
      <c r="C258" s="431"/>
      <c r="D258" s="431"/>
      <c r="E258" s="431"/>
      <c r="F258" s="431"/>
      <c r="G258" s="431"/>
      <c r="H258" s="431"/>
      <c r="I258" s="431"/>
      <c r="J258" s="431"/>
      <c r="K258" s="431"/>
      <c r="L258" s="431"/>
      <c r="M258" s="54"/>
      <c r="N258" s="431"/>
      <c r="O258" s="431"/>
      <c r="P258" s="431"/>
      <c r="Q258" s="431"/>
      <c r="R258" s="431"/>
      <c r="S258" s="431"/>
      <c r="T258" s="431"/>
      <c r="U258" s="431"/>
      <c r="V258" s="431"/>
      <c r="W258" s="431"/>
      <c r="X258" s="431"/>
      <c r="Y258" s="431"/>
      <c r="Z258" s="431"/>
      <c r="AA258" s="431"/>
      <c r="AB258" s="431"/>
      <c r="AC258" s="431"/>
      <c r="AD258" s="431">
        <v>25</v>
      </c>
      <c r="AE258" s="431"/>
      <c r="AF258" s="431"/>
      <c r="AG258" s="431"/>
      <c r="AH258" s="431"/>
      <c r="AI258" s="431"/>
      <c r="AJ258" s="431"/>
      <c r="AK258" s="431"/>
      <c r="AL258" s="431"/>
      <c r="AM258" s="431"/>
      <c r="AN258" s="432"/>
    </row>
    <row r="259" spans="1:40" ht="12.75" customHeight="1">
      <c r="A259" s="158" t="s">
        <v>430</v>
      </c>
      <c r="B259" s="431"/>
      <c r="C259" s="431"/>
      <c r="D259" s="431"/>
      <c r="E259" s="431"/>
      <c r="F259" s="431"/>
      <c r="G259" s="431"/>
      <c r="H259" s="431"/>
      <c r="I259" s="431"/>
      <c r="J259" s="431"/>
      <c r="K259" s="431"/>
      <c r="L259" s="431"/>
      <c r="M259" s="54"/>
      <c r="N259" s="431"/>
      <c r="O259" s="431"/>
      <c r="P259" s="431"/>
      <c r="Q259" s="431"/>
      <c r="R259" s="431"/>
      <c r="S259" s="431"/>
      <c r="T259" s="431"/>
      <c r="U259" s="431"/>
      <c r="V259" s="431"/>
      <c r="W259" s="431"/>
      <c r="X259" s="431"/>
      <c r="Y259" s="431"/>
      <c r="Z259" s="431"/>
      <c r="AA259" s="431"/>
      <c r="AB259" s="431"/>
      <c r="AC259" s="431"/>
      <c r="AD259" s="431"/>
      <c r="AE259" s="431"/>
      <c r="AF259" s="431"/>
      <c r="AG259" s="431"/>
      <c r="AH259" s="431"/>
      <c r="AI259" s="431"/>
      <c r="AJ259" s="431"/>
      <c r="AK259" s="431"/>
      <c r="AL259" s="431"/>
      <c r="AM259" s="431"/>
      <c r="AN259" s="431"/>
    </row>
    <row r="260" spans="1:40" ht="12.75" customHeight="1">
      <c r="A260" s="158" t="s">
        <v>431</v>
      </c>
      <c r="B260" s="431"/>
      <c r="C260" s="431"/>
      <c r="D260" s="431"/>
      <c r="E260" s="431"/>
      <c r="F260" s="431"/>
      <c r="G260" s="431"/>
      <c r="H260" s="431"/>
      <c r="I260" s="431"/>
      <c r="J260" s="431"/>
      <c r="K260" s="431"/>
      <c r="L260" s="431"/>
      <c r="M260" s="54"/>
      <c r="N260" s="431"/>
      <c r="O260" s="431"/>
      <c r="P260" s="431"/>
      <c r="Q260" s="431"/>
      <c r="R260" s="431"/>
      <c r="S260" s="431"/>
      <c r="T260" s="431"/>
      <c r="U260" s="431"/>
      <c r="V260" s="431"/>
      <c r="W260" s="431"/>
      <c r="X260" s="431"/>
      <c r="Y260" s="431"/>
      <c r="Z260" s="431"/>
      <c r="AA260" s="431"/>
      <c r="AB260" s="431"/>
      <c r="AC260" s="431"/>
      <c r="AD260" s="431"/>
      <c r="AE260" s="431"/>
      <c r="AF260" s="431"/>
      <c r="AG260" s="431"/>
      <c r="AH260" s="431"/>
      <c r="AI260" s="431"/>
      <c r="AJ260" s="431"/>
      <c r="AK260" s="431"/>
      <c r="AL260" s="431"/>
      <c r="AM260" s="431"/>
      <c r="AN260" s="432"/>
    </row>
    <row r="261" spans="1:40" ht="12.75" customHeight="1">
      <c r="A261" s="158" t="s">
        <v>432</v>
      </c>
      <c r="B261" s="431"/>
      <c r="C261" s="431"/>
      <c r="D261" s="431"/>
      <c r="E261" s="431"/>
      <c r="F261" s="431"/>
      <c r="G261" s="431"/>
      <c r="H261" s="431"/>
      <c r="I261" s="431"/>
      <c r="J261" s="431"/>
      <c r="K261" s="431"/>
      <c r="L261" s="431"/>
      <c r="M261" s="54"/>
      <c r="N261" s="431"/>
      <c r="O261" s="431"/>
      <c r="P261" s="431"/>
      <c r="Q261" s="431"/>
      <c r="R261" s="431"/>
      <c r="S261" s="431"/>
      <c r="T261" s="431"/>
      <c r="U261" s="431"/>
      <c r="V261" s="431"/>
      <c r="W261" s="431"/>
      <c r="X261" s="431"/>
      <c r="Y261" s="431"/>
      <c r="Z261" s="431"/>
      <c r="AA261" s="431"/>
      <c r="AB261" s="431"/>
      <c r="AC261" s="431"/>
      <c r="AD261" s="431"/>
      <c r="AE261" s="431"/>
      <c r="AF261" s="431"/>
      <c r="AG261" s="431"/>
      <c r="AH261" s="431"/>
      <c r="AI261" s="431"/>
      <c r="AJ261" s="431"/>
      <c r="AK261" s="431"/>
      <c r="AL261" s="431"/>
      <c r="AM261" s="431"/>
      <c r="AN261" s="431"/>
    </row>
    <row r="262" spans="1:40" ht="12.75" customHeight="1">
      <c r="A262" s="158" t="s">
        <v>433</v>
      </c>
      <c r="B262" s="431"/>
      <c r="C262" s="431"/>
      <c r="D262" s="431"/>
      <c r="E262" s="431"/>
      <c r="F262" s="431"/>
      <c r="G262" s="431"/>
      <c r="H262" s="431"/>
      <c r="I262" s="431"/>
      <c r="J262" s="431"/>
      <c r="K262" s="431"/>
      <c r="L262" s="431"/>
      <c r="M262" s="54"/>
      <c r="N262" s="431"/>
      <c r="O262" s="431"/>
      <c r="P262" s="431"/>
      <c r="Q262" s="431"/>
      <c r="R262" s="431"/>
      <c r="S262" s="431"/>
      <c r="T262" s="431"/>
      <c r="U262" s="431"/>
      <c r="V262" s="431"/>
      <c r="W262" s="431"/>
      <c r="X262" s="431"/>
      <c r="Y262" s="431"/>
      <c r="Z262" s="431"/>
      <c r="AA262" s="431"/>
      <c r="AB262" s="431"/>
      <c r="AC262" s="431"/>
      <c r="AD262" s="431"/>
      <c r="AE262" s="431"/>
      <c r="AF262" s="431"/>
      <c r="AG262" s="431"/>
      <c r="AH262" s="431"/>
      <c r="AI262" s="431"/>
      <c r="AJ262" s="431"/>
      <c r="AK262" s="431"/>
      <c r="AL262" s="431"/>
      <c r="AM262" s="431"/>
      <c r="AN262" s="432"/>
    </row>
    <row r="263" spans="1:40" ht="12.75" customHeight="1">
      <c r="A263" s="158" t="s">
        <v>434</v>
      </c>
      <c r="B263" s="431"/>
      <c r="C263" s="431"/>
      <c r="D263" s="431"/>
      <c r="E263" s="431"/>
      <c r="F263" s="431"/>
      <c r="G263" s="431"/>
      <c r="H263" s="431"/>
      <c r="I263" s="431"/>
      <c r="J263" s="431"/>
      <c r="K263" s="431"/>
      <c r="L263" s="431"/>
      <c r="M263" s="54"/>
      <c r="N263" s="431"/>
      <c r="O263" s="431"/>
      <c r="P263" s="431"/>
      <c r="Q263" s="431"/>
      <c r="R263" s="431"/>
      <c r="S263" s="431"/>
      <c r="T263" s="431"/>
      <c r="U263" s="431"/>
      <c r="V263" s="431"/>
      <c r="W263" s="431"/>
      <c r="X263" s="431"/>
      <c r="Y263" s="431"/>
      <c r="Z263" s="431"/>
      <c r="AA263" s="431"/>
      <c r="AB263" s="431"/>
      <c r="AC263" s="431"/>
      <c r="AD263" s="431"/>
      <c r="AE263" s="431"/>
      <c r="AF263" s="431"/>
      <c r="AG263" s="431"/>
      <c r="AH263" s="431"/>
      <c r="AI263" s="431"/>
      <c r="AJ263" s="431"/>
      <c r="AK263" s="431"/>
      <c r="AL263" s="431"/>
      <c r="AM263" s="431"/>
      <c r="AN263" s="431"/>
    </row>
    <row r="264" spans="1:40" ht="12.75" customHeight="1">
      <c r="A264" s="164" t="s">
        <v>436</v>
      </c>
      <c r="B264" s="431"/>
      <c r="C264" s="431"/>
      <c r="D264" s="431"/>
      <c r="E264" s="431"/>
      <c r="F264" s="431"/>
      <c r="G264" s="431"/>
      <c r="H264" s="431"/>
      <c r="I264" s="431"/>
      <c r="J264" s="431"/>
      <c r="K264" s="431"/>
      <c r="L264" s="431"/>
      <c r="M264" s="54"/>
      <c r="N264" s="431"/>
      <c r="O264" s="431"/>
      <c r="P264" s="431"/>
      <c r="Q264" s="431"/>
      <c r="R264" s="431"/>
      <c r="S264" s="431"/>
      <c r="T264" s="431"/>
      <c r="U264" s="431"/>
      <c r="V264" s="431"/>
      <c r="W264" s="431"/>
      <c r="X264" s="431"/>
      <c r="Y264" s="431"/>
      <c r="Z264" s="431"/>
      <c r="AA264" s="431"/>
      <c r="AB264" s="431"/>
      <c r="AC264" s="431"/>
      <c r="AD264" s="431"/>
      <c r="AE264" s="431"/>
      <c r="AF264" s="431"/>
      <c r="AG264" s="431"/>
      <c r="AH264" s="431"/>
      <c r="AI264" s="431"/>
      <c r="AJ264" s="431"/>
      <c r="AK264" s="431"/>
      <c r="AL264" s="431"/>
      <c r="AM264" s="431"/>
      <c r="AN264" s="432"/>
    </row>
    <row r="265" spans="1:40" ht="12.75" customHeight="1">
      <c r="A265" s="158" t="s">
        <v>437</v>
      </c>
      <c r="B265" s="431"/>
      <c r="C265" s="431"/>
      <c r="D265" s="431"/>
      <c r="E265" s="431"/>
      <c r="F265" s="431"/>
      <c r="G265" s="431"/>
      <c r="H265" s="431"/>
      <c r="I265" s="431"/>
      <c r="J265" s="431"/>
      <c r="K265" s="431"/>
      <c r="L265" s="431"/>
      <c r="M265" s="54"/>
      <c r="N265" s="431"/>
      <c r="O265" s="431"/>
      <c r="P265" s="431"/>
      <c r="Q265" s="431"/>
      <c r="R265" s="431"/>
      <c r="S265" s="431"/>
      <c r="T265" s="431"/>
      <c r="U265" s="431"/>
      <c r="V265" s="431"/>
      <c r="W265" s="431"/>
      <c r="X265" s="431"/>
      <c r="Y265" s="431"/>
      <c r="Z265" s="431"/>
      <c r="AA265" s="431"/>
      <c r="AB265" s="431"/>
      <c r="AC265" s="431"/>
      <c r="AD265" s="431"/>
      <c r="AE265" s="431"/>
      <c r="AF265" s="431"/>
      <c r="AG265" s="431"/>
      <c r="AH265" s="431"/>
      <c r="AI265" s="431"/>
      <c r="AJ265" s="431"/>
      <c r="AK265" s="431"/>
      <c r="AL265" s="431"/>
      <c r="AM265" s="431"/>
      <c r="AN265" s="431"/>
    </row>
    <row r="266" spans="1:40" ht="12.75" customHeight="1">
      <c r="A266" s="158" t="s">
        <v>438</v>
      </c>
      <c r="B266" s="431"/>
      <c r="C266" s="431"/>
      <c r="D266" s="431"/>
      <c r="E266" s="431"/>
      <c r="F266" s="431"/>
      <c r="G266" s="431"/>
      <c r="H266" s="431"/>
      <c r="I266" s="431"/>
      <c r="J266" s="431"/>
      <c r="K266" s="431"/>
      <c r="L266" s="431"/>
      <c r="M266" s="54"/>
      <c r="N266" s="431"/>
      <c r="O266" s="431"/>
      <c r="P266" s="431"/>
      <c r="Q266" s="431"/>
      <c r="R266" s="431"/>
      <c r="S266" s="431"/>
      <c r="T266" s="431"/>
      <c r="U266" s="431"/>
      <c r="V266" s="431"/>
      <c r="W266" s="431"/>
      <c r="X266" s="431"/>
      <c r="Y266" s="431"/>
      <c r="Z266" s="431"/>
      <c r="AA266" s="431"/>
      <c r="AB266" s="431"/>
      <c r="AC266" s="431"/>
      <c r="AD266" s="431"/>
      <c r="AE266" s="431"/>
      <c r="AF266" s="431"/>
      <c r="AG266" s="431"/>
      <c r="AH266" s="431"/>
      <c r="AI266" s="431"/>
      <c r="AJ266" s="431"/>
      <c r="AK266" s="431"/>
      <c r="AL266" s="431"/>
      <c r="AM266" s="431"/>
      <c r="AN266" s="432"/>
    </row>
    <row r="267" spans="1:40" ht="12.75" customHeight="1">
      <c r="A267" s="158" t="s">
        <v>439</v>
      </c>
      <c r="B267" s="431"/>
      <c r="C267" s="431"/>
      <c r="D267" s="431"/>
      <c r="E267" s="431"/>
      <c r="F267" s="431"/>
      <c r="G267" s="431"/>
      <c r="H267" s="431"/>
      <c r="I267" s="431"/>
      <c r="J267" s="431"/>
      <c r="K267" s="431"/>
      <c r="L267" s="431"/>
      <c r="M267" s="54"/>
      <c r="N267" s="431"/>
      <c r="O267" s="431">
        <v>10</v>
      </c>
      <c r="P267" s="431">
        <v>10</v>
      </c>
      <c r="Q267" s="431"/>
      <c r="R267" s="431"/>
      <c r="S267" s="431"/>
      <c r="T267" s="431"/>
      <c r="U267" s="431"/>
      <c r="V267" s="431"/>
      <c r="W267" s="431"/>
      <c r="X267" s="431"/>
      <c r="Y267" s="431"/>
      <c r="Z267" s="431"/>
      <c r="AA267" s="431"/>
      <c r="AB267" s="431"/>
      <c r="AC267" s="431"/>
      <c r="AD267" s="431"/>
      <c r="AE267" s="431"/>
      <c r="AF267" s="431"/>
      <c r="AG267" s="431"/>
      <c r="AH267" s="431"/>
      <c r="AI267" s="431"/>
      <c r="AJ267" s="431"/>
      <c r="AK267" s="431">
        <v>10</v>
      </c>
      <c r="AL267" s="431"/>
      <c r="AM267" s="431">
        <v>10</v>
      </c>
      <c r="AN267" s="431"/>
    </row>
    <row r="268" spans="1:40" ht="12.75" customHeight="1">
      <c r="A268" s="158" t="s">
        <v>440</v>
      </c>
      <c r="B268" s="431"/>
      <c r="C268" s="431">
        <v>20</v>
      </c>
      <c r="D268" s="431">
        <v>20</v>
      </c>
      <c r="E268" s="431">
        <v>20</v>
      </c>
      <c r="F268" s="431">
        <v>20</v>
      </c>
      <c r="G268" s="431"/>
      <c r="H268" s="431"/>
      <c r="I268" s="431"/>
      <c r="J268" s="431"/>
      <c r="K268" s="431"/>
      <c r="L268" s="431"/>
      <c r="M268" s="54"/>
      <c r="N268" s="431"/>
      <c r="O268" s="431"/>
      <c r="P268" s="431">
        <v>5</v>
      </c>
      <c r="Q268" s="431"/>
      <c r="R268" s="431"/>
      <c r="S268" s="431"/>
      <c r="T268" s="431"/>
      <c r="U268" s="431"/>
      <c r="V268" s="431"/>
      <c r="W268" s="431"/>
      <c r="X268" s="431"/>
      <c r="Y268" s="431"/>
      <c r="Z268" s="431"/>
      <c r="AA268" s="431"/>
      <c r="AB268" s="431"/>
      <c r="AC268" s="431"/>
      <c r="AD268" s="431">
        <v>10</v>
      </c>
      <c r="AE268" s="431"/>
      <c r="AF268" s="431"/>
      <c r="AG268" s="431"/>
      <c r="AH268" s="431"/>
      <c r="AI268" s="431"/>
      <c r="AJ268" s="431"/>
      <c r="AK268" s="431"/>
      <c r="AL268" s="431"/>
      <c r="AM268" s="431"/>
      <c r="AN268" s="432"/>
    </row>
    <row r="269" spans="1:40" ht="12.75" customHeight="1">
      <c r="A269" s="158" t="s">
        <v>441</v>
      </c>
      <c r="B269" s="431"/>
      <c r="C269" s="431"/>
      <c r="D269" s="431"/>
      <c r="E269" s="431"/>
      <c r="F269" s="431"/>
      <c r="G269" s="431"/>
      <c r="H269" s="431"/>
      <c r="I269" s="431"/>
      <c r="J269" s="431"/>
      <c r="K269" s="431"/>
      <c r="L269" s="431"/>
      <c r="M269" s="54"/>
      <c r="N269" s="431"/>
      <c r="O269" s="431"/>
      <c r="P269" s="431">
        <v>10</v>
      </c>
      <c r="Q269" s="431"/>
      <c r="R269" s="431"/>
      <c r="S269" s="431"/>
      <c r="T269" s="431"/>
      <c r="U269" s="431"/>
      <c r="V269" s="431"/>
      <c r="W269" s="431"/>
      <c r="X269" s="431"/>
      <c r="Y269" s="431"/>
      <c r="Z269" s="431"/>
      <c r="AA269" s="431"/>
      <c r="AB269" s="431"/>
      <c r="AC269" s="431"/>
      <c r="AD269" s="431"/>
      <c r="AE269" s="431"/>
      <c r="AF269" s="431"/>
      <c r="AG269" s="431"/>
      <c r="AH269" s="431"/>
      <c r="AI269" s="431"/>
      <c r="AJ269" s="431"/>
      <c r="AK269" s="431"/>
      <c r="AL269" s="431"/>
      <c r="AM269" s="431"/>
      <c r="AN269" s="431"/>
    </row>
    <row r="270" spans="1:40" ht="12.75" customHeight="1">
      <c r="A270" s="158" t="s">
        <v>442</v>
      </c>
      <c r="B270" s="431"/>
      <c r="C270" s="431"/>
      <c r="D270" s="431"/>
      <c r="E270" s="431"/>
      <c r="F270" s="431"/>
      <c r="G270" s="431"/>
      <c r="H270" s="431"/>
      <c r="I270" s="431"/>
      <c r="J270" s="431"/>
      <c r="K270" s="431"/>
      <c r="L270" s="431"/>
      <c r="M270" s="54"/>
      <c r="N270" s="431"/>
      <c r="O270" s="431"/>
      <c r="P270" s="431"/>
      <c r="Q270" s="431"/>
      <c r="R270" s="431"/>
      <c r="S270" s="431"/>
      <c r="T270" s="431"/>
      <c r="U270" s="431"/>
      <c r="V270" s="431"/>
      <c r="W270" s="431"/>
      <c r="X270" s="431"/>
      <c r="Y270" s="431"/>
      <c r="Z270" s="431"/>
      <c r="AA270" s="431"/>
      <c r="AB270" s="431"/>
      <c r="AC270" s="431"/>
      <c r="AD270" s="431"/>
      <c r="AE270" s="431"/>
      <c r="AF270" s="431"/>
      <c r="AG270" s="431"/>
      <c r="AH270" s="431"/>
      <c r="AI270" s="431"/>
      <c r="AJ270" s="431"/>
      <c r="AK270" s="431"/>
      <c r="AL270" s="431"/>
      <c r="AM270" s="431"/>
      <c r="AN270" s="432"/>
    </row>
    <row r="271" spans="1:40" ht="12.75" customHeight="1">
      <c r="A271" s="158" t="s">
        <v>443</v>
      </c>
      <c r="B271" s="431"/>
      <c r="C271" s="431"/>
      <c r="D271" s="431"/>
      <c r="E271" s="431"/>
      <c r="F271" s="431">
        <v>10</v>
      </c>
      <c r="G271" s="431"/>
      <c r="H271" s="431"/>
      <c r="I271" s="431"/>
      <c r="J271" s="431"/>
      <c r="K271" s="431"/>
      <c r="L271" s="431"/>
      <c r="M271" s="54"/>
      <c r="N271" s="431"/>
      <c r="O271" s="431"/>
      <c r="P271" s="431">
        <v>25</v>
      </c>
      <c r="Q271" s="431">
        <v>5</v>
      </c>
      <c r="R271" s="431">
        <v>10</v>
      </c>
      <c r="S271" s="431"/>
      <c r="T271" s="431"/>
      <c r="U271" s="431"/>
      <c r="V271" s="431"/>
      <c r="W271" s="431"/>
      <c r="X271" s="431"/>
      <c r="Y271" s="431"/>
      <c r="Z271" s="431"/>
      <c r="AA271" s="431"/>
      <c r="AB271" s="431"/>
      <c r="AC271" s="431"/>
      <c r="AD271" s="431">
        <v>10</v>
      </c>
      <c r="AE271" s="431"/>
      <c r="AF271" s="431"/>
      <c r="AG271" s="431"/>
      <c r="AH271" s="431"/>
      <c r="AI271" s="431"/>
      <c r="AJ271" s="431"/>
      <c r="AK271" s="431">
        <v>5</v>
      </c>
      <c r="AL271" s="431"/>
      <c r="AM271" s="431">
        <v>10</v>
      </c>
      <c r="AN271" s="431"/>
    </row>
    <row r="272" spans="1:40" ht="12.75" customHeight="1">
      <c r="A272" s="158" t="s">
        <v>445</v>
      </c>
      <c r="B272" s="431"/>
      <c r="C272" s="431"/>
      <c r="D272" s="431"/>
      <c r="E272" s="431"/>
      <c r="F272" s="431"/>
      <c r="G272" s="431">
        <v>10</v>
      </c>
      <c r="H272" s="431"/>
      <c r="I272" s="431"/>
      <c r="J272" s="431"/>
      <c r="K272" s="431"/>
      <c r="L272" s="431"/>
      <c r="M272" s="54"/>
      <c r="N272" s="431"/>
      <c r="O272" s="431">
        <v>15</v>
      </c>
      <c r="P272" s="431"/>
      <c r="Q272" s="431"/>
      <c r="R272" s="431"/>
      <c r="S272" s="431">
        <v>10</v>
      </c>
      <c r="T272" s="431"/>
      <c r="U272" s="431"/>
      <c r="V272" s="431"/>
      <c r="W272" s="431"/>
      <c r="X272" s="431"/>
      <c r="Y272" s="431"/>
      <c r="Z272" s="431"/>
      <c r="AA272" s="431"/>
      <c r="AB272" s="431"/>
      <c r="AC272" s="431"/>
      <c r="AD272" s="431"/>
      <c r="AE272" s="431"/>
      <c r="AF272" s="431"/>
      <c r="AG272" s="431"/>
      <c r="AH272" s="431"/>
      <c r="AI272" s="431"/>
      <c r="AJ272" s="431"/>
      <c r="AK272" s="431"/>
      <c r="AL272" s="431"/>
      <c r="AM272" s="431"/>
      <c r="AN272" s="432"/>
    </row>
    <row r="273" spans="1:40" ht="12.75" customHeight="1">
      <c r="A273" s="158" t="s">
        <v>447</v>
      </c>
      <c r="B273" s="431"/>
      <c r="C273" s="431"/>
      <c r="D273" s="431"/>
      <c r="E273" s="431"/>
      <c r="F273" s="431"/>
      <c r="G273" s="431"/>
      <c r="H273" s="431"/>
      <c r="I273" s="431"/>
      <c r="J273" s="431"/>
      <c r="K273" s="431"/>
      <c r="L273" s="431"/>
      <c r="M273" s="54"/>
      <c r="N273" s="431"/>
      <c r="O273" s="431"/>
      <c r="P273" s="431"/>
      <c r="Q273" s="431"/>
      <c r="R273" s="431"/>
      <c r="S273" s="431"/>
      <c r="T273" s="431"/>
      <c r="U273" s="431">
        <v>10</v>
      </c>
      <c r="V273" s="431"/>
      <c r="W273" s="431"/>
      <c r="X273" s="431"/>
      <c r="Y273" s="431"/>
      <c r="Z273" s="431"/>
      <c r="AA273" s="431"/>
      <c r="AB273" s="431"/>
      <c r="AC273" s="431"/>
      <c r="AD273" s="431"/>
      <c r="AE273" s="431"/>
      <c r="AF273" s="431"/>
      <c r="AG273" s="431"/>
      <c r="AH273" s="431"/>
      <c r="AI273" s="431"/>
      <c r="AJ273" s="431"/>
      <c r="AK273" s="431"/>
      <c r="AL273" s="431"/>
      <c r="AM273" s="431"/>
      <c r="AN273" s="431"/>
    </row>
    <row r="274" spans="1:40" ht="12.75" customHeight="1">
      <c r="A274" s="158" t="s">
        <v>448</v>
      </c>
      <c r="B274" s="431"/>
      <c r="C274" s="431"/>
      <c r="D274" s="431"/>
      <c r="E274" s="431"/>
      <c r="F274" s="431"/>
      <c r="G274" s="431"/>
      <c r="H274" s="431"/>
      <c r="I274" s="431"/>
      <c r="J274" s="431"/>
      <c r="K274" s="431"/>
      <c r="L274" s="431"/>
      <c r="M274" s="54"/>
      <c r="N274" s="431"/>
      <c r="O274" s="431"/>
      <c r="P274" s="431"/>
      <c r="Q274" s="431"/>
      <c r="R274" s="431"/>
      <c r="S274" s="431"/>
      <c r="T274" s="431"/>
      <c r="U274" s="431"/>
      <c r="V274" s="431"/>
      <c r="W274" s="431"/>
      <c r="X274" s="431"/>
      <c r="Y274" s="431"/>
      <c r="Z274" s="431"/>
      <c r="AA274" s="431"/>
      <c r="AB274" s="431"/>
      <c r="AC274" s="431"/>
      <c r="AD274" s="431"/>
      <c r="AE274" s="431"/>
      <c r="AF274" s="431"/>
      <c r="AG274" s="431"/>
      <c r="AH274" s="431"/>
      <c r="AI274" s="431"/>
      <c r="AJ274" s="431"/>
      <c r="AK274" s="431"/>
      <c r="AL274" s="431"/>
      <c r="AM274" s="431"/>
      <c r="AN274" s="432"/>
    </row>
    <row r="275" spans="1:40" ht="12.75" customHeight="1">
      <c r="A275" s="158" t="s">
        <v>449</v>
      </c>
      <c r="B275" s="431"/>
      <c r="C275" s="431"/>
      <c r="D275" s="431"/>
      <c r="E275" s="431"/>
      <c r="F275" s="431"/>
      <c r="G275" s="431"/>
      <c r="H275" s="431"/>
      <c r="I275" s="431"/>
      <c r="J275" s="431"/>
      <c r="K275" s="431"/>
      <c r="L275" s="431"/>
      <c r="M275" s="54"/>
      <c r="N275" s="431"/>
      <c r="O275" s="431"/>
      <c r="P275" s="431"/>
      <c r="Q275" s="431"/>
      <c r="R275" s="431"/>
      <c r="S275" s="431"/>
      <c r="T275" s="431"/>
      <c r="U275" s="431"/>
      <c r="V275" s="431"/>
      <c r="W275" s="431"/>
      <c r="X275" s="431"/>
      <c r="Y275" s="431"/>
      <c r="Z275" s="431"/>
      <c r="AA275" s="431"/>
      <c r="AB275" s="431"/>
      <c r="AC275" s="431"/>
      <c r="AD275" s="431"/>
      <c r="AE275" s="431"/>
      <c r="AF275" s="431"/>
      <c r="AG275" s="431"/>
      <c r="AH275" s="431"/>
      <c r="AI275" s="431"/>
      <c r="AJ275" s="431"/>
      <c r="AK275" s="431"/>
      <c r="AL275" s="431"/>
      <c r="AM275" s="431"/>
      <c r="AN275" s="431"/>
    </row>
    <row r="276" spans="1:40" ht="12.75" customHeight="1">
      <c r="A276" s="164" t="s">
        <v>450</v>
      </c>
      <c r="B276" s="431"/>
      <c r="C276" s="431"/>
      <c r="D276" s="431"/>
      <c r="E276" s="431"/>
      <c r="F276" s="431"/>
      <c r="G276" s="431"/>
      <c r="H276" s="431"/>
      <c r="I276" s="431"/>
      <c r="J276" s="431"/>
      <c r="K276" s="431"/>
      <c r="L276" s="431"/>
      <c r="M276" s="54"/>
      <c r="N276" s="431"/>
      <c r="O276" s="431"/>
      <c r="P276" s="431"/>
      <c r="Q276" s="431"/>
      <c r="R276" s="431">
        <v>10</v>
      </c>
      <c r="S276" s="431"/>
      <c r="T276" s="431"/>
      <c r="U276" s="431">
        <v>10</v>
      </c>
      <c r="V276" s="431"/>
      <c r="W276" s="431"/>
      <c r="X276" s="431"/>
      <c r="Y276" s="431"/>
      <c r="Z276" s="431"/>
      <c r="AA276" s="431"/>
      <c r="AB276" s="431"/>
      <c r="AC276" s="431"/>
      <c r="AD276" s="431"/>
      <c r="AE276" s="431"/>
      <c r="AF276" s="431"/>
      <c r="AG276" s="431"/>
      <c r="AH276" s="431"/>
      <c r="AI276" s="431"/>
      <c r="AJ276" s="431"/>
      <c r="AK276" s="431"/>
      <c r="AL276" s="431"/>
      <c r="AM276" s="431"/>
      <c r="AN276" s="432"/>
    </row>
    <row r="277" spans="1:40" ht="12.75" customHeight="1">
      <c r="A277" s="158" t="s">
        <v>451</v>
      </c>
      <c r="B277" s="431"/>
      <c r="C277" s="431">
        <v>15</v>
      </c>
      <c r="D277" s="431">
        <v>15</v>
      </c>
      <c r="E277" s="431"/>
      <c r="F277" s="431"/>
      <c r="G277" s="431">
        <v>10</v>
      </c>
      <c r="H277" s="431"/>
      <c r="I277" s="431"/>
      <c r="J277" s="431"/>
      <c r="K277" s="431"/>
      <c r="L277" s="431"/>
      <c r="M277" s="54"/>
      <c r="N277" s="431"/>
      <c r="O277" s="431"/>
      <c r="P277" s="431"/>
      <c r="Q277" s="431"/>
      <c r="R277" s="431"/>
      <c r="S277" s="431">
        <v>10</v>
      </c>
      <c r="T277" s="431"/>
      <c r="U277" s="431"/>
      <c r="V277" s="431"/>
      <c r="W277" s="431"/>
      <c r="X277" s="431"/>
      <c r="Y277" s="431"/>
      <c r="Z277" s="431"/>
      <c r="AA277" s="431"/>
      <c r="AB277" s="431"/>
      <c r="AC277" s="431"/>
      <c r="AD277" s="431"/>
      <c r="AE277" s="431"/>
      <c r="AF277" s="431"/>
      <c r="AG277" s="431"/>
      <c r="AH277" s="431"/>
      <c r="AI277" s="431"/>
      <c r="AJ277" s="431"/>
      <c r="AK277" s="431"/>
      <c r="AL277" s="431"/>
      <c r="AM277" s="431"/>
      <c r="AN277" s="431"/>
    </row>
    <row r="278" spans="1:40" ht="12.75" customHeight="1">
      <c r="A278" s="158" t="s">
        <v>452</v>
      </c>
      <c r="B278" s="431"/>
      <c r="C278" s="431"/>
      <c r="D278" s="431"/>
      <c r="E278" s="431"/>
      <c r="F278" s="431"/>
      <c r="G278" s="431"/>
      <c r="H278" s="431"/>
      <c r="I278" s="431"/>
      <c r="J278" s="431"/>
      <c r="K278" s="431"/>
      <c r="L278" s="431"/>
      <c r="M278" s="54"/>
      <c r="N278" s="431"/>
      <c r="O278" s="431"/>
      <c r="P278" s="431"/>
      <c r="Q278" s="431"/>
      <c r="R278" s="431"/>
      <c r="S278" s="431"/>
      <c r="T278" s="431"/>
      <c r="U278" s="431"/>
      <c r="V278" s="431"/>
      <c r="W278" s="431"/>
      <c r="X278" s="431"/>
      <c r="Y278" s="431"/>
      <c r="Z278" s="431"/>
      <c r="AA278" s="431"/>
      <c r="AB278" s="431"/>
      <c r="AC278" s="431"/>
      <c r="AD278" s="431"/>
      <c r="AE278" s="431"/>
      <c r="AF278" s="431"/>
      <c r="AG278" s="431"/>
      <c r="AH278" s="431"/>
      <c r="AI278" s="431"/>
      <c r="AJ278" s="431"/>
      <c r="AK278" s="431"/>
      <c r="AL278" s="431"/>
      <c r="AM278" s="431"/>
      <c r="AN278" s="432"/>
    </row>
    <row r="279" spans="1:40" ht="12.75" customHeight="1">
      <c r="A279" s="158" t="s">
        <v>453</v>
      </c>
      <c r="B279" s="431"/>
      <c r="C279" s="431"/>
      <c r="D279" s="431"/>
      <c r="E279" s="431"/>
      <c r="F279" s="431"/>
      <c r="G279" s="431"/>
      <c r="H279" s="431"/>
      <c r="I279" s="431"/>
      <c r="J279" s="431"/>
      <c r="K279" s="431"/>
      <c r="L279" s="431"/>
      <c r="M279" s="54"/>
      <c r="N279" s="431"/>
      <c r="O279" s="431">
        <v>15</v>
      </c>
      <c r="P279" s="431"/>
      <c r="Q279" s="431"/>
      <c r="R279" s="431"/>
      <c r="S279" s="431"/>
      <c r="T279" s="431">
        <v>10</v>
      </c>
      <c r="U279" s="431"/>
      <c r="V279" s="431"/>
      <c r="W279" s="431"/>
      <c r="X279" s="431"/>
      <c r="Y279" s="431"/>
      <c r="Z279" s="431"/>
      <c r="AA279" s="431"/>
      <c r="AB279" s="431"/>
      <c r="AC279" s="431"/>
      <c r="AD279" s="431"/>
      <c r="AE279" s="431"/>
      <c r="AF279" s="431"/>
      <c r="AG279" s="431"/>
      <c r="AH279" s="431"/>
      <c r="AI279" s="431"/>
      <c r="AJ279" s="431"/>
      <c r="AK279" s="431"/>
      <c r="AL279" s="431"/>
      <c r="AM279" s="431"/>
      <c r="AN279" s="431"/>
    </row>
    <row r="280" spans="1:40" ht="12.75" customHeight="1">
      <c r="A280" s="158" t="s">
        <v>455</v>
      </c>
      <c r="B280" s="431"/>
      <c r="C280" s="431"/>
      <c r="D280" s="431"/>
      <c r="E280" s="431"/>
      <c r="F280" s="431"/>
      <c r="G280" s="431"/>
      <c r="H280" s="431"/>
      <c r="I280" s="431"/>
      <c r="J280" s="431"/>
      <c r="K280" s="431"/>
      <c r="L280" s="431"/>
      <c r="M280" s="54"/>
      <c r="N280" s="431"/>
      <c r="O280" s="431">
        <v>10</v>
      </c>
      <c r="P280" s="431"/>
      <c r="Q280" s="431"/>
      <c r="R280" s="431"/>
      <c r="S280" s="431"/>
      <c r="T280" s="431">
        <v>10</v>
      </c>
      <c r="U280" s="431"/>
      <c r="V280" s="431"/>
      <c r="W280" s="431"/>
      <c r="X280" s="431"/>
      <c r="Y280" s="431"/>
      <c r="Z280" s="431"/>
      <c r="AA280" s="431"/>
      <c r="AB280" s="431"/>
      <c r="AC280" s="431"/>
      <c r="AD280" s="431"/>
      <c r="AE280" s="431"/>
      <c r="AF280" s="431"/>
      <c r="AG280" s="431"/>
      <c r="AH280" s="431"/>
      <c r="AI280" s="431"/>
      <c r="AJ280" s="431"/>
      <c r="AK280" s="431"/>
      <c r="AL280" s="431"/>
      <c r="AM280" s="431"/>
      <c r="AN280" s="432"/>
    </row>
    <row r="281" spans="1:40" ht="12.75" customHeight="1">
      <c r="A281" s="158" t="s">
        <v>456</v>
      </c>
      <c r="B281" s="431"/>
      <c r="C281" s="431"/>
      <c r="D281" s="431"/>
      <c r="E281" s="431"/>
      <c r="F281" s="431"/>
      <c r="G281" s="431"/>
      <c r="H281" s="431"/>
      <c r="I281" s="431"/>
      <c r="J281" s="431"/>
      <c r="K281" s="431"/>
      <c r="L281" s="431"/>
      <c r="M281" s="54"/>
      <c r="N281" s="431"/>
      <c r="O281" s="431"/>
      <c r="P281" s="431"/>
      <c r="Q281" s="431"/>
      <c r="R281" s="431"/>
      <c r="S281" s="431"/>
      <c r="T281" s="431"/>
      <c r="U281" s="431"/>
      <c r="V281" s="431"/>
      <c r="W281" s="431"/>
      <c r="X281" s="431"/>
      <c r="Y281" s="431"/>
      <c r="Z281" s="431"/>
      <c r="AA281" s="431"/>
      <c r="AB281" s="431"/>
      <c r="AC281" s="431"/>
      <c r="AD281" s="431"/>
      <c r="AE281" s="431"/>
      <c r="AF281" s="431"/>
      <c r="AG281" s="431"/>
      <c r="AH281" s="431"/>
      <c r="AI281" s="431"/>
      <c r="AJ281" s="431"/>
      <c r="AK281" s="431"/>
      <c r="AL281" s="431"/>
      <c r="AM281" s="431"/>
      <c r="AN281" s="431"/>
    </row>
    <row r="282" spans="1:40" ht="12.75" customHeight="1">
      <c r="A282" s="158" t="s">
        <v>457</v>
      </c>
      <c r="B282" s="431"/>
      <c r="C282" s="431"/>
      <c r="D282" s="431"/>
      <c r="E282" s="431"/>
      <c r="F282" s="431">
        <v>10</v>
      </c>
      <c r="G282" s="431"/>
      <c r="H282" s="431"/>
      <c r="I282" s="431"/>
      <c r="J282" s="431"/>
      <c r="K282" s="431"/>
      <c r="L282" s="431"/>
      <c r="M282" s="54"/>
      <c r="N282" s="431"/>
      <c r="O282" s="431"/>
      <c r="P282" s="431"/>
      <c r="Q282" s="431">
        <v>10</v>
      </c>
      <c r="R282" s="431"/>
      <c r="S282" s="431"/>
      <c r="T282" s="431"/>
      <c r="U282" s="431"/>
      <c r="V282" s="431"/>
      <c r="W282" s="431"/>
      <c r="X282" s="431"/>
      <c r="Y282" s="431"/>
      <c r="Z282" s="431"/>
      <c r="AA282" s="431"/>
      <c r="AB282" s="431"/>
      <c r="AC282" s="431"/>
      <c r="AD282" s="431"/>
      <c r="AE282" s="431"/>
      <c r="AF282" s="431"/>
      <c r="AG282" s="431"/>
      <c r="AH282" s="431"/>
      <c r="AI282" s="431"/>
      <c r="AJ282" s="431"/>
      <c r="AK282" s="431"/>
      <c r="AL282" s="431"/>
      <c r="AM282" s="431"/>
      <c r="AN282" s="432"/>
    </row>
    <row r="283" spans="1:40" ht="12.75" customHeight="1">
      <c r="A283" s="158" t="s">
        <v>458</v>
      </c>
      <c r="B283" s="431"/>
      <c r="C283" s="431"/>
      <c r="D283" s="431"/>
      <c r="E283" s="431"/>
      <c r="F283" s="431"/>
      <c r="G283" s="431"/>
      <c r="H283" s="431"/>
      <c r="I283" s="431"/>
      <c r="J283" s="431"/>
      <c r="K283" s="431"/>
      <c r="L283" s="431"/>
      <c r="M283" s="54"/>
      <c r="N283" s="431"/>
      <c r="O283" s="431"/>
      <c r="P283" s="431"/>
      <c r="Q283" s="431"/>
      <c r="R283" s="431"/>
      <c r="S283" s="431"/>
      <c r="T283" s="431"/>
      <c r="U283" s="431"/>
      <c r="V283" s="431"/>
      <c r="W283" s="431"/>
      <c r="X283" s="431"/>
      <c r="Y283" s="431"/>
      <c r="Z283" s="431"/>
      <c r="AA283" s="431"/>
      <c r="AB283" s="431"/>
      <c r="AC283" s="431"/>
      <c r="AD283" s="431"/>
      <c r="AE283" s="431"/>
      <c r="AF283" s="431"/>
      <c r="AG283" s="431"/>
      <c r="AH283" s="431"/>
      <c r="AI283" s="431"/>
      <c r="AJ283" s="431"/>
      <c r="AK283" s="431"/>
      <c r="AL283" s="431"/>
      <c r="AM283" s="431"/>
      <c r="AN283" s="431"/>
    </row>
    <row r="284" spans="1:40" ht="12.75" customHeight="1">
      <c r="A284" s="158" t="s">
        <v>459</v>
      </c>
      <c r="B284" s="431"/>
      <c r="C284" s="431"/>
      <c r="D284" s="431"/>
      <c r="E284" s="431"/>
      <c r="F284" s="431"/>
      <c r="G284" s="431"/>
      <c r="H284" s="431"/>
      <c r="I284" s="431"/>
      <c r="J284" s="431"/>
      <c r="K284" s="431"/>
      <c r="L284" s="431"/>
      <c r="M284" s="54"/>
      <c r="N284" s="431"/>
      <c r="O284" s="431"/>
      <c r="P284" s="431"/>
      <c r="Q284" s="431"/>
      <c r="R284" s="431"/>
      <c r="S284" s="431"/>
      <c r="T284" s="431"/>
      <c r="U284" s="431"/>
      <c r="V284" s="431"/>
      <c r="W284" s="431"/>
      <c r="X284" s="431"/>
      <c r="Y284" s="431"/>
      <c r="Z284" s="431"/>
      <c r="AA284" s="431"/>
      <c r="AB284" s="431"/>
      <c r="AC284" s="431"/>
      <c r="AD284" s="431"/>
      <c r="AE284" s="431"/>
      <c r="AF284" s="431"/>
      <c r="AG284" s="431"/>
      <c r="AH284" s="431"/>
      <c r="AI284" s="431"/>
      <c r="AJ284" s="431"/>
      <c r="AK284" s="431"/>
      <c r="AL284" s="431"/>
      <c r="AM284" s="431"/>
      <c r="AN284" s="432"/>
    </row>
    <row r="285" spans="1:40" ht="12.75" customHeight="1">
      <c r="A285" s="158" t="s">
        <v>460</v>
      </c>
      <c r="B285" s="431"/>
      <c r="C285" s="431"/>
      <c r="D285" s="431"/>
      <c r="E285" s="431"/>
      <c r="F285" s="431">
        <v>10</v>
      </c>
      <c r="G285" s="431"/>
      <c r="H285" s="431"/>
      <c r="I285" s="431"/>
      <c r="J285" s="431"/>
      <c r="K285" s="431"/>
      <c r="L285" s="431"/>
      <c r="M285" s="54"/>
      <c r="N285" s="431"/>
      <c r="O285" s="431"/>
      <c r="P285" s="431"/>
      <c r="Q285" s="431"/>
      <c r="R285" s="431"/>
      <c r="S285" s="431"/>
      <c r="T285" s="431"/>
      <c r="U285" s="431"/>
      <c r="V285" s="431"/>
      <c r="W285" s="431"/>
      <c r="X285" s="431"/>
      <c r="Y285" s="431"/>
      <c r="Z285" s="431"/>
      <c r="AA285" s="431"/>
      <c r="AB285" s="431"/>
      <c r="AC285" s="431"/>
      <c r="AD285" s="431"/>
      <c r="AE285" s="431"/>
      <c r="AF285" s="431"/>
      <c r="AG285" s="431"/>
      <c r="AH285" s="431"/>
      <c r="AI285" s="431"/>
      <c r="AJ285" s="431"/>
      <c r="AK285" s="431"/>
      <c r="AL285" s="431"/>
      <c r="AM285" s="431"/>
      <c r="AN285" s="431"/>
    </row>
    <row r="286" spans="1:40" ht="12.75" customHeight="1">
      <c r="A286" s="158" t="s">
        <v>461</v>
      </c>
      <c r="B286" s="431"/>
      <c r="C286" s="431"/>
      <c r="D286" s="431"/>
      <c r="E286" s="431"/>
      <c r="F286" s="431"/>
      <c r="G286" s="431"/>
      <c r="H286" s="431"/>
      <c r="I286" s="431"/>
      <c r="J286" s="431"/>
      <c r="K286" s="431"/>
      <c r="L286" s="431"/>
      <c r="M286" s="54"/>
      <c r="N286" s="431"/>
      <c r="O286" s="431"/>
      <c r="P286" s="431"/>
      <c r="Q286" s="431"/>
      <c r="R286" s="431"/>
      <c r="S286" s="431"/>
      <c r="T286" s="431"/>
      <c r="U286" s="431"/>
      <c r="V286" s="431"/>
      <c r="W286" s="431"/>
      <c r="X286" s="431"/>
      <c r="Y286" s="431"/>
      <c r="Z286" s="431"/>
      <c r="AA286" s="431"/>
      <c r="AB286" s="431"/>
      <c r="AC286" s="431"/>
      <c r="AD286" s="431"/>
      <c r="AE286" s="431"/>
      <c r="AF286" s="431"/>
      <c r="AG286" s="431"/>
      <c r="AH286" s="431"/>
      <c r="AI286" s="431"/>
      <c r="AJ286" s="431"/>
      <c r="AK286" s="431"/>
      <c r="AL286" s="431"/>
      <c r="AM286" s="431"/>
      <c r="AN286" s="432"/>
    </row>
    <row r="287" spans="1:40" ht="12.75" customHeight="1">
      <c r="A287" s="158" t="s">
        <v>462</v>
      </c>
      <c r="B287" s="431"/>
      <c r="C287" s="431"/>
      <c r="D287" s="431"/>
      <c r="E287" s="431"/>
      <c r="F287" s="431"/>
      <c r="G287" s="431"/>
      <c r="H287" s="431"/>
      <c r="I287" s="431"/>
      <c r="J287" s="431"/>
      <c r="K287" s="431"/>
      <c r="L287" s="431"/>
      <c r="M287" s="54"/>
      <c r="N287" s="431"/>
      <c r="O287" s="431"/>
      <c r="P287" s="431"/>
      <c r="Q287" s="431"/>
      <c r="R287" s="431"/>
      <c r="S287" s="431"/>
      <c r="T287" s="431"/>
      <c r="U287" s="431"/>
      <c r="V287" s="431"/>
      <c r="W287" s="431"/>
      <c r="X287" s="431"/>
      <c r="Y287" s="431"/>
      <c r="Z287" s="431"/>
      <c r="AA287" s="431"/>
      <c r="AB287" s="431"/>
      <c r="AC287" s="431"/>
      <c r="AD287" s="431"/>
      <c r="AE287" s="431"/>
      <c r="AF287" s="431"/>
      <c r="AG287" s="431"/>
      <c r="AH287" s="431"/>
      <c r="AI287" s="431"/>
      <c r="AJ287" s="431"/>
      <c r="AK287" s="431"/>
      <c r="AL287" s="431"/>
      <c r="AM287" s="431"/>
      <c r="AN287" s="431"/>
    </row>
    <row r="288" spans="1:40" ht="12.75" customHeight="1">
      <c r="A288" s="158" t="s">
        <v>463</v>
      </c>
      <c r="B288" s="431"/>
      <c r="C288" s="431"/>
      <c r="D288" s="431"/>
      <c r="E288" s="431"/>
      <c r="F288" s="431"/>
      <c r="G288" s="431"/>
      <c r="H288" s="431"/>
      <c r="I288" s="431"/>
      <c r="J288" s="431"/>
      <c r="K288" s="431"/>
      <c r="L288" s="431"/>
      <c r="M288" s="54"/>
      <c r="N288" s="431"/>
      <c r="O288" s="431"/>
      <c r="P288" s="431"/>
      <c r="Q288" s="431"/>
      <c r="R288" s="431"/>
      <c r="S288" s="431"/>
      <c r="T288" s="431"/>
      <c r="U288" s="431"/>
      <c r="V288" s="431"/>
      <c r="W288" s="431"/>
      <c r="X288" s="431"/>
      <c r="Y288" s="431"/>
      <c r="Z288" s="431"/>
      <c r="AA288" s="431"/>
      <c r="AB288" s="431"/>
      <c r="AC288" s="431"/>
      <c r="AD288" s="431"/>
      <c r="AE288" s="431"/>
      <c r="AF288" s="431"/>
      <c r="AG288" s="431"/>
      <c r="AH288" s="431"/>
      <c r="AI288" s="431"/>
      <c r="AJ288" s="431"/>
      <c r="AK288" s="431"/>
      <c r="AL288" s="431"/>
      <c r="AM288" s="431"/>
      <c r="AN288" s="432"/>
    </row>
    <row r="289" spans="1:40" ht="12.75" customHeight="1">
      <c r="A289" s="158" t="s">
        <v>464</v>
      </c>
      <c r="B289" s="431"/>
      <c r="C289" s="431"/>
      <c r="D289" s="431"/>
      <c r="E289" s="431"/>
      <c r="F289" s="431">
        <v>10</v>
      </c>
      <c r="G289" s="431"/>
      <c r="H289" s="431"/>
      <c r="I289" s="431"/>
      <c r="J289" s="431"/>
      <c r="K289" s="431"/>
      <c r="L289" s="431"/>
      <c r="M289" s="54"/>
      <c r="N289" s="431"/>
      <c r="O289" s="431"/>
      <c r="P289" s="431"/>
      <c r="Q289" s="431"/>
      <c r="R289" s="431"/>
      <c r="S289" s="431"/>
      <c r="T289" s="431"/>
      <c r="U289" s="431"/>
      <c r="V289" s="431"/>
      <c r="W289" s="431"/>
      <c r="X289" s="431"/>
      <c r="Y289" s="431"/>
      <c r="Z289" s="431"/>
      <c r="AA289" s="431"/>
      <c r="AB289" s="431"/>
      <c r="AC289" s="431"/>
      <c r="AD289" s="431"/>
      <c r="AE289" s="431"/>
      <c r="AF289" s="431"/>
      <c r="AG289" s="431"/>
      <c r="AH289" s="431"/>
      <c r="AI289" s="431"/>
      <c r="AJ289" s="431"/>
      <c r="AK289" s="431"/>
      <c r="AL289" s="431"/>
      <c r="AM289" s="431"/>
      <c r="AN289" s="431"/>
    </row>
    <row r="290" spans="1:40" ht="12.75" customHeight="1">
      <c r="A290" s="158" t="s">
        <v>285</v>
      </c>
      <c r="B290" s="431">
        <v>15</v>
      </c>
      <c r="C290" s="431"/>
      <c r="D290" s="431"/>
      <c r="E290" s="431"/>
      <c r="F290" s="431"/>
      <c r="G290" s="431"/>
      <c r="H290" s="431"/>
      <c r="I290" s="431"/>
      <c r="J290" s="431"/>
      <c r="K290" s="431"/>
      <c r="L290" s="431"/>
      <c r="M290" s="54"/>
      <c r="N290" s="431"/>
      <c r="O290" s="431"/>
      <c r="P290" s="431"/>
      <c r="Q290" s="431"/>
      <c r="R290" s="431"/>
      <c r="S290" s="431"/>
      <c r="T290" s="431"/>
      <c r="U290" s="431"/>
      <c r="V290" s="431"/>
      <c r="W290" s="431"/>
      <c r="X290" s="431"/>
      <c r="Y290" s="431"/>
      <c r="Z290" s="431"/>
      <c r="AA290" s="431"/>
      <c r="AB290" s="431"/>
      <c r="AC290" s="431"/>
      <c r="AD290" s="431"/>
      <c r="AE290" s="431"/>
      <c r="AF290" s="431"/>
      <c r="AG290" s="431"/>
      <c r="AH290" s="431"/>
      <c r="AI290" s="431"/>
      <c r="AJ290" s="431"/>
      <c r="AK290" s="431"/>
      <c r="AL290" s="431"/>
      <c r="AM290" s="431"/>
      <c r="AN290" s="432"/>
    </row>
    <row r="291" spans="1:40" ht="12.75" customHeight="1">
      <c r="A291" s="158" t="s">
        <v>1745</v>
      </c>
      <c r="B291" s="431"/>
      <c r="C291" s="431"/>
      <c r="D291" s="431"/>
      <c r="E291" s="431"/>
      <c r="F291" s="431"/>
      <c r="G291" s="431"/>
      <c r="H291" s="431"/>
      <c r="I291" s="431"/>
      <c r="J291" s="431"/>
      <c r="K291" s="431"/>
      <c r="L291" s="431"/>
      <c r="M291" s="54"/>
      <c r="N291" s="431"/>
      <c r="O291" s="431"/>
      <c r="P291" s="431">
        <v>5</v>
      </c>
      <c r="Q291" s="431"/>
      <c r="R291" s="431"/>
      <c r="S291" s="431"/>
      <c r="T291" s="431"/>
      <c r="U291" s="431"/>
      <c r="V291" s="431"/>
      <c r="W291" s="431"/>
      <c r="X291" s="431"/>
      <c r="Y291" s="431"/>
      <c r="Z291" s="431"/>
      <c r="AA291" s="431"/>
      <c r="AB291" s="431"/>
      <c r="AC291" s="431"/>
      <c r="AD291" s="431"/>
      <c r="AE291" s="431"/>
      <c r="AF291" s="431"/>
      <c r="AG291" s="431"/>
      <c r="AH291" s="431"/>
      <c r="AI291" s="431"/>
      <c r="AJ291" s="431"/>
      <c r="AK291" s="431"/>
      <c r="AL291" s="431"/>
      <c r="AM291" s="431"/>
      <c r="AN291" s="431"/>
    </row>
    <row r="292" spans="1:40" ht="12.75" customHeight="1">
      <c r="A292" s="158" t="s">
        <v>287</v>
      </c>
      <c r="B292" s="431"/>
      <c r="C292" s="431"/>
      <c r="D292" s="431"/>
      <c r="E292" s="431"/>
      <c r="F292" s="431"/>
      <c r="G292" s="431"/>
      <c r="H292" s="431"/>
      <c r="I292" s="431"/>
      <c r="J292" s="431"/>
      <c r="K292" s="431"/>
      <c r="L292" s="431"/>
      <c r="M292" s="54"/>
      <c r="N292" s="431"/>
      <c r="O292" s="431"/>
      <c r="P292" s="431">
        <v>15</v>
      </c>
      <c r="Q292" s="431">
        <v>10</v>
      </c>
      <c r="R292" s="431"/>
      <c r="S292" s="431"/>
      <c r="T292" s="431"/>
      <c r="U292" s="431"/>
      <c r="V292" s="431"/>
      <c r="W292" s="431"/>
      <c r="X292" s="431"/>
      <c r="Y292" s="431"/>
      <c r="Z292" s="431"/>
      <c r="AA292" s="431"/>
      <c r="AB292" s="431"/>
      <c r="AC292" s="431"/>
      <c r="AD292" s="431">
        <v>15</v>
      </c>
      <c r="AE292" s="431"/>
      <c r="AF292" s="431"/>
      <c r="AG292" s="431"/>
      <c r="AH292" s="431"/>
      <c r="AI292" s="431"/>
      <c r="AJ292" s="431"/>
      <c r="AK292" s="431">
        <v>5</v>
      </c>
      <c r="AL292" s="431"/>
      <c r="AM292" s="431">
        <v>10</v>
      </c>
      <c r="AN292" s="432"/>
    </row>
    <row r="293" spans="1:40" ht="12.75" customHeight="1">
      <c r="A293" s="158" t="s">
        <v>288</v>
      </c>
      <c r="B293" s="431"/>
      <c r="C293" s="431"/>
      <c r="D293" s="431"/>
      <c r="E293" s="431"/>
      <c r="F293" s="431"/>
      <c r="G293" s="431"/>
      <c r="H293" s="431"/>
      <c r="I293" s="431"/>
      <c r="J293" s="431"/>
      <c r="K293" s="431"/>
      <c r="L293" s="431"/>
      <c r="M293" s="54"/>
      <c r="N293" s="431"/>
      <c r="O293" s="431"/>
      <c r="P293" s="431"/>
      <c r="Q293" s="431"/>
      <c r="R293" s="431"/>
      <c r="S293" s="431"/>
      <c r="T293" s="431"/>
      <c r="U293" s="431"/>
      <c r="V293" s="431"/>
      <c r="W293" s="431"/>
      <c r="X293" s="431"/>
      <c r="Y293" s="431"/>
      <c r="Z293" s="431"/>
      <c r="AA293" s="431"/>
      <c r="AB293" s="431"/>
      <c r="AC293" s="431"/>
      <c r="AD293" s="431">
        <v>15</v>
      </c>
      <c r="AE293" s="431"/>
      <c r="AF293" s="431"/>
      <c r="AG293" s="431"/>
      <c r="AH293" s="431"/>
      <c r="AI293" s="431"/>
      <c r="AJ293" s="431"/>
      <c r="AK293" s="431">
        <v>10</v>
      </c>
      <c r="AL293" s="431"/>
      <c r="AM293" s="431">
        <v>15</v>
      </c>
      <c r="AN293" s="431">
        <v>10</v>
      </c>
    </row>
    <row r="294" spans="1:40" ht="12.75" customHeight="1">
      <c r="A294" s="158" t="s">
        <v>289</v>
      </c>
      <c r="B294" s="431"/>
      <c r="C294" s="431"/>
      <c r="D294" s="431"/>
      <c r="E294" s="431"/>
      <c r="F294" s="431"/>
      <c r="G294" s="431"/>
      <c r="H294" s="431"/>
      <c r="I294" s="431"/>
      <c r="J294" s="431"/>
      <c r="K294" s="431"/>
      <c r="L294" s="431"/>
      <c r="M294" s="54"/>
      <c r="N294" s="431"/>
      <c r="O294" s="431"/>
      <c r="P294" s="431"/>
      <c r="Q294" s="431"/>
      <c r="R294" s="431"/>
      <c r="S294" s="431"/>
      <c r="T294" s="431"/>
      <c r="U294" s="431"/>
      <c r="V294" s="431"/>
      <c r="W294" s="431"/>
      <c r="X294" s="431"/>
      <c r="Y294" s="431"/>
      <c r="Z294" s="431"/>
      <c r="AA294" s="431"/>
      <c r="AB294" s="431"/>
      <c r="AC294" s="431"/>
      <c r="AD294" s="431"/>
      <c r="AE294" s="431"/>
      <c r="AF294" s="431"/>
      <c r="AG294" s="431"/>
      <c r="AH294" s="431"/>
      <c r="AI294" s="431"/>
      <c r="AJ294" s="431"/>
      <c r="AK294" s="431"/>
      <c r="AL294" s="431"/>
      <c r="AM294" s="431"/>
      <c r="AN294" s="432"/>
    </row>
    <row r="295" spans="1:40" ht="12.75" customHeight="1">
      <c r="A295" s="158" t="s">
        <v>290</v>
      </c>
      <c r="B295" s="431"/>
      <c r="C295" s="431"/>
      <c r="D295" s="431"/>
      <c r="E295" s="431"/>
      <c r="F295" s="431"/>
      <c r="G295" s="431"/>
      <c r="H295" s="431"/>
      <c r="I295" s="431"/>
      <c r="J295" s="431"/>
      <c r="K295" s="431"/>
      <c r="L295" s="431"/>
      <c r="M295" s="54"/>
      <c r="N295" s="431"/>
      <c r="O295" s="431">
        <v>5</v>
      </c>
      <c r="P295" s="431"/>
      <c r="Q295" s="431"/>
      <c r="R295" s="431"/>
      <c r="S295" s="431"/>
      <c r="T295" s="431"/>
      <c r="U295" s="431"/>
      <c r="V295" s="431"/>
      <c r="W295" s="431"/>
      <c r="X295" s="431"/>
      <c r="Y295" s="431"/>
      <c r="Z295" s="431"/>
      <c r="AA295" s="431"/>
      <c r="AB295" s="431"/>
      <c r="AC295" s="431"/>
      <c r="AD295" s="431"/>
      <c r="AE295" s="431"/>
      <c r="AF295" s="431"/>
      <c r="AG295" s="431"/>
      <c r="AH295" s="431"/>
      <c r="AI295" s="431"/>
      <c r="AJ295" s="431"/>
      <c r="AK295" s="431"/>
      <c r="AL295" s="431"/>
      <c r="AM295" s="431"/>
      <c r="AN295" s="431"/>
    </row>
    <row r="296" spans="1:40" ht="12.75" customHeight="1">
      <c r="A296" s="52"/>
      <c r="B296" s="431"/>
      <c r="C296" s="431"/>
      <c r="D296" s="431"/>
      <c r="E296" s="431"/>
      <c r="F296" s="431"/>
      <c r="G296" s="431"/>
      <c r="H296" s="431"/>
      <c r="I296" s="431"/>
      <c r="J296" s="431"/>
      <c r="K296" s="431"/>
      <c r="L296" s="431"/>
      <c r="M296" s="54"/>
      <c r="N296" s="431"/>
      <c r="O296" s="431"/>
      <c r="P296" s="431"/>
      <c r="Q296" s="431"/>
      <c r="R296" s="431"/>
      <c r="S296" s="431"/>
      <c r="T296" s="431"/>
      <c r="U296" s="431"/>
      <c r="V296" s="431"/>
      <c r="W296" s="431"/>
      <c r="X296" s="431"/>
      <c r="Y296" s="431"/>
      <c r="Z296" s="431"/>
      <c r="AA296" s="431"/>
      <c r="AB296" s="431"/>
      <c r="AC296" s="431"/>
      <c r="AD296" s="431"/>
      <c r="AE296" s="431"/>
      <c r="AF296" s="431"/>
      <c r="AG296" s="431"/>
      <c r="AH296" s="431"/>
      <c r="AI296" s="431"/>
      <c r="AJ296" s="431"/>
      <c r="AK296" s="431"/>
      <c r="AL296" s="431"/>
      <c r="AM296" s="431"/>
      <c r="AN296" s="441"/>
    </row>
    <row r="297" spans="1:40" ht="12.75" customHeight="1">
      <c r="A297" s="52"/>
      <c r="B297" s="431"/>
      <c r="C297" s="431"/>
      <c r="D297" s="431"/>
      <c r="E297" s="431"/>
      <c r="F297" s="431"/>
      <c r="G297" s="431"/>
      <c r="H297" s="431"/>
      <c r="I297" s="431"/>
      <c r="J297" s="431"/>
      <c r="K297" s="431"/>
      <c r="L297" s="431"/>
      <c r="M297" s="54"/>
      <c r="N297" s="431"/>
      <c r="O297" s="431"/>
      <c r="P297" s="431"/>
      <c r="Q297" s="431"/>
      <c r="R297" s="431"/>
      <c r="S297" s="431"/>
      <c r="T297" s="431"/>
      <c r="U297" s="431"/>
      <c r="V297" s="431"/>
      <c r="W297" s="431"/>
      <c r="X297" s="431"/>
      <c r="Y297" s="431"/>
      <c r="Z297" s="431"/>
      <c r="AA297" s="431"/>
      <c r="AB297" s="431"/>
      <c r="AC297" s="431"/>
      <c r="AD297" s="431"/>
      <c r="AE297" s="431"/>
      <c r="AF297" s="431"/>
      <c r="AG297" s="431"/>
      <c r="AH297" s="431"/>
      <c r="AI297" s="431"/>
      <c r="AJ297" s="431"/>
      <c r="AK297" s="431"/>
      <c r="AL297" s="431"/>
      <c r="AM297" s="431"/>
      <c r="AN297" s="52"/>
    </row>
    <row r="298" spans="1:40" ht="12.75" customHeight="1">
      <c r="A298" s="52"/>
      <c r="B298" s="431"/>
      <c r="C298" s="431"/>
      <c r="D298" s="431"/>
      <c r="E298" s="431"/>
      <c r="F298" s="431"/>
      <c r="G298" s="431"/>
      <c r="H298" s="431"/>
      <c r="I298" s="431"/>
      <c r="J298" s="431"/>
      <c r="K298" s="431"/>
      <c r="L298" s="431"/>
      <c r="M298" s="54"/>
      <c r="N298" s="431"/>
      <c r="O298" s="431"/>
      <c r="P298" s="431"/>
      <c r="Q298" s="431"/>
      <c r="R298" s="431"/>
      <c r="S298" s="431"/>
      <c r="T298" s="431"/>
      <c r="U298" s="431"/>
      <c r="V298" s="431"/>
      <c r="W298" s="431"/>
      <c r="X298" s="431"/>
      <c r="Y298" s="431"/>
      <c r="Z298" s="431"/>
      <c r="AA298" s="431"/>
      <c r="AB298" s="431"/>
      <c r="AC298" s="431"/>
      <c r="AD298" s="431"/>
      <c r="AE298" s="431"/>
      <c r="AF298" s="431"/>
      <c r="AG298" s="431"/>
      <c r="AH298" s="431"/>
      <c r="AI298" s="431"/>
      <c r="AJ298" s="431"/>
      <c r="AK298" s="431"/>
      <c r="AL298" s="431"/>
      <c r="AM298" s="431"/>
      <c r="AN298" s="441"/>
    </row>
    <row r="299" spans="1:40" ht="12.75" customHeight="1">
      <c r="A299" s="52"/>
      <c r="B299" s="431"/>
      <c r="C299" s="431"/>
      <c r="D299" s="431"/>
      <c r="E299" s="431"/>
      <c r="F299" s="431"/>
      <c r="G299" s="431"/>
      <c r="H299" s="431"/>
      <c r="I299" s="431"/>
      <c r="J299" s="431"/>
      <c r="K299" s="431"/>
      <c r="L299" s="431"/>
      <c r="M299" s="54"/>
      <c r="N299" s="431"/>
      <c r="O299" s="431"/>
      <c r="P299" s="431"/>
      <c r="Q299" s="431"/>
      <c r="R299" s="431"/>
      <c r="S299" s="431"/>
      <c r="T299" s="431"/>
      <c r="U299" s="431"/>
      <c r="V299" s="431"/>
      <c r="W299" s="431"/>
      <c r="X299" s="431"/>
      <c r="Y299" s="431"/>
      <c r="Z299" s="431"/>
      <c r="AA299" s="431"/>
      <c r="AB299" s="431"/>
      <c r="AC299" s="431"/>
      <c r="AD299" s="431"/>
      <c r="AE299" s="431"/>
      <c r="AF299" s="431"/>
      <c r="AG299" s="431"/>
      <c r="AH299" s="431"/>
      <c r="AI299" s="431"/>
      <c r="AJ299" s="431"/>
      <c r="AK299" s="431"/>
      <c r="AL299" s="431"/>
      <c r="AM299" s="431"/>
      <c r="AN299" s="52"/>
    </row>
    <row r="300" spans="1:40" ht="12.75" customHeight="1">
      <c r="A300" s="52"/>
      <c r="B300" s="431"/>
      <c r="C300" s="431"/>
      <c r="D300" s="431"/>
      <c r="E300" s="431"/>
      <c r="F300" s="431"/>
      <c r="G300" s="431"/>
      <c r="H300" s="431"/>
      <c r="I300" s="431"/>
      <c r="J300" s="431"/>
      <c r="K300" s="431"/>
      <c r="L300" s="431"/>
      <c r="M300" s="54"/>
      <c r="N300" s="431"/>
      <c r="O300" s="431"/>
      <c r="P300" s="431"/>
      <c r="Q300" s="431"/>
      <c r="R300" s="431"/>
      <c r="S300" s="431"/>
      <c r="T300" s="431"/>
      <c r="U300" s="431"/>
      <c r="V300" s="431"/>
      <c r="W300" s="431"/>
      <c r="X300" s="431"/>
      <c r="Y300" s="431"/>
      <c r="Z300" s="431"/>
      <c r="AA300" s="431"/>
      <c r="AB300" s="431"/>
      <c r="AC300" s="431"/>
      <c r="AD300" s="431"/>
      <c r="AE300" s="431"/>
      <c r="AF300" s="431"/>
      <c r="AG300" s="431"/>
      <c r="AH300" s="431"/>
      <c r="AI300" s="431"/>
      <c r="AJ300" s="431"/>
      <c r="AK300" s="431"/>
      <c r="AL300" s="431"/>
      <c r="AM300" s="431"/>
      <c r="AN300" s="441"/>
    </row>
    <row r="301" spans="1:40" ht="12.75" customHeight="1">
      <c r="A301" s="52"/>
      <c r="B301" s="431"/>
      <c r="C301" s="431"/>
      <c r="D301" s="431"/>
      <c r="E301" s="431"/>
      <c r="F301" s="431"/>
      <c r="G301" s="431"/>
      <c r="H301" s="431"/>
      <c r="I301" s="431"/>
      <c r="J301" s="431"/>
      <c r="K301" s="431"/>
      <c r="L301" s="431"/>
      <c r="M301" s="54"/>
      <c r="N301" s="431"/>
      <c r="O301" s="431"/>
      <c r="P301" s="431"/>
      <c r="Q301" s="431"/>
      <c r="R301" s="431"/>
      <c r="S301" s="431"/>
      <c r="T301" s="431"/>
      <c r="U301" s="431"/>
      <c r="V301" s="431"/>
      <c r="W301" s="431"/>
      <c r="X301" s="431"/>
      <c r="Y301" s="431"/>
      <c r="Z301" s="431"/>
      <c r="AA301" s="431"/>
      <c r="AB301" s="431"/>
      <c r="AC301" s="431"/>
      <c r="AD301" s="431"/>
      <c r="AE301" s="431"/>
      <c r="AF301" s="431"/>
      <c r="AG301" s="431"/>
      <c r="AH301" s="431"/>
      <c r="AI301" s="431"/>
      <c r="AJ301" s="431"/>
      <c r="AK301" s="431"/>
      <c r="AL301" s="431"/>
      <c r="AM301" s="431"/>
      <c r="AN301" s="52"/>
    </row>
    <row r="302" spans="1:40" ht="12.75" customHeight="1">
      <c r="A302" s="52"/>
      <c r="B302" s="431"/>
      <c r="C302" s="431"/>
      <c r="D302" s="431"/>
      <c r="E302" s="431"/>
      <c r="F302" s="431"/>
      <c r="G302" s="431"/>
      <c r="H302" s="431"/>
      <c r="I302" s="431"/>
      <c r="J302" s="431"/>
      <c r="K302" s="431"/>
      <c r="L302" s="431"/>
      <c r="M302" s="54"/>
      <c r="N302" s="431"/>
      <c r="O302" s="431"/>
      <c r="P302" s="431"/>
      <c r="Q302" s="431"/>
      <c r="R302" s="431"/>
      <c r="S302" s="431"/>
      <c r="T302" s="431"/>
      <c r="U302" s="431"/>
      <c r="V302" s="431"/>
      <c r="W302" s="431"/>
      <c r="X302" s="431"/>
      <c r="Y302" s="431"/>
      <c r="Z302" s="431"/>
      <c r="AA302" s="431"/>
      <c r="AB302" s="431"/>
      <c r="AC302" s="431"/>
      <c r="AD302" s="431"/>
      <c r="AE302" s="431"/>
      <c r="AF302" s="431"/>
      <c r="AG302" s="431"/>
      <c r="AH302" s="431"/>
      <c r="AI302" s="431"/>
      <c r="AJ302" s="431"/>
      <c r="AK302" s="431"/>
      <c r="AL302" s="431"/>
      <c r="AM302" s="431"/>
      <c r="AN302" s="441"/>
    </row>
    <row r="303" spans="1:40" ht="12.75" customHeight="1">
      <c r="A303" s="52"/>
      <c r="B303" s="431"/>
      <c r="C303" s="431"/>
      <c r="D303" s="431"/>
      <c r="E303" s="431"/>
      <c r="F303" s="431"/>
      <c r="G303" s="431"/>
      <c r="H303" s="431"/>
      <c r="I303" s="431"/>
      <c r="J303" s="431"/>
      <c r="K303" s="431"/>
      <c r="L303" s="431"/>
      <c r="M303" s="54"/>
      <c r="N303" s="431"/>
      <c r="O303" s="431"/>
      <c r="P303" s="431"/>
      <c r="Q303" s="431"/>
      <c r="R303" s="431"/>
      <c r="S303" s="431"/>
      <c r="T303" s="431"/>
      <c r="U303" s="431"/>
      <c r="V303" s="431"/>
      <c r="W303" s="431"/>
      <c r="X303" s="431"/>
      <c r="Y303" s="431"/>
      <c r="Z303" s="431"/>
      <c r="AA303" s="431"/>
      <c r="AB303" s="431"/>
      <c r="AC303" s="431"/>
      <c r="AD303" s="431"/>
      <c r="AE303" s="431"/>
      <c r="AF303" s="431"/>
      <c r="AG303" s="431"/>
      <c r="AH303" s="431"/>
      <c r="AI303" s="431"/>
      <c r="AJ303" s="431"/>
      <c r="AK303" s="431"/>
      <c r="AL303" s="431"/>
      <c r="AM303" s="431"/>
      <c r="AN303" s="52"/>
    </row>
    <row r="304" spans="1:40" ht="12.75" customHeight="1">
      <c r="A304" s="52"/>
      <c r="B304" s="431"/>
      <c r="C304" s="431"/>
      <c r="D304" s="431"/>
      <c r="E304" s="431"/>
      <c r="F304" s="431"/>
      <c r="G304" s="431"/>
      <c r="H304" s="431"/>
      <c r="I304" s="431"/>
      <c r="J304" s="431"/>
      <c r="K304" s="431"/>
      <c r="L304" s="431"/>
      <c r="M304" s="54"/>
      <c r="N304" s="431"/>
      <c r="O304" s="431"/>
      <c r="P304" s="431"/>
      <c r="Q304" s="431"/>
      <c r="R304" s="431"/>
      <c r="S304" s="431"/>
      <c r="T304" s="431"/>
      <c r="U304" s="431"/>
      <c r="V304" s="431"/>
      <c r="W304" s="431"/>
      <c r="X304" s="431"/>
      <c r="Y304" s="431"/>
      <c r="Z304" s="431"/>
      <c r="AA304" s="431"/>
      <c r="AB304" s="431"/>
      <c r="AC304" s="431"/>
      <c r="AD304" s="431"/>
      <c r="AE304" s="431"/>
      <c r="AF304" s="431"/>
      <c r="AG304" s="431"/>
      <c r="AH304" s="431"/>
      <c r="AI304" s="431"/>
      <c r="AJ304" s="431"/>
      <c r="AK304" s="431"/>
      <c r="AL304" s="431"/>
      <c r="AM304" s="431"/>
      <c r="AN304" s="441"/>
    </row>
    <row r="305" spans="1:40" ht="12.75" customHeight="1">
      <c r="A305" s="52"/>
      <c r="B305" s="431"/>
      <c r="C305" s="431"/>
      <c r="D305" s="431"/>
      <c r="E305" s="431"/>
      <c r="F305" s="431"/>
      <c r="G305" s="431"/>
      <c r="H305" s="431"/>
      <c r="I305" s="431"/>
      <c r="J305" s="431"/>
      <c r="K305" s="431"/>
      <c r="L305" s="431"/>
      <c r="M305" s="54"/>
      <c r="N305" s="431"/>
      <c r="O305" s="431"/>
      <c r="P305" s="431"/>
      <c r="Q305" s="431"/>
      <c r="R305" s="431"/>
      <c r="S305" s="431"/>
      <c r="T305" s="431"/>
      <c r="U305" s="431"/>
      <c r="V305" s="431"/>
      <c r="W305" s="431"/>
      <c r="X305" s="431"/>
      <c r="Y305" s="431"/>
      <c r="Z305" s="431"/>
      <c r="AA305" s="431"/>
      <c r="AB305" s="431"/>
      <c r="AC305" s="431"/>
      <c r="AD305" s="431"/>
      <c r="AE305" s="431"/>
      <c r="AF305" s="431"/>
      <c r="AG305" s="431"/>
      <c r="AH305" s="431"/>
      <c r="AI305" s="431"/>
      <c r="AJ305" s="431"/>
      <c r="AK305" s="431"/>
      <c r="AL305" s="431"/>
      <c r="AM305" s="431"/>
      <c r="AN305" s="52"/>
    </row>
    <row r="306" spans="1:40" ht="12.75" customHeight="1">
      <c r="A306" s="52"/>
      <c r="B306" s="431"/>
      <c r="C306" s="431"/>
      <c r="D306" s="431"/>
      <c r="E306" s="431"/>
      <c r="F306" s="431"/>
      <c r="G306" s="431"/>
      <c r="H306" s="431"/>
      <c r="I306" s="431"/>
      <c r="J306" s="431"/>
      <c r="K306" s="431"/>
      <c r="L306" s="431"/>
      <c r="M306" s="54"/>
      <c r="N306" s="431"/>
      <c r="O306" s="431"/>
      <c r="P306" s="431"/>
      <c r="Q306" s="431"/>
      <c r="R306" s="431"/>
      <c r="S306" s="431"/>
      <c r="T306" s="431"/>
      <c r="U306" s="431"/>
      <c r="V306" s="431"/>
      <c r="W306" s="431"/>
      <c r="X306" s="431"/>
      <c r="Y306" s="431"/>
      <c r="Z306" s="431"/>
      <c r="AA306" s="431"/>
      <c r="AB306" s="431"/>
      <c r="AC306" s="431"/>
      <c r="AD306" s="431"/>
      <c r="AE306" s="431"/>
      <c r="AF306" s="431"/>
      <c r="AG306" s="431"/>
      <c r="AH306" s="431"/>
      <c r="AI306" s="431"/>
      <c r="AJ306" s="431"/>
      <c r="AK306" s="431"/>
      <c r="AL306" s="431"/>
      <c r="AM306" s="431"/>
      <c r="AN306" s="441"/>
    </row>
    <row r="307" spans="1:40" ht="12.75" customHeight="1">
      <c r="A307" s="52"/>
      <c r="B307" s="431"/>
      <c r="C307" s="431"/>
      <c r="D307" s="431"/>
      <c r="E307" s="431"/>
      <c r="F307" s="431"/>
      <c r="G307" s="431"/>
      <c r="H307" s="431"/>
      <c r="I307" s="431"/>
      <c r="J307" s="431"/>
      <c r="K307" s="431"/>
      <c r="L307" s="431"/>
      <c r="M307" s="54"/>
      <c r="N307" s="431"/>
      <c r="O307" s="431"/>
      <c r="P307" s="431"/>
      <c r="Q307" s="431"/>
      <c r="R307" s="431"/>
      <c r="S307" s="431"/>
      <c r="T307" s="431"/>
      <c r="U307" s="431"/>
      <c r="V307" s="431"/>
      <c r="W307" s="431"/>
      <c r="X307" s="431"/>
      <c r="Y307" s="431"/>
      <c r="Z307" s="431"/>
      <c r="AA307" s="431"/>
      <c r="AB307" s="431"/>
      <c r="AC307" s="431"/>
      <c r="AD307" s="431"/>
      <c r="AE307" s="431"/>
      <c r="AF307" s="431"/>
      <c r="AG307" s="431"/>
      <c r="AH307" s="431"/>
      <c r="AI307" s="431"/>
      <c r="AJ307" s="431"/>
      <c r="AK307" s="431"/>
      <c r="AL307" s="431"/>
      <c r="AM307" s="431"/>
      <c r="AN307" s="52"/>
    </row>
    <row r="308" spans="1:40" ht="12.75" customHeight="1">
      <c r="A308" s="52"/>
      <c r="B308" s="431"/>
      <c r="C308" s="431"/>
      <c r="D308" s="431"/>
      <c r="E308" s="431"/>
      <c r="F308" s="431"/>
      <c r="G308" s="431"/>
      <c r="H308" s="431"/>
      <c r="I308" s="431"/>
      <c r="J308" s="431"/>
      <c r="K308" s="431"/>
      <c r="L308" s="431"/>
      <c r="M308" s="54"/>
      <c r="N308" s="431"/>
      <c r="O308" s="431"/>
      <c r="P308" s="431"/>
      <c r="Q308" s="431"/>
      <c r="R308" s="431"/>
      <c r="S308" s="431"/>
      <c r="T308" s="431"/>
      <c r="U308" s="431"/>
      <c r="V308" s="431"/>
      <c r="W308" s="431"/>
      <c r="X308" s="431"/>
      <c r="Y308" s="431"/>
      <c r="Z308" s="431"/>
      <c r="AA308" s="431"/>
      <c r="AB308" s="431"/>
      <c r="AC308" s="431"/>
      <c r="AD308" s="431"/>
      <c r="AE308" s="431"/>
      <c r="AF308" s="431"/>
      <c r="AG308" s="431"/>
      <c r="AH308" s="431"/>
      <c r="AI308" s="431"/>
      <c r="AJ308" s="431"/>
      <c r="AK308" s="431"/>
      <c r="AL308" s="431"/>
      <c r="AM308" s="431"/>
      <c r="AN308" s="441"/>
    </row>
    <row r="309" spans="1:40" ht="12.75" customHeight="1">
      <c r="A309" s="52"/>
      <c r="B309" s="431"/>
      <c r="C309" s="431"/>
      <c r="D309" s="431"/>
      <c r="E309" s="431"/>
      <c r="F309" s="431"/>
      <c r="G309" s="431"/>
      <c r="H309" s="431"/>
      <c r="I309" s="431"/>
      <c r="J309" s="431"/>
      <c r="K309" s="431"/>
      <c r="L309" s="431"/>
      <c r="M309" s="54"/>
      <c r="N309" s="431"/>
      <c r="O309" s="431"/>
      <c r="P309" s="431"/>
      <c r="Q309" s="431"/>
      <c r="R309" s="431"/>
      <c r="S309" s="431"/>
      <c r="T309" s="431"/>
      <c r="U309" s="431"/>
      <c r="V309" s="431"/>
      <c r="W309" s="431"/>
      <c r="X309" s="431"/>
      <c r="Y309" s="431"/>
      <c r="Z309" s="431"/>
      <c r="AA309" s="431"/>
      <c r="AB309" s="431"/>
      <c r="AC309" s="431"/>
      <c r="AD309" s="431"/>
      <c r="AE309" s="431"/>
      <c r="AF309" s="431"/>
      <c r="AG309" s="431"/>
      <c r="AH309" s="431"/>
      <c r="AI309" s="431"/>
      <c r="AJ309" s="431"/>
      <c r="AK309" s="431"/>
      <c r="AL309" s="431"/>
      <c r="AM309" s="431"/>
      <c r="AN309" s="52"/>
    </row>
    <row r="310" spans="1:40" ht="12.75" customHeight="1">
      <c r="A310" s="52"/>
      <c r="B310" s="431"/>
      <c r="C310" s="431"/>
      <c r="D310" s="431"/>
      <c r="E310" s="431"/>
      <c r="F310" s="431"/>
      <c r="G310" s="431"/>
      <c r="H310" s="431"/>
      <c r="I310" s="431"/>
      <c r="J310" s="431"/>
      <c r="K310" s="431"/>
      <c r="L310" s="431"/>
      <c r="M310" s="54"/>
      <c r="N310" s="431"/>
      <c r="O310" s="431"/>
      <c r="P310" s="431"/>
      <c r="Q310" s="431"/>
      <c r="R310" s="431"/>
      <c r="S310" s="431"/>
      <c r="T310" s="431"/>
      <c r="U310" s="431"/>
      <c r="V310" s="431"/>
      <c r="W310" s="431"/>
      <c r="X310" s="431"/>
      <c r="Y310" s="431"/>
      <c r="Z310" s="431"/>
      <c r="AA310" s="431"/>
      <c r="AB310" s="431"/>
      <c r="AC310" s="431"/>
      <c r="AD310" s="431"/>
      <c r="AE310" s="431"/>
      <c r="AF310" s="431"/>
      <c r="AG310" s="431"/>
      <c r="AH310" s="431"/>
      <c r="AI310" s="431"/>
      <c r="AJ310" s="431"/>
      <c r="AK310" s="431"/>
      <c r="AL310" s="431"/>
      <c r="AM310" s="431"/>
      <c r="AN310" s="441"/>
    </row>
    <row r="311" spans="1:40" ht="12.75" customHeight="1">
      <c r="A311" s="52"/>
      <c r="B311" s="431"/>
      <c r="C311" s="431"/>
      <c r="D311" s="431"/>
      <c r="E311" s="431"/>
      <c r="F311" s="431"/>
      <c r="G311" s="431"/>
      <c r="H311" s="431"/>
      <c r="I311" s="431"/>
      <c r="J311" s="431"/>
      <c r="K311" s="431"/>
      <c r="L311" s="431"/>
      <c r="M311" s="54"/>
      <c r="N311" s="431"/>
      <c r="O311" s="431"/>
      <c r="P311" s="431"/>
      <c r="Q311" s="431"/>
      <c r="R311" s="431"/>
      <c r="S311" s="431"/>
      <c r="T311" s="431"/>
      <c r="U311" s="431"/>
      <c r="V311" s="431"/>
      <c r="W311" s="431"/>
      <c r="X311" s="431"/>
      <c r="Y311" s="431"/>
      <c r="Z311" s="431"/>
      <c r="AA311" s="431"/>
      <c r="AB311" s="431"/>
      <c r="AC311" s="431"/>
      <c r="AD311" s="431"/>
      <c r="AE311" s="431"/>
      <c r="AF311" s="431"/>
      <c r="AG311" s="431"/>
      <c r="AH311" s="431"/>
      <c r="AI311" s="431"/>
      <c r="AJ311" s="431"/>
      <c r="AK311" s="431"/>
      <c r="AL311" s="431"/>
      <c r="AM311" s="431"/>
      <c r="AN311" s="52"/>
    </row>
    <row r="312" spans="1:40" ht="12.75" customHeight="1">
      <c r="A312" s="52"/>
      <c r="B312" s="431"/>
      <c r="C312" s="431"/>
      <c r="D312" s="431"/>
      <c r="E312" s="431"/>
      <c r="F312" s="431"/>
      <c r="G312" s="431"/>
      <c r="H312" s="431"/>
      <c r="I312" s="431"/>
      <c r="J312" s="431"/>
      <c r="K312" s="431"/>
      <c r="L312" s="431"/>
      <c r="M312" s="54"/>
      <c r="N312" s="431"/>
      <c r="O312" s="431"/>
      <c r="P312" s="431"/>
      <c r="Q312" s="431"/>
      <c r="R312" s="431"/>
      <c r="S312" s="431"/>
      <c r="T312" s="431"/>
      <c r="U312" s="431"/>
      <c r="V312" s="431"/>
      <c r="W312" s="431"/>
      <c r="X312" s="431"/>
      <c r="Y312" s="431"/>
      <c r="Z312" s="431"/>
      <c r="AA312" s="431"/>
      <c r="AB312" s="431"/>
      <c r="AC312" s="431"/>
      <c r="AD312" s="431"/>
      <c r="AE312" s="431"/>
      <c r="AF312" s="431"/>
      <c r="AG312" s="431"/>
      <c r="AH312" s="431"/>
      <c r="AI312" s="431"/>
      <c r="AJ312" s="431"/>
      <c r="AK312" s="431"/>
      <c r="AL312" s="431"/>
      <c r="AM312" s="431"/>
      <c r="AN312" s="441"/>
    </row>
    <row r="313" spans="1:40" ht="12.75" customHeight="1">
      <c r="A313" s="52"/>
      <c r="B313" s="431"/>
      <c r="C313" s="431"/>
      <c r="D313" s="431"/>
      <c r="E313" s="431"/>
      <c r="F313" s="431"/>
      <c r="G313" s="431"/>
      <c r="H313" s="431"/>
      <c r="I313" s="431"/>
      <c r="J313" s="431"/>
      <c r="K313" s="431"/>
      <c r="L313" s="431"/>
      <c r="M313" s="54"/>
      <c r="N313" s="431"/>
      <c r="O313" s="431"/>
      <c r="P313" s="431"/>
      <c r="Q313" s="431"/>
      <c r="R313" s="431"/>
      <c r="S313" s="431"/>
      <c r="T313" s="431"/>
      <c r="U313" s="431"/>
      <c r="V313" s="431"/>
      <c r="W313" s="431"/>
      <c r="X313" s="431"/>
      <c r="Y313" s="431"/>
      <c r="Z313" s="431"/>
      <c r="AA313" s="431"/>
      <c r="AB313" s="431"/>
      <c r="AC313" s="431"/>
      <c r="AD313" s="431"/>
      <c r="AE313" s="431"/>
      <c r="AF313" s="431"/>
      <c r="AG313" s="431"/>
      <c r="AH313" s="431"/>
      <c r="AI313" s="431"/>
      <c r="AJ313" s="431"/>
      <c r="AK313" s="431"/>
      <c r="AL313" s="431"/>
      <c r="AM313" s="431"/>
      <c r="AN313" s="52"/>
    </row>
    <row r="314" spans="1:40" ht="12.75" customHeight="1">
      <c r="A314" s="52"/>
      <c r="B314" s="431"/>
      <c r="C314" s="431"/>
      <c r="D314" s="431"/>
      <c r="E314" s="431"/>
      <c r="F314" s="431"/>
      <c r="G314" s="431"/>
      <c r="H314" s="431"/>
      <c r="I314" s="431"/>
      <c r="J314" s="431"/>
      <c r="K314" s="431"/>
      <c r="L314" s="431"/>
      <c r="M314" s="54"/>
      <c r="N314" s="431"/>
      <c r="O314" s="431"/>
      <c r="P314" s="431"/>
      <c r="Q314" s="431"/>
      <c r="R314" s="431"/>
      <c r="S314" s="431"/>
      <c r="T314" s="431"/>
      <c r="U314" s="431"/>
      <c r="V314" s="431"/>
      <c r="W314" s="431"/>
      <c r="X314" s="431"/>
      <c r="Y314" s="431"/>
      <c r="Z314" s="431"/>
      <c r="AA314" s="431"/>
      <c r="AB314" s="431"/>
      <c r="AC314" s="431"/>
      <c r="AD314" s="431"/>
      <c r="AE314" s="431"/>
      <c r="AF314" s="431"/>
      <c r="AG314" s="431"/>
      <c r="AH314" s="431"/>
      <c r="AI314" s="431"/>
      <c r="AJ314" s="431"/>
      <c r="AK314" s="431"/>
      <c r="AL314" s="431"/>
      <c r="AM314" s="431"/>
      <c r="AN314" s="441"/>
    </row>
    <row r="315" spans="1:40" ht="12.75" customHeight="1">
      <c r="A315" s="52"/>
      <c r="B315" s="431"/>
      <c r="C315" s="431"/>
      <c r="D315" s="431"/>
      <c r="E315" s="431"/>
      <c r="F315" s="431"/>
      <c r="G315" s="431"/>
      <c r="H315" s="431"/>
      <c r="I315" s="431"/>
      <c r="J315" s="431"/>
      <c r="K315" s="431"/>
      <c r="L315" s="431"/>
      <c r="M315" s="54"/>
      <c r="N315" s="431"/>
      <c r="O315" s="431"/>
      <c r="P315" s="431"/>
      <c r="Q315" s="431"/>
      <c r="R315" s="431"/>
      <c r="S315" s="431"/>
      <c r="T315" s="431"/>
      <c r="U315" s="431"/>
      <c r="V315" s="431"/>
      <c r="W315" s="431"/>
      <c r="X315" s="431"/>
      <c r="Y315" s="431"/>
      <c r="Z315" s="431"/>
      <c r="AA315" s="431"/>
      <c r="AB315" s="431"/>
      <c r="AC315" s="431"/>
      <c r="AD315" s="431"/>
      <c r="AE315" s="431"/>
      <c r="AF315" s="431"/>
      <c r="AG315" s="431"/>
      <c r="AH315" s="431"/>
      <c r="AI315" s="431"/>
      <c r="AJ315" s="431"/>
      <c r="AK315" s="431"/>
      <c r="AL315" s="431"/>
      <c r="AM315" s="431"/>
      <c r="AN315" s="52"/>
    </row>
    <row r="316" spans="1:40" ht="12.75" customHeight="1">
      <c r="A316" s="52"/>
      <c r="B316" s="431"/>
      <c r="C316" s="431"/>
      <c r="D316" s="431"/>
      <c r="E316" s="431"/>
      <c r="F316" s="431"/>
      <c r="G316" s="431"/>
      <c r="H316" s="431"/>
      <c r="I316" s="431"/>
      <c r="J316" s="431"/>
      <c r="K316" s="431"/>
      <c r="L316" s="431"/>
      <c r="M316" s="54"/>
      <c r="N316" s="431"/>
      <c r="O316" s="431"/>
      <c r="P316" s="431"/>
      <c r="Q316" s="431"/>
      <c r="R316" s="431"/>
      <c r="S316" s="431"/>
      <c r="T316" s="431"/>
      <c r="U316" s="431"/>
      <c r="V316" s="431"/>
      <c r="W316" s="431"/>
      <c r="X316" s="431"/>
      <c r="Y316" s="431"/>
      <c r="Z316" s="431"/>
      <c r="AA316" s="431"/>
      <c r="AB316" s="431"/>
      <c r="AC316" s="431"/>
      <c r="AD316" s="431"/>
      <c r="AE316" s="431"/>
      <c r="AF316" s="431"/>
      <c r="AG316" s="431"/>
      <c r="AH316" s="431"/>
      <c r="AI316" s="431"/>
      <c r="AJ316" s="431"/>
      <c r="AK316" s="431"/>
      <c r="AL316" s="431"/>
      <c r="AM316" s="431"/>
      <c r="AN316" s="441"/>
    </row>
    <row r="317" spans="1:40" ht="12.75" customHeight="1">
      <c r="A317" s="52"/>
      <c r="B317" s="431"/>
      <c r="C317" s="431"/>
      <c r="D317" s="431"/>
      <c r="E317" s="431"/>
      <c r="F317" s="431"/>
      <c r="G317" s="431"/>
      <c r="H317" s="431"/>
      <c r="I317" s="431"/>
      <c r="J317" s="431"/>
      <c r="K317" s="431"/>
      <c r="L317" s="431"/>
      <c r="M317" s="54"/>
      <c r="N317" s="431"/>
      <c r="O317" s="431"/>
      <c r="P317" s="431"/>
      <c r="Q317" s="431"/>
      <c r="R317" s="431"/>
      <c r="S317" s="431"/>
      <c r="T317" s="431"/>
      <c r="U317" s="431"/>
      <c r="V317" s="431"/>
      <c r="W317" s="431"/>
      <c r="X317" s="431"/>
      <c r="Y317" s="431"/>
      <c r="Z317" s="431"/>
      <c r="AA317" s="431"/>
      <c r="AB317" s="431"/>
      <c r="AC317" s="431"/>
      <c r="AD317" s="431"/>
      <c r="AE317" s="431"/>
      <c r="AF317" s="431"/>
      <c r="AG317" s="431"/>
      <c r="AH317" s="431"/>
      <c r="AI317" s="431"/>
      <c r="AJ317" s="431"/>
      <c r="AK317" s="431"/>
      <c r="AL317" s="431"/>
      <c r="AM317" s="431"/>
      <c r="AN317" s="52"/>
    </row>
    <row r="318" spans="1:40" ht="12.75" customHeight="1">
      <c r="A318" s="52"/>
      <c r="B318" s="431"/>
      <c r="C318" s="431"/>
      <c r="D318" s="431"/>
      <c r="E318" s="431"/>
      <c r="F318" s="431"/>
      <c r="G318" s="431"/>
      <c r="H318" s="431"/>
      <c r="I318" s="431"/>
      <c r="J318" s="431"/>
      <c r="K318" s="431"/>
      <c r="L318" s="431"/>
      <c r="M318" s="54"/>
      <c r="N318" s="431"/>
      <c r="O318" s="431"/>
      <c r="P318" s="431"/>
      <c r="Q318" s="431"/>
      <c r="R318" s="431"/>
      <c r="S318" s="431"/>
      <c r="T318" s="431"/>
      <c r="U318" s="431"/>
      <c r="V318" s="431"/>
      <c r="W318" s="431"/>
      <c r="X318" s="431"/>
      <c r="Y318" s="431"/>
      <c r="Z318" s="431"/>
      <c r="AA318" s="431"/>
      <c r="AB318" s="431"/>
      <c r="AC318" s="431"/>
      <c r="AD318" s="431"/>
      <c r="AE318" s="431"/>
      <c r="AF318" s="431"/>
      <c r="AG318" s="431"/>
      <c r="AH318" s="431"/>
      <c r="AI318" s="431"/>
      <c r="AJ318" s="431"/>
      <c r="AK318" s="431"/>
      <c r="AL318" s="431"/>
      <c r="AM318" s="431"/>
      <c r="AN318" s="441"/>
    </row>
    <row r="319" spans="1:40" ht="12.75" customHeight="1">
      <c r="A319" s="52"/>
      <c r="B319" s="431"/>
      <c r="C319" s="431"/>
      <c r="D319" s="431"/>
      <c r="E319" s="431"/>
      <c r="F319" s="431"/>
      <c r="G319" s="431"/>
      <c r="H319" s="431"/>
      <c r="I319" s="431"/>
      <c r="J319" s="431"/>
      <c r="K319" s="431"/>
      <c r="L319" s="431"/>
      <c r="M319" s="54"/>
      <c r="N319" s="431"/>
      <c r="O319" s="431"/>
      <c r="P319" s="431"/>
      <c r="Q319" s="431"/>
      <c r="R319" s="431"/>
      <c r="S319" s="431"/>
      <c r="T319" s="431"/>
      <c r="U319" s="431"/>
      <c r="V319" s="431"/>
      <c r="W319" s="431"/>
      <c r="X319" s="431"/>
      <c r="Y319" s="431"/>
      <c r="Z319" s="431"/>
      <c r="AA319" s="431"/>
      <c r="AB319" s="431"/>
      <c r="AC319" s="431"/>
      <c r="AD319" s="431"/>
      <c r="AE319" s="431"/>
      <c r="AF319" s="431"/>
      <c r="AG319" s="431"/>
      <c r="AH319" s="431"/>
      <c r="AI319" s="431"/>
      <c r="AJ319" s="431"/>
      <c r="AK319" s="431"/>
      <c r="AL319" s="431"/>
      <c r="AM319" s="431"/>
      <c r="AN319" s="52"/>
    </row>
    <row r="320" spans="1:40" ht="12.75" customHeight="1">
      <c r="A320" s="52"/>
      <c r="B320" s="431"/>
      <c r="C320" s="431"/>
      <c r="D320" s="431"/>
      <c r="E320" s="431"/>
      <c r="F320" s="431"/>
      <c r="G320" s="431"/>
      <c r="H320" s="431"/>
      <c r="I320" s="431"/>
      <c r="J320" s="431"/>
      <c r="K320" s="431"/>
      <c r="L320" s="431"/>
      <c r="M320" s="54"/>
      <c r="N320" s="431"/>
      <c r="O320" s="431"/>
      <c r="P320" s="431"/>
      <c r="Q320" s="431"/>
      <c r="R320" s="431"/>
      <c r="S320" s="431"/>
      <c r="T320" s="431"/>
      <c r="U320" s="431"/>
      <c r="V320" s="431"/>
      <c r="W320" s="431"/>
      <c r="X320" s="431"/>
      <c r="Y320" s="431"/>
      <c r="Z320" s="431"/>
      <c r="AA320" s="431"/>
      <c r="AB320" s="431"/>
      <c r="AC320" s="431"/>
      <c r="AD320" s="431"/>
      <c r="AE320" s="431"/>
      <c r="AF320" s="431"/>
      <c r="AG320" s="431"/>
      <c r="AH320" s="431"/>
      <c r="AI320" s="431"/>
      <c r="AJ320" s="431"/>
      <c r="AK320" s="431"/>
      <c r="AL320" s="431"/>
      <c r="AM320" s="431"/>
      <c r="AN320" s="441"/>
    </row>
    <row r="321" spans="1:40" ht="12.75" customHeight="1">
      <c r="A321" s="52"/>
      <c r="B321" s="431"/>
      <c r="C321" s="431"/>
      <c r="D321" s="431"/>
      <c r="E321" s="431"/>
      <c r="F321" s="431"/>
      <c r="G321" s="431"/>
      <c r="H321" s="431"/>
      <c r="I321" s="431"/>
      <c r="J321" s="431"/>
      <c r="K321" s="431"/>
      <c r="L321" s="431"/>
      <c r="M321" s="54"/>
      <c r="N321" s="431"/>
      <c r="O321" s="431"/>
      <c r="P321" s="431"/>
      <c r="Q321" s="431"/>
      <c r="R321" s="431"/>
      <c r="S321" s="431"/>
      <c r="T321" s="431"/>
      <c r="U321" s="431"/>
      <c r="V321" s="431"/>
      <c r="W321" s="431"/>
      <c r="X321" s="431"/>
      <c r="Y321" s="431"/>
      <c r="Z321" s="431"/>
      <c r="AA321" s="431"/>
      <c r="AB321" s="431"/>
      <c r="AC321" s="431"/>
      <c r="AD321" s="431"/>
      <c r="AE321" s="431"/>
      <c r="AF321" s="431"/>
      <c r="AG321" s="431"/>
      <c r="AH321" s="431"/>
      <c r="AI321" s="431"/>
      <c r="AJ321" s="431"/>
      <c r="AK321" s="431"/>
      <c r="AL321" s="431"/>
      <c r="AM321" s="431"/>
      <c r="AN321" s="52"/>
    </row>
    <row r="322" spans="1:40" ht="12.75" customHeight="1">
      <c r="A322" s="52"/>
      <c r="B322" s="431"/>
      <c r="C322" s="431"/>
      <c r="D322" s="431"/>
      <c r="E322" s="431"/>
      <c r="F322" s="431"/>
      <c r="G322" s="431"/>
      <c r="H322" s="431"/>
      <c r="I322" s="431"/>
      <c r="J322" s="431"/>
      <c r="K322" s="431"/>
      <c r="L322" s="431"/>
      <c r="M322" s="54"/>
      <c r="N322" s="431"/>
      <c r="O322" s="431"/>
      <c r="P322" s="431"/>
      <c r="Q322" s="431"/>
      <c r="R322" s="431"/>
      <c r="S322" s="431"/>
      <c r="T322" s="431"/>
      <c r="U322" s="431"/>
      <c r="V322" s="431"/>
      <c r="W322" s="431"/>
      <c r="X322" s="431"/>
      <c r="Y322" s="431"/>
      <c r="Z322" s="431"/>
      <c r="AA322" s="431"/>
      <c r="AB322" s="431"/>
      <c r="AC322" s="431"/>
      <c r="AD322" s="431"/>
      <c r="AE322" s="431"/>
      <c r="AF322" s="431"/>
      <c r="AG322" s="431"/>
      <c r="AH322" s="431"/>
      <c r="AI322" s="431"/>
      <c r="AJ322" s="431"/>
      <c r="AK322" s="431"/>
      <c r="AL322" s="431"/>
      <c r="AM322" s="431"/>
      <c r="AN322" s="441"/>
    </row>
    <row r="323" spans="1:40" ht="12.75" customHeight="1">
      <c r="A323" s="52"/>
      <c r="B323" s="431"/>
      <c r="C323" s="431"/>
      <c r="D323" s="431"/>
      <c r="E323" s="431"/>
      <c r="F323" s="431"/>
      <c r="G323" s="431"/>
      <c r="H323" s="431"/>
      <c r="I323" s="431"/>
      <c r="J323" s="431"/>
      <c r="K323" s="431"/>
      <c r="L323" s="431"/>
      <c r="M323" s="54"/>
      <c r="N323" s="431"/>
      <c r="O323" s="431"/>
      <c r="P323" s="431"/>
      <c r="Q323" s="431"/>
      <c r="R323" s="431"/>
      <c r="S323" s="431"/>
      <c r="T323" s="431"/>
      <c r="U323" s="431"/>
      <c r="V323" s="431"/>
      <c r="W323" s="431"/>
      <c r="X323" s="431"/>
      <c r="Y323" s="431"/>
      <c r="Z323" s="431"/>
      <c r="AA323" s="431"/>
      <c r="AB323" s="431"/>
      <c r="AC323" s="431"/>
      <c r="AD323" s="431"/>
      <c r="AE323" s="431"/>
      <c r="AF323" s="431"/>
      <c r="AG323" s="431"/>
      <c r="AH323" s="431"/>
      <c r="AI323" s="431"/>
      <c r="AJ323" s="431"/>
      <c r="AK323" s="431"/>
      <c r="AL323" s="431"/>
      <c r="AM323" s="431"/>
      <c r="AN323" s="52"/>
    </row>
    <row r="324" spans="1:40" ht="12.75" customHeight="1">
      <c r="A324" s="52"/>
      <c r="B324" s="431"/>
      <c r="C324" s="431"/>
      <c r="D324" s="431"/>
      <c r="E324" s="431"/>
      <c r="F324" s="431"/>
      <c r="G324" s="431"/>
      <c r="H324" s="431"/>
      <c r="I324" s="431"/>
      <c r="J324" s="431"/>
      <c r="K324" s="431"/>
      <c r="L324" s="431"/>
      <c r="M324" s="54"/>
      <c r="N324" s="431"/>
      <c r="O324" s="431"/>
      <c r="P324" s="431"/>
      <c r="Q324" s="431"/>
      <c r="R324" s="431"/>
      <c r="S324" s="431"/>
      <c r="T324" s="431"/>
      <c r="U324" s="431"/>
      <c r="V324" s="431"/>
      <c r="W324" s="431"/>
      <c r="X324" s="431"/>
      <c r="Y324" s="431"/>
      <c r="Z324" s="431"/>
      <c r="AA324" s="431"/>
      <c r="AB324" s="431"/>
      <c r="AC324" s="431"/>
      <c r="AD324" s="431"/>
      <c r="AE324" s="431"/>
      <c r="AF324" s="431"/>
      <c r="AG324" s="431"/>
      <c r="AH324" s="431"/>
      <c r="AI324" s="431"/>
      <c r="AJ324" s="431"/>
      <c r="AK324" s="431"/>
      <c r="AL324" s="431"/>
      <c r="AM324" s="431"/>
      <c r="AN324" s="441"/>
    </row>
    <row r="325" spans="1:40" ht="12.75" customHeight="1">
      <c r="A325" s="52"/>
      <c r="B325" s="431"/>
      <c r="C325" s="431"/>
      <c r="D325" s="431"/>
      <c r="E325" s="431"/>
      <c r="F325" s="431"/>
      <c r="G325" s="431"/>
      <c r="H325" s="431"/>
      <c r="I325" s="431"/>
      <c r="J325" s="431"/>
      <c r="K325" s="431"/>
      <c r="L325" s="431"/>
      <c r="M325" s="54"/>
      <c r="N325" s="431"/>
      <c r="O325" s="431"/>
      <c r="P325" s="431"/>
      <c r="Q325" s="431"/>
      <c r="R325" s="431"/>
      <c r="S325" s="431"/>
      <c r="T325" s="431"/>
      <c r="U325" s="431"/>
      <c r="V325" s="431"/>
      <c r="W325" s="431"/>
      <c r="X325" s="431"/>
      <c r="Y325" s="431"/>
      <c r="Z325" s="431"/>
      <c r="AA325" s="431"/>
      <c r="AB325" s="431"/>
      <c r="AC325" s="431"/>
      <c r="AD325" s="431"/>
      <c r="AE325" s="431"/>
      <c r="AF325" s="431"/>
      <c r="AG325" s="431"/>
      <c r="AH325" s="431"/>
      <c r="AI325" s="431"/>
      <c r="AJ325" s="431"/>
      <c r="AK325" s="431"/>
      <c r="AL325" s="431"/>
      <c r="AM325" s="431"/>
      <c r="AN325" s="52"/>
    </row>
    <row r="326" spans="1:40" ht="12.75" customHeight="1">
      <c r="A326" s="52"/>
      <c r="B326" s="431"/>
      <c r="C326" s="431"/>
      <c r="D326" s="431"/>
      <c r="E326" s="431"/>
      <c r="F326" s="431"/>
      <c r="G326" s="431"/>
      <c r="H326" s="431"/>
      <c r="I326" s="431"/>
      <c r="J326" s="431"/>
      <c r="K326" s="431"/>
      <c r="L326" s="431"/>
      <c r="M326" s="54"/>
      <c r="N326" s="431"/>
      <c r="O326" s="431"/>
      <c r="P326" s="431"/>
      <c r="Q326" s="431"/>
      <c r="R326" s="431"/>
      <c r="S326" s="431"/>
      <c r="T326" s="431"/>
      <c r="U326" s="431"/>
      <c r="V326" s="431"/>
      <c r="W326" s="431"/>
      <c r="X326" s="431"/>
      <c r="Y326" s="431"/>
      <c r="Z326" s="431"/>
      <c r="AA326" s="431"/>
      <c r="AB326" s="431"/>
      <c r="AC326" s="431"/>
      <c r="AD326" s="431"/>
      <c r="AE326" s="431"/>
      <c r="AF326" s="431"/>
      <c r="AG326" s="431"/>
      <c r="AH326" s="431"/>
      <c r="AI326" s="431"/>
      <c r="AJ326" s="431"/>
      <c r="AK326" s="431"/>
      <c r="AL326" s="431"/>
      <c r="AM326" s="431"/>
      <c r="AN326" s="441"/>
    </row>
    <row r="327" spans="1:40" ht="12.75" customHeight="1">
      <c r="A327" s="52"/>
      <c r="B327" s="431"/>
      <c r="C327" s="431"/>
      <c r="D327" s="431"/>
      <c r="E327" s="431"/>
      <c r="F327" s="431"/>
      <c r="G327" s="431"/>
      <c r="H327" s="431"/>
      <c r="I327" s="431"/>
      <c r="J327" s="431"/>
      <c r="K327" s="431"/>
      <c r="L327" s="431"/>
      <c r="M327" s="54"/>
      <c r="N327" s="431"/>
      <c r="O327" s="431"/>
      <c r="P327" s="431"/>
      <c r="Q327" s="431"/>
      <c r="R327" s="431"/>
      <c r="S327" s="431"/>
      <c r="T327" s="431"/>
      <c r="U327" s="431"/>
      <c r="V327" s="431"/>
      <c r="W327" s="431"/>
      <c r="X327" s="431"/>
      <c r="Y327" s="431"/>
      <c r="Z327" s="431"/>
      <c r="AA327" s="431"/>
      <c r="AB327" s="431"/>
      <c r="AC327" s="431"/>
      <c r="AD327" s="431"/>
      <c r="AE327" s="431"/>
      <c r="AF327" s="431"/>
      <c r="AG327" s="431"/>
      <c r="AH327" s="431"/>
      <c r="AI327" s="431"/>
      <c r="AJ327" s="431"/>
      <c r="AK327" s="431"/>
      <c r="AL327" s="431"/>
      <c r="AM327" s="431"/>
      <c r="AN327" s="52"/>
    </row>
    <row r="328" spans="1:40" ht="12.75" customHeight="1">
      <c r="A328" s="52"/>
      <c r="B328" s="431"/>
      <c r="C328" s="431"/>
      <c r="D328" s="431"/>
      <c r="E328" s="431"/>
      <c r="F328" s="431"/>
      <c r="G328" s="431"/>
      <c r="H328" s="431"/>
      <c r="I328" s="431"/>
      <c r="J328" s="431"/>
      <c r="K328" s="431"/>
      <c r="L328" s="431"/>
      <c r="M328" s="54"/>
      <c r="N328" s="431"/>
      <c r="O328" s="431"/>
      <c r="P328" s="431"/>
      <c r="Q328" s="431"/>
      <c r="R328" s="431"/>
      <c r="S328" s="431"/>
      <c r="T328" s="431"/>
      <c r="U328" s="431"/>
      <c r="V328" s="431"/>
      <c r="W328" s="431"/>
      <c r="X328" s="431"/>
      <c r="Y328" s="431"/>
      <c r="Z328" s="431"/>
      <c r="AA328" s="431"/>
      <c r="AB328" s="431"/>
      <c r="AC328" s="431"/>
      <c r="AD328" s="431"/>
      <c r="AE328" s="431"/>
      <c r="AF328" s="431"/>
      <c r="AG328" s="431"/>
      <c r="AH328" s="431"/>
      <c r="AI328" s="431"/>
      <c r="AJ328" s="431"/>
      <c r="AK328" s="431"/>
      <c r="AL328" s="431"/>
      <c r="AM328" s="431"/>
      <c r="AN328" s="441"/>
    </row>
    <row r="329" spans="1:40" ht="12.75" customHeight="1">
      <c r="A329" s="52"/>
      <c r="B329" s="431"/>
      <c r="C329" s="431"/>
      <c r="D329" s="431"/>
      <c r="E329" s="431"/>
      <c r="F329" s="431"/>
      <c r="G329" s="431"/>
      <c r="H329" s="431"/>
      <c r="I329" s="431"/>
      <c r="J329" s="431"/>
      <c r="K329" s="431"/>
      <c r="L329" s="431"/>
      <c r="M329" s="54"/>
      <c r="N329" s="431"/>
      <c r="O329" s="431"/>
      <c r="P329" s="431"/>
      <c r="Q329" s="431"/>
      <c r="R329" s="431"/>
      <c r="S329" s="431"/>
      <c r="T329" s="431"/>
      <c r="U329" s="431"/>
      <c r="V329" s="431"/>
      <c r="W329" s="431"/>
      <c r="X329" s="431"/>
      <c r="Y329" s="431"/>
      <c r="Z329" s="431"/>
      <c r="AA329" s="431"/>
      <c r="AB329" s="431"/>
      <c r="AC329" s="431"/>
      <c r="AD329" s="431"/>
      <c r="AE329" s="431"/>
      <c r="AF329" s="431"/>
      <c r="AG329" s="431"/>
      <c r="AH329" s="431"/>
      <c r="AI329" s="431"/>
      <c r="AJ329" s="431"/>
      <c r="AK329" s="431"/>
      <c r="AL329" s="431"/>
      <c r="AM329" s="431"/>
      <c r="AN329" s="52"/>
    </row>
    <row r="330" spans="1:40" ht="12.75" customHeight="1">
      <c r="A330" s="52"/>
      <c r="B330" s="431"/>
      <c r="C330" s="431"/>
      <c r="D330" s="431"/>
      <c r="E330" s="431"/>
      <c r="F330" s="431"/>
      <c r="G330" s="431"/>
      <c r="H330" s="431"/>
      <c r="I330" s="431"/>
      <c r="J330" s="431"/>
      <c r="K330" s="431"/>
      <c r="L330" s="431"/>
      <c r="M330" s="54"/>
      <c r="N330" s="431"/>
      <c r="O330" s="431"/>
      <c r="P330" s="431"/>
      <c r="Q330" s="431"/>
      <c r="R330" s="431"/>
      <c r="S330" s="431"/>
      <c r="T330" s="431"/>
      <c r="U330" s="431"/>
      <c r="V330" s="431"/>
      <c r="W330" s="431"/>
      <c r="X330" s="431"/>
      <c r="Y330" s="431"/>
      <c r="Z330" s="431"/>
      <c r="AA330" s="431"/>
      <c r="AB330" s="431"/>
      <c r="AC330" s="431"/>
      <c r="AD330" s="431"/>
      <c r="AE330" s="431"/>
      <c r="AF330" s="431"/>
      <c r="AG330" s="431"/>
      <c r="AH330" s="431"/>
      <c r="AI330" s="431"/>
      <c r="AJ330" s="431"/>
      <c r="AK330" s="431"/>
      <c r="AL330" s="431"/>
      <c r="AM330" s="431"/>
      <c r="AN330" s="441"/>
    </row>
    <row r="331" spans="1:40" ht="12.75" customHeight="1">
      <c r="A331" s="52"/>
      <c r="B331" s="431"/>
      <c r="C331" s="431"/>
      <c r="D331" s="431"/>
      <c r="E331" s="431"/>
      <c r="F331" s="431"/>
      <c r="G331" s="431"/>
      <c r="H331" s="431"/>
      <c r="I331" s="431"/>
      <c r="J331" s="431"/>
      <c r="K331" s="431"/>
      <c r="L331" s="431"/>
      <c r="M331" s="54"/>
      <c r="N331" s="431"/>
      <c r="O331" s="431"/>
      <c r="P331" s="431"/>
      <c r="Q331" s="431"/>
      <c r="R331" s="431"/>
      <c r="S331" s="431"/>
      <c r="T331" s="431"/>
      <c r="U331" s="431"/>
      <c r="V331" s="431"/>
      <c r="W331" s="431"/>
      <c r="X331" s="431"/>
      <c r="Y331" s="431"/>
      <c r="Z331" s="431"/>
      <c r="AA331" s="431"/>
      <c r="AB331" s="431"/>
      <c r="AC331" s="431"/>
      <c r="AD331" s="431"/>
      <c r="AE331" s="431"/>
      <c r="AF331" s="431"/>
      <c r="AG331" s="431"/>
      <c r="AH331" s="431"/>
      <c r="AI331" s="431"/>
      <c r="AJ331" s="431"/>
      <c r="AK331" s="431"/>
      <c r="AL331" s="431"/>
      <c r="AM331" s="431"/>
      <c r="AN331" s="52"/>
    </row>
    <row r="332" spans="1:40" ht="12.75" customHeight="1">
      <c r="A332" s="52"/>
      <c r="B332" s="431"/>
      <c r="C332" s="431"/>
      <c r="D332" s="431"/>
      <c r="E332" s="431"/>
      <c r="F332" s="431"/>
      <c r="G332" s="431"/>
      <c r="H332" s="431"/>
      <c r="I332" s="431"/>
      <c r="J332" s="431"/>
      <c r="K332" s="431"/>
      <c r="L332" s="431"/>
      <c r="M332" s="54"/>
      <c r="N332" s="431"/>
      <c r="O332" s="431"/>
      <c r="P332" s="431"/>
      <c r="Q332" s="431"/>
      <c r="R332" s="431"/>
      <c r="S332" s="431"/>
      <c r="T332" s="431"/>
      <c r="U332" s="431"/>
      <c r="V332" s="431"/>
      <c r="W332" s="431"/>
      <c r="X332" s="431"/>
      <c r="Y332" s="431"/>
      <c r="Z332" s="431"/>
      <c r="AA332" s="431"/>
      <c r="AB332" s="431"/>
      <c r="AC332" s="431"/>
      <c r="AD332" s="431"/>
      <c r="AE332" s="431"/>
      <c r="AF332" s="431"/>
      <c r="AG332" s="431"/>
      <c r="AH332" s="431"/>
      <c r="AI332" s="431"/>
      <c r="AJ332" s="431"/>
      <c r="AK332" s="431"/>
      <c r="AL332" s="431"/>
      <c r="AM332" s="431"/>
      <c r="AN332" s="441"/>
    </row>
    <row r="333" spans="1:40" ht="12.75" customHeight="1">
      <c r="A333" s="52"/>
      <c r="B333" s="431"/>
      <c r="C333" s="431"/>
      <c r="D333" s="431"/>
      <c r="E333" s="431"/>
      <c r="F333" s="431"/>
      <c r="G333" s="431"/>
      <c r="H333" s="431"/>
      <c r="I333" s="431"/>
      <c r="J333" s="431"/>
      <c r="K333" s="431"/>
      <c r="L333" s="431"/>
      <c r="M333" s="54"/>
      <c r="N333" s="431"/>
      <c r="O333" s="431"/>
      <c r="P333" s="431"/>
      <c r="Q333" s="431"/>
      <c r="R333" s="431"/>
      <c r="S333" s="431"/>
      <c r="T333" s="431"/>
      <c r="U333" s="431"/>
      <c r="V333" s="431"/>
      <c r="W333" s="431"/>
      <c r="X333" s="431"/>
      <c r="Y333" s="431"/>
      <c r="Z333" s="431"/>
      <c r="AA333" s="431"/>
      <c r="AB333" s="431"/>
      <c r="AC333" s="431"/>
      <c r="AD333" s="431"/>
      <c r="AE333" s="431"/>
      <c r="AF333" s="431"/>
      <c r="AG333" s="431"/>
      <c r="AH333" s="431"/>
      <c r="AI333" s="431"/>
      <c r="AJ333" s="431"/>
      <c r="AK333" s="431"/>
      <c r="AL333" s="431"/>
      <c r="AM333" s="431"/>
      <c r="AN333" s="52"/>
    </row>
    <row r="334" spans="1:40" ht="12.75" customHeight="1">
      <c r="A334" s="52"/>
      <c r="B334" s="431"/>
      <c r="C334" s="431"/>
      <c r="D334" s="431"/>
      <c r="E334" s="431"/>
      <c r="F334" s="431"/>
      <c r="G334" s="431"/>
      <c r="H334" s="431"/>
      <c r="I334" s="431"/>
      <c r="J334" s="431"/>
      <c r="K334" s="431"/>
      <c r="L334" s="431"/>
      <c r="M334" s="54"/>
      <c r="N334" s="431"/>
      <c r="O334" s="431"/>
      <c r="P334" s="431"/>
      <c r="Q334" s="431"/>
      <c r="R334" s="431"/>
      <c r="S334" s="431"/>
      <c r="T334" s="431"/>
      <c r="U334" s="431"/>
      <c r="V334" s="431"/>
      <c r="W334" s="431"/>
      <c r="X334" s="431"/>
      <c r="Y334" s="431"/>
      <c r="Z334" s="431"/>
      <c r="AA334" s="431"/>
      <c r="AB334" s="431"/>
      <c r="AC334" s="431"/>
      <c r="AD334" s="431"/>
      <c r="AE334" s="431"/>
      <c r="AF334" s="431"/>
      <c r="AG334" s="431"/>
      <c r="AH334" s="431"/>
      <c r="AI334" s="431"/>
      <c r="AJ334" s="431"/>
      <c r="AK334" s="431"/>
      <c r="AL334" s="431"/>
      <c r="AM334" s="431"/>
      <c r="AN334" s="441"/>
    </row>
    <row r="335" spans="1:40" ht="12.75" customHeight="1">
      <c r="A335" s="52"/>
      <c r="B335" s="431"/>
      <c r="C335" s="431"/>
      <c r="D335" s="431"/>
      <c r="E335" s="431"/>
      <c r="F335" s="431"/>
      <c r="G335" s="431"/>
      <c r="H335" s="431"/>
      <c r="I335" s="431"/>
      <c r="J335" s="431"/>
      <c r="K335" s="431"/>
      <c r="L335" s="431"/>
      <c r="M335" s="54"/>
      <c r="N335" s="431"/>
      <c r="O335" s="431"/>
      <c r="P335" s="431"/>
      <c r="Q335" s="431"/>
      <c r="R335" s="431"/>
      <c r="S335" s="431"/>
      <c r="T335" s="431"/>
      <c r="U335" s="431"/>
      <c r="V335" s="431"/>
      <c r="W335" s="431"/>
      <c r="X335" s="431"/>
      <c r="Y335" s="431"/>
      <c r="Z335" s="431"/>
      <c r="AA335" s="431"/>
      <c r="AB335" s="431"/>
      <c r="AC335" s="431"/>
      <c r="AD335" s="431"/>
      <c r="AE335" s="431"/>
      <c r="AF335" s="431"/>
      <c r="AG335" s="431"/>
      <c r="AH335" s="431"/>
      <c r="AI335" s="431"/>
      <c r="AJ335" s="431"/>
      <c r="AK335" s="431"/>
      <c r="AL335" s="431"/>
      <c r="AM335" s="431"/>
      <c r="AN335" s="52"/>
    </row>
    <row r="336" spans="1:40" ht="12.75" customHeight="1">
      <c r="A336" s="52"/>
      <c r="B336" s="431"/>
      <c r="C336" s="431"/>
      <c r="D336" s="431"/>
      <c r="E336" s="431"/>
      <c r="F336" s="431"/>
      <c r="G336" s="431"/>
      <c r="H336" s="431"/>
      <c r="I336" s="431"/>
      <c r="J336" s="431"/>
      <c r="K336" s="431"/>
      <c r="L336" s="431"/>
      <c r="M336" s="54"/>
      <c r="N336" s="431"/>
      <c r="O336" s="431"/>
      <c r="P336" s="431"/>
      <c r="Q336" s="431"/>
      <c r="R336" s="431"/>
      <c r="S336" s="431"/>
      <c r="T336" s="431"/>
      <c r="U336" s="431"/>
      <c r="V336" s="431"/>
      <c r="W336" s="431"/>
      <c r="X336" s="431"/>
      <c r="Y336" s="431"/>
      <c r="Z336" s="431"/>
      <c r="AA336" s="431"/>
      <c r="AB336" s="431"/>
      <c r="AC336" s="431"/>
      <c r="AD336" s="431"/>
      <c r="AE336" s="431"/>
      <c r="AF336" s="431"/>
      <c r="AG336" s="431"/>
      <c r="AH336" s="431"/>
      <c r="AI336" s="431"/>
      <c r="AJ336" s="431"/>
      <c r="AK336" s="431"/>
      <c r="AL336" s="431"/>
      <c r="AM336" s="431"/>
      <c r="AN336" s="441"/>
    </row>
    <row r="337" spans="1:40" ht="12.75" customHeight="1">
      <c r="A337" s="52"/>
      <c r="B337" s="442"/>
      <c r="C337" s="442"/>
      <c r="D337" s="442"/>
      <c r="E337" s="442"/>
      <c r="F337" s="442"/>
      <c r="G337" s="442"/>
      <c r="H337" s="442"/>
      <c r="I337" s="442"/>
      <c r="J337" s="442"/>
      <c r="K337" s="442"/>
      <c r="L337" s="442"/>
      <c r="M337" s="52"/>
      <c r="N337" s="442"/>
      <c r="O337" s="442"/>
      <c r="P337" s="442"/>
      <c r="Q337" s="442"/>
      <c r="R337" s="442"/>
      <c r="S337" s="442"/>
      <c r="T337" s="442"/>
      <c r="U337" s="442"/>
      <c r="V337" s="442"/>
      <c r="W337" s="442"/>
      <c r="X337" s="442"/>
      <c r="Y337" s="442"/>
      <c r="Z337" s="442"/>
      <c r="AA337" s="442"/>
      <c r="AB337" s="442"/>
      <c r="AC337" s="442"/>
      <c r="AD337" s="442"/>
      <c r="AE337" s="442"/>
      <c r="AF337" s="442"/>
      <c r="AG337" s="442"/>
      <c r="AH337" s="442"/>
      <c r="AI337" s="442"/>
      <c r="AJ337" s="442"/>
      <c r="AK337" s="431"/>
      <c r="AL337" s="431"/>
      <c r="AM337" s="431"/>
      <c r="AN337" s="52"/>
    </row>
    <row r="338" spans="1:40" ht="12.75" customHeight="1">
      <c r="A338" s="52"/>
      <c r="B338" s="442"/>
      <c r="C338" s="442"/>
      <c r="D338" s="442"/>
      <c r="E338" s="442"/>
      <c r="F338" s="442"/>
      <c r="G338" s="442"/>
      <c r="H338" s="442"/>
      <c r="I338" s="442"/>
      <c r="J338" s="442"/>
      <c r="K338" s="442"/>
      <c r="L338" s="442"/>
      <c r="M338" s="52"/>
      <c r="N338" s="442"/>
      <c r="O338" s="442"/>
      <c r="P338" s="442"/>
      <c r="Q338" s="442"/>
      <c r="R338" s="442"/>
      <c r="S338" s="442"/>
      <c r="T338" s="442"/>
      <c r="U338" s="442"/>
      <c r="V338" s="442"/>
      <c r="W338" s="442"/>
      <c r="X338" s="442"/>
      <c r="Y338" s="442"/>
      <c r="Z338" s="442"/>
      <c r="AA338" s="442"/>
      <c r="AB338" s="442"/>
      <c r="AC338" s="442"/>
      <c r="AD338" s="442"/>
      <c r="AE338" s="442"/>
      <c r="AF338" s="442"/>
      <c r="AG338" s="442"/>
      <c r="AH338" s="442"/>
      <c r="AI338" s="442"/>
      <c r="AJ338" s="442"/>
      <c r="AK338" s="431"/>
      <c r="AL338" s="431"/>
      <c r="AM338" s="431"/>
      <c r="AN338" s="441"/>
    </row>
    <row r="339" spans="1:40" ht="12.75" customHeight="1">
      <c r="A339" s="52"/>
      <c r="B339" s="442"/>
      <c r="C339" s="442"/>
      <c r="D339" s="442"/>
      <c r="E339" s="442"/>
      <c r="F339" s="442"/>
      <c r="G339" s="442"/>
      <c r="H339" s="442"/>
      <c r="I339" s="442"/>
      <c r="J339" s="442"/>
      <c r="K339" s="442"/>
      <c r="L339" s="442"/>
      <c r="M339" s="52"/>
      <c r="N339" s="442"/>
      <c r="O339" s="442"/>
      <c r="P339" s="442"/>
      <c r="Q339" s="442"/>
      <c r="R339" s="442"/>
      <c r="S339" s="442"/>
      <c r="T339" s="442"/>
      <c r="U339" s="442"/>
      <c r="V339" s="442"/>
      <c r="W339" s="442"/>
      <c r="X339" s="442"/>
      <c r="Y339" s="442"/>
      <c r="Z339" s="442"/>
      <c r="AA339" s="442"/>
      <c r="AB339" s="442"/>
      <c r="AC339" s="442"/>
      <c r="AD339" s="442"/>
      <c r="AE339" s="442"/>
      <c r="AF339" s="442"/>
      <c r="AG339" s="442"/>
      <c r="AH339" s="442"/>
      <c r="AI339" s="442"/>
      <c r="AJ339" s="442"/>
      <c r="AK339" s="431"/>
      <c r="AL339" s="431"/>
      <c r="AM339" s="431"/>
      <c r="AN339" s="52"/>
    </row>
    <row r="340" spans="1:40" ht="12.75" customHeight="1">
      <c r="A340" s="52"/>
      <c r="B340" s="442"/>
      <c r="C340" s="442"/>
      <c r="D340" s="442"/>
      <c r="E340" s="442"/>
      <c r="F340" s="442"/>
      <c r="G340" s="442"/>
      <c r="H340" s="442"/>
      <c r="I340" s="442"/>
      <c r="J340" s="442"/>
      <c r="K340" s="442"/>
      <c r="L340" s="442"/>
      <c r="M340" s="52"/>
      <c r="N340" s="442"/>
      <c r="O340" s="442"/>
      <c r="P340" s="442"/>
      <c r="Q340" s="442"/>
      <c r="R340" s="442"/>
      <c r="S340" s="442"/>
      <c r="T340" s="442"/>
      <c r="U340" s="442"/>
      <c r="V340" s="442"/>
      <c r="W340" s="442"/>
      <c r="X340" s="442"/>
      <c r="Y340" s="442"/>
      <c r="Z340" s="442"/>
      <c r="AA340" s="442"/>
      <c r="AB340" s="442"/>
      <c r="AC340" s="442"/>
      <c r="AD340" s="442"/>
      <c r="AE340" s="442"/>
      <c r="AF340" s="442"/>
      <c r="AG340" s="442"/>
      <c r="AH340" s="442"/>
      <c r="AI340" s="442"/>
      <c r="AJ340" s="442"/>
      <c r="AK340" s="431"/>
      <c r="AL340" s="431"/>
      <c r="AM340" s="431"/>
      <c r="AN340" s="441"/>
    </row>
    <row r="341" spans="1:40" ht="12.75" customHeight="1">
      <c r="A341" s="52"/>
      <c r="B341" s="442"/>
      <c r="C341" s="442"/>
      <c r="D341" s="442"/>
      <c r="E341" s="442"/>
      <c r="F341" s="442"/>
      <c r="G341" s="442"/>
      <c r="H341" s="442"/>
      <c r="I341" s="442"/>
      <c r="J341" s="442"/>
      <c r="K341" s="442"/>
      <c r="L341" s="442"/>
      <c r="M341" s="52"/>
      <c r="N341" s="442"/>
      <c r="O341" s="442"/>
      <c r="P341" s="442"/>
      <c r="Q341" s="442"/>
      <c r="R341" s="442"/>
      <c r="S341" s="442"/>
      <c r="T341" s="442"/>
      <c r="U341" s="442"/>
      <c r="V341" s="442"/>
      <c r="W341" s="442"/>
      <c r="X341" s="442"/>
      <c r="Y341" s="442"/>
      <c r="Z341" s="442"/>
      <c r="AA341" s="442"/>
      <c r="AB341" s="442"/>
      <c r="AC341" s="442"/>
      <c r="AD341" s="442"/>
      <c r="AE341" s="442"/>
      <c r="AF341" s="442"/>
      <c r="AG341" s="442"/>
      <c r="AH341" s="442"/>
      <c r="AI341" s="442"/>
      <c r="AJ341" s="442"/>
      <c r="AK341" s="431"/>
      <c r="AL341" s="431"/>
      <c r="AM341" s="431"/>
      <c r="AN341" s="52"/>
    </row>
    <row r="342" spans="1:40" ht="12.75" customHeight="1">
      <c r="A342" s="52"/>
      <c r="B342" s="442"/>
      <c r="C342" s="442"/>
      <c r="D342" s="442"/>
      <c r="E342" s="442"/>
      <c r="F342" s="442"/>
      <c r="G342" s="442"/>
      <c r="H342" s="442"/>
      <c r="I342" s="442"/>
      <c r="J342" s="442"/>
      <c r="K342" s="442"/>
      <c r="L342" s="442"/>
      <c r="M342" s="52"/>
      <c r="N342" s="442"/>
      <c r="O342" s="442"/>
      <c r="P342" s="442"/>
      <c r="Q342" s="442"/>
      <c r="R342" s="442"/>
      <c r="S342" s="442"/>
      <c r="T342" s="442"/>
      <c r="U342" s="442"/>
      <c r="V342" s="442"/>
      <c r="W342" s="442"/>
      <c r="X342" s="442"/>
      <c r="Y342" s="442"/>
      <c r="Z342" s="442"/>
      <c r="AA342" s="442"/>
      <c r="AB342" s="442"/>
      <c r="AC342" s="442"/>
      <c r="AD342" s="442"/>
      <c r="AE342" s="442"/>
      <c r="AF342" s="442"/>
      <c r="AG342" s="442"/>
      <c r="AH342" s="442"/>
      <c r="AI342" s="442"/>
      <c r="AJ342" s="442"/>
      <c r="AK342" s="431"/>
      <c r="AL342" s="431"/>
      <c r="AM342" s="431"/>
      <c r="AN342" s="441"/>
    </row>
    <row r="343" spans="1:40" ht="12.75" customHeight="1">
      <c r="A343" s="52"/>
      <c r="B343" s="442"/>
      <c r="C343" s="442"/>
      <c r="D343" s="442"/>
      <c r="E343" s="442"/>
      <c r="F343" s="442"/>
      <c r="G343" s="442"/>
      <c r="H343" s="442"/>
      <c r="I343" s="442"/>
      <c r="J343" s="442"/>
      <c r="K343" s="442"/>
      <c r="L343" s="442"/>
      <c r="M343" s="52"/>
      <c r="N343" s="442"/>
      <c r="O343" s="442"/>
      <c r="P343" s="442"/>
      <c r="Q343" s="442"/>
      <c r="R343" s="442"/>
      <c r="S343" s="442"/>
      <c r="T343" s="442"/>
      <c r="U343" s="442"/>
      <c r="V343" s="442"/>
      <c r="W343" s="442"/>
      <c r="X343" s="442"/>
      <c r="Y343" s="442"/>
      <c r="Z343" s="442"/>
      <c r="AA343" s="442"/>
      <c r="AB343" s="442"/>
      <c r="AC343" s="442"/>
      <c r="AD343" s="442"/>
      <c r="AE343" s="442"/>
      <c r="AF343" s="442"/>
      <c r="AG343" s="442"/>
      <c r="AH343" s="442"/>
      <c r="AI343" s="442"/>
      <c r="AJ343" s="442"/>
      <c r="AK343" s="431"/>
      <c r="AL343" s="431"/>
      <c r="AM343" s="431"/>
      <c r="AN343" s="52"/>
    </row>
    <row r="344" spans="1:40" ht="12.75" customHeight="1">
      <c r="A344" s="52"/>
      <c r="B344" s="442"/>
      <c r="C344" s="442"/>
      <c r="D344" s="442"/>
      <c r="E344" s="442"/>
      <c r="F344" s="442"/>
      <c r="G344" s="442"/>
      <c r="H344" s="442"/>
      <c r="I344" s="442"/>
      <c r="J344" s="442"/>
      <c r="K344" s="442"/>
      <c r="L344" s="442"/>
      <c r="M344" s="52"/>
      <c r="N344" s="442"/>
      <c r="O344" s="442"/>
      <c r="P344" s="442"/>
      <c r="Q344" s="442"/>
      <c r="R344" s="442"/>
      <c r="S344" s="442"/>
      <c r="T344" s="442"/>
      <c r="U344" s="442"/>
      <c r="V344" s="442"/>
      <c r="W344" s="442"/>
      <c r="X344" s="442"/>
      <c r="Y344" s="442"/>
      <c r="Z344" s="442"/>
      <c r="AA344" s="442"/>
      <c r="AB344" s="442"/>
      <c r="AC344" s="442"/>
      <c r="AD344" s="442"/>
      <c r="AE344" s="442"/>
      <c r="AF344" s="442"/>
      <c r="AG344" s="442"/>
      <c r="AH344" s="442"/>
      <c r="AI344" s="442"/>
      <c r="AJ344" s="442"/>
      <c r="AK344" s="431"/>
      <c r="AL344" s="431"/>
      <c r="AM344" s="431"/>
      <c r="AN344" s="441"/>
    </row>
    <row r="345" spans="1:40" ht="12.75" customHeight="1">
      <c r="A345" s="52"/>
      <c r="B345" s="442"/>
      <c r="C345" s="442"/>
      <c r="D345" s="442"/>
      <c r="E345" s="442"/>
      <c r="F345" s="442"/>
      <c r="G345" s="442"/>
      <c r="H345" s="442"/>
      <c r="I345" s="442"/>
      <c r="J345" s="442"/>
      <c r="K345" s="442"/>
      <c r="L345" s="442"/>
      <c r="M345" s="52"/>
      <c r="N345" s="442"/>
      <c r="O345" s="442"/>
      <c r="P345" s="442"/>
      <c r="Q345" s="442"/>
      <c r="R345" s="442"/>
      <c r="S345" s="442"/>
      <c r="T345" s="442"/>
      <c r="U345" s="442"/>
      <c r="V345" s="442"/>
      <c r="W345" s="442"/>
      <c r="X345" s="442"/>
      <c r="Y345" s="442"/>
      <c r="Z345" s="442"/>
      <c r="AA345" s="442"/>
      <c r="AB345" s="442"/>
      <c r="AC345" s="442"/>
      <c r="AD345" s="442"/>
      <c r="AE345" s="442"/>
      <c r="AF345" s="442"/>
      <c r="AG345" s="442"/>
      <c r="AH345" s="442"/>
      <c r="AI345" s="442"/>
      <c r="AJ345" s="442"/>
      <c r="AK345" s="431"/>
      <c r="AL345" s="431"/>
      <c r="AM345" s="431"/>
      <c r="AN345" s="52"/>
    </row>
    <row r="346" spans="1:40" ht="12.75" customHeight="1">
      <c r="A346" s="52"/>
      <c r="B346" s="442"/>
      <c r="C346" s="442"/>
      <c r="D346" s="442"/>
      <c r="E346" s="442"/>
      <c r="F346" s="442"/>
      <c r="G346" s="442"/>
      <c r="H346" s="442"/>
      <c r="I346" s="442"/>
      <c r="J346" s="442"/>
      <c r="K346" s="442"/>
      <c r="L346" s="442"/>
      <c r="M346" s="52"/>
      <c r="N346" s="442"/>
      <c r="O346" s="442"/>
      <c r="P346" s="442"/>
      <c r="Q346" s="442"/>
      <c r="R346" s="442"/>
      <c r="S346" s="442"/>
      <c r="T346" s="442"/>
      <c r="U346" s="442"/>
      <c r="V346" s="442"/>
      <c r="W346" s="442"/>
      <c r="X346" s="442"/>
      <c r="Y346" s="442"/>
      <c r="Z346" s="442"/>
      <c r="AA346" s="442"/>
      <c r="AB346" s="442"/>
      <c r="AC346" s="442"/>
      <c r="AD346" s="442"/>
      <c r="AE346" s="442"/>
      <c r="AF346" s="442"/>
      <c r="AG346" s="442"/>
      <c r="AH346" s="442"/>
      <c r="AI346" s="442"/>
      <c r="AJ346" s="442"/>
      <c r="AK346" s="431"/>
      <c r="AL346" s="431"/>
      <c r="AM346" s="431"/>
      <c r="AN346" s="441"/>
    </row>
    <row r="347" spans="1:40" ht="12.75" customHeight="1">
      <c r="A347" s="52"/>
      <c r="B347" s="442"/>
      <c r="C347" s="442"/>
      <c r="D347" s="442"/>
      <c r="E347" s="442"/>
      <c r="F347" s="442"/>
      <c r="G347" s="442"/>
      <c r="H347" s="442"/>
      <c r="I347" s="442"/>
      <c r="J347" s="442"/>
      <c r="K347" s="442"/>
      <c r="L347" s="442"/>
      <c r="M347" s="52"/>
      <c r="N347" s="442"/>
      <c r="O347" s="442"/>
      <c r="P347" s="442"/>
      <c r="Q347" s="442"/>
      <c r="R347" s="442"/>
      <c r="S347" s="442"/>
      <c r="T347" s="442"/>
      <c r="U347" s="442"/>
      <c r="V347" s="442"/>
      <c r="W347" s="442"/>
      <c r="X347" s="442"/>
      <c r="Y347" s="442"/>
      <c r="Z347" s="442"/>
      <c r="AA347" s="442"/>
      <c r="AB347" s="442"/>
      <c r="AC347" s="442"/>
      <c r="AD347" s="442"/>
      <c r="AE347" s="442"/>
      <c r="AF347" s="442"/>
      <c r="AG347" s="442"/>
      <c r="AH347" s="442"/>
      <c r="AI347" s="442"/>
      <c r="AJ347" s="442"/>
      <c r="AK347" s="431"/>
      <c r="AL347" s="431"/>
      <c r="AM347" s="431"/>
      <c r="AN347" s="52"/>
    </row>
    <row r="348" spans="1:40" ht="12.75" customHeight="1">
      <c r="A348" s="52"/>
      <c r="B348" s="442"/>
      <c r="C348" s="442"/>
      <c r="D348" s="442"/>
      <c r="E348" s="442"/>
      <c r="F348" s="442"/>
      <c r="G348" s="442"/>
      <c r="H348" s="442"/>
      <c r="I348" s="442"/>
      <c r="J348" s="442"/>
      <c r="K348" s="442"/>
      <c r="L348" s="442"/>
      <c r="M348" s="52"/>
      <c r="N348" s="442"/>
      <c r="O348" s="442"/>
      <c r="P348" s="442"/>
      <c r="Q348" s="442"/>
      <c r="R348" s="442"/>
      <c r="S348" s="442"/>
      <c r="T348" s="442"/>
      <c r="U348" s="442"/>
      <c r="V348" s="442"/>
      <c r="W348" s="442"/>
      <c r="X348" s="442"/>
      <c r="Y348" s="442"/>
      <c r="Z348" s="442"/>
      <c r="AA348" s="442"/>
      <c r="AB348" s="442"/>
      <c r="AC348" s="442"/>
      <c r="AD348" s="442"/>
      <c r="AE348" s="442"/>
      <c r="AF348" s="442"/>
      <c r="AG348" s="442"/>
      <c r="AH348" s="442"/>
      <c r="AI348" s="442"/>
      <c r="AJ348" s="442"/>
      <c r="AK348" s="431"/>
      <c r="AL348" s="431"/>
      <c r="AM348" s="431"/>
      <c r="AN348" s="441"/>
    </row>
    <row r="349" spans="1:40" ht="12.75" customHeight="1">
      <c r="A349" s="52"/>
      <c r="B349" s="442"/>
      <c r="C349" s="442"/>
      <c r="D349" s="442"/>
      <c r="E349" s="442"/>
      <c r="F349" s="442"/>
      <c r="G349" s="442"/>
      <c r="H349" s="442"/>
      <c r="I349" s="442"/>
      <c r="J349" s="442"/>
      <c r="K349" s="442"/>
      <c r="L349" s="442"/>
      <c r="M349" s="52"/>
      <c r="N349" s="442"/>
      <c r="O349" s="442"/>
      <c r="P349" s="442"/>
      <c r="Q349" s="442"/>
      <c r="R349" s="442"/>
      <c r="S349" s="442"/>
      <c r="T349" s="442"/>
      <c r="U349" s="442"/>
      <c r="V349" s="442"/>
      <c r="W349" s="442"/>
      <c r="X349" s="442"/>
      <c r="Y349" s="442"/>
      <c r="Z349" s="442"/>
      <c r="AA349" s="442"/>
      <c r="AB349" s="442"/>
      <c r="AC349" s="442"/>
      <c r="AD349" s="442"/>
      <c r="AE349" s="442"/>
      <c r="AF349" s="442"/>
      <c r="AG349" s="442"/>
      <c r="AH349" s="442"/>
      <c r="AI349" s="442"/>
      <c r="AJ349" s="442"/>
      <c r="AK349" s="431"/>
      <c r="AL349" s="431"/>
      <c r="AM349" s="431"/>
      <c r="AN349" s="52"/>
    </row>
    <row r="350" spans="1:40" ht="12.75" customHeight="1">
      <c r="A350" s="52"/>
      <c r="B350" s="442"/>
      <c r="C350" s="442"/>
      <c r="D350" s="442"/>
      <c r="E350" s="442"/>
      <c r="F350" s="442"/>
      <c r="G350" s="442"/>
      <c r="H350" s="442"/>
      <c r="I350" s="442"/>
      <c r="J350" s="442"/>
      <c r="K350" s="442"/>
      <c r="L350" s="442"/>
      <c r="M350" s="52"/>
      <c r="N350" s="442"/>
      <c r="O350" s="442"/>
      <c r="P350" s="442"/>
      <c r="Q350" s="442"/>
      <c r="R350" s="442"/>
      <c r="S350" s="442"/>
      <c r="T350" s="442"/>
      <c r="U350" s="442"/>
      <c r="V350" s="442"/>
      <c r="W350" s="442"/>
      <c r="X350" s="442"/>
      <c r="Y350" s="442"/>
      <c r="Z350" s="442"/>
      <c r="AA350" s="442"/>
      <c r="AB350" s="442"/>
      <c r="AC350" s="442"/>
      <c r="AD350" s="442"/>
      <c r="AE350" s="442"/>
      <c r="AF350" s="442"/>
      <c r="AG350" s="442"/>
      <c r="AH350" s="442"/>
      <c r="AI350" s="442"/>
      <c r="AJ350" s="442"/>
      <c r="AK350" s="431"/>
      <c r="AL350" s="431"/>
      <c r="AM350" s="431"/>
      <c r="AN350" s="441"/>
    </row>
    <row r="351" spans="1:40" ht="12.75" customHeight="1">
      <c r="A351" s="52"/>
      <c r="B351" s="442"/>
      <c r="C351" s="442"/>
      <c r="D351" s="442"/>
      <c r="E351" s="442"/>
      <c r="F351" s="442"/>
      <c r="G351" s="442"/>
      <c r="H351" s="442"/>
      <c r="I351" s="442"/>
      <c r="J351" s="442"/>
      <c r="K351" s="442"/>
      <c r="L351" s="442"/>
      <c r="M351" s="52"/>
      <c r="N351" s="442"/>
      <c r="O351" s="442"/>
      <c r="P351" s="442"/>
      <c r="Q351" s="442"/>
      <c r="R351" s="442"/>
      <c r="S351" s="442"/>
      <c r="T351" s="442"/>
      <c r="U351" s="442"/>
      <c r="V351" s="442"/>
      <c r="W351" s="442"/>
      <c r="X351" s="442"/>
      <c r="Y351" s="442"/>
      <c r="Z351" s="442"/>
      <c r="AA351" s="442"/>
      <c r="AB351" s="442"/>
      <c r="AC351" s="442"/>
      <c r="AD351" s="442"/>
      <c r="AE351" s="442"/>
      <c r="AF351" s="442"/>
      <c r="AG351" s="442"/>
      <c r="AH351" s="442"/>
      <c r="AI351" s="442"/>
      <c r="AJ351" s="442"/>
      <c r="AK351" s="431"/>
      <c r="AL351" s="431"/>
      <c r="AM351" s="431"/>
      <c r="AN351" s="52"/>
    </row>
    <row r="352" spans="1:40" ht="12.75" customHeight="1">
      <c r="A352" s="52"/>
      <c r="B352" s="442"/>
      <c r="C352" s="442"/>
      <c r="D352" s="442"/>
      <c r="E352" s="442"/>
      <c r="F352" s="442"/>
      <c r="G352" s="442"/>
      <c r="H352" s="442"/>
      <c r="I352" s="442"/>
      <c r="J352" s="442"/>
      <c r="K352" s="442"/>
      <c r="L352" s="442"/>
      <c r="M352" s="52"/>
      <c r="N352" s="442"/>
      <c r="O352" s="442"/>
      <c r="P352" s="442"/>
      <c r="Q352" s="442"/>
      <c r="R352" s="442"/>
      <c r="S352" s="442"/>
      <c r="T352" s="442"/>
      <c r="U352" s="442"/>
      <c r="V352" s="442"/>
      <c r="W352" s="442"/>
      <c r="X352" s="442"/>
      <c r="Y352" s="442"/>
      <c r="Z352" s="442"/>
      <c r="AA352" s="442"/>
      <c r="AB352" s="442"/>
      <c r="AC352" s="442"/>
      <c r="AD352" s="442"/>
      <c r="AE352" s="442"/>
      <c r="AF352" s="442"/>
      <c r="AG352" s="442"/>
      <c r="AH352" s="442"/>
      <c r="AI352" s="442"/>
      <c r="AJ352" s="442"/>
      <c r="AK352" s="431"/>
      <c r="AL352" s="431"/>
      <c r="AM352" s="431"/>
      <c r="AN352" s="441"/>
    </row>
    <row r="353" spans="1:40" ht="12.75" customHeight="1">
      <c r="A353" s="52"/>
      <c r="B353" s="442"/>
      <c r="C353" s="442"/>
      <c r="D353" s="442"/>
      <c r="E353" s="442"/>
      <c r="F353" s="442"/>
      <c r="G353" s="442"/>
      <c r="H353" s="442"/>
      <c r="I353" s="442"/>
      <c r="J353" s="442"/>
      <c r="K353" s="442"/>
      <c r="L353" s="442"/>
      <c r="M353" s="52"/>
      <c r="N353" s="442"/>
      <c r="O353" s="442"/>
      <c r="P353" s="442"/>
      <c r="Q353" s="442"/>
      <c r="R353" s="442"/>
      <c r="S353" s="442"/>
      <c r="T353" s="442"/>
      <c r="U353" s="442"/>
      <c r="V353" s="442"/>
      <c r="W353" s="442"/>
      <c r="X353" s="442"/>
      <c r="Y353" s="442"/>
      <c r="Z353" s="442"/>
      <c r="AA353" s="442"/>
      <c r="AB353" s="442"/>
      <c r="AC353" s="442"/>
      <c r="AD353" s="442"/>
      <c r="AE353" s="442"/>
      <c r="AF353" s="442"/>
      <c r="AG353" s="442"/>
      <c r="AH353" s="442"/>
      <c r="AI353" s="442"/>
      <c r="AJ353" s="442"/>
      <c r="AK353" s="431"/>
      <c r="AL353" s="431"/>
      <c r="AM353" s="431"/>
      <c r="AN353" s="52"/>
    </row>
    <row r="354" spans="1:40" ht="12.75" customHeight="1">
      <c r="A354" s="52"/>
      <c r="B354" s="442"/>
      <c r="C354" s="442"/>
      <c r="D354" s="442"/>
      <c r="E354" s="442"/>
      <c r="F354" s="442"/>
      <c r="G354" s="442"/>
      <c r="H354" s="442"/>
      <c r="I354" s="442"/>
      <c r="J354" s="442"/>
      <c r="K354" s="442"/>
      <c r="L354" s="442"/>
      <c r="M354" s="52"/>
      <c r="N354" s="442"/>
      <c r="O354" s="442"/>
      <c r="P354" s="442"/>
      <c r="Q354" s="442"/>
      <c r="R354" s="442"/>
      <c r="S354" s="442"/>
      <c r="T354" s="442"/>
      <c r="U354" s="442"/>
      <c r="V354" s="442"/>
      <c r="W354" s="442"/>
      <c r="X354" s="442"/>
      <c r="Y354" s="442"/>
      <c r="Z354" s="442"/>
      <c r="AA354" s="442"/>
      <c r="AB354" s="442"/>
      <c r="AC354" s="442"/>
      <c r="AD354" s="442"/>
      <c r="AE354" s="442"/>
      <c r="AF354" s="442"/>
      <c r="AG354" s="442"/>
      <c r="AH354" s="442"/>
      <c r="AI354" s="442"/>
      <c r="AJ354" s="442"/>
      <c r="AK354" s="431"/>
      <c r="AL354" s="431"/>
      <c r="AM354" s="431"/>
      <c r="AN354" s="441"/>
    </row>
    <row r="355" spans="1:40" ht="12.75" customHeight="1">
      <c r="A355" s="52"/>
      <c r="B355" s="442"/>
      <c r="C355" s="442"/>
      <c r="D355" s="442"/>
      <c r="E355" s="442"/>
      <c r="F355" s="442"/>
      <c r="G355" s="442"/>
      <c r="H355" s="442"/>
      <c r="I355" s="442"/>
      <c r="J355" s="442"/>
      <c r="K355" s="442"/>
      <c r="L355" s="442"/>
      <c r="M355" s="52"/>
      <c r="N355" s="442"/>
      <c r="O355" s="442"/>
      <c r="P355" s="442"/>
      <c r="Q355" s="442"/>
      <c r="R355" s="442"/>
      <c r="S355" s="442"/>
      <c r="T355" s="442"/>
      <c r="U355" s="442"/>
      <c r="V355" s="442"/>
      <c r="W355" s="442"/>
      <c r="X355" s="442"/>
      <c r="Y355" s="442"/>
      <c r="Z355" s="442"/>
      <c r="AA355" s="442"/>
      <c r="AB355" s="442"/>
      <c r="AC355" s="442"/>
      <c r="AD355" s="442"/>
      <c r="AE355" s="442"/>
      <c r="AF355" s="442"/>
      <c r="AG355" s="442"/>
      <c r="AH355" s="442"/>
      <c r="AI355" s="442"/>
      <c r="AJ355" s="442"/>
      <c r="AK355" s="431"/>
      <c r="AL355" s="431"/>
      <c r="AM355" s="431"/>
      <c r="AN355" s="52"/>
    </row>
    <row r="356" spans="1:40" ht="12.75" customHeight="1">
      <c r="A356" s="52"/>
      <c r="B356" s="442"/>
      <c r="C356" s="442"/>
      <c r="D356" s="442"/>
      <c r="E356" s="442"/>
      <c r="F356" s="442"/>
      <c r="G356" s="442"/>
      <c r="H356" s="442"/>
      <c r="I356" s="442"/>
      <c r="J356" s="442"/>
      <c r="K356" s="442"/>
      <c r="L356" s="442"/>
      <c r="M356" s="52"/>
      <c r="N356" s="442"/>
      <c r="O356" s="442"/>
      <c r="P356" s="442"/>
      <c r="Q356" s="442"/>
      <c r="R356" s="442"/>
      <c r="S356" s="442"/>
      <c r="T356" s="442"/>
      <c r="U356" s="442"/>
      <c r="V356" s="442"/>
      <c r="W356" s="442"/>
      <c r="X356" s="442"/>
      <c r="Y356" s="442"/>
      <c r="Z356" s="442"/>
      <c r="AA356" s="442"/>
      <c r="AB356" s="442"/>
      <c r="AC356" s="442"/>
      <c r="AD356" s="442"/>
      <c r="AE356" s="442"/>
      <c r="AF356" s="442"/>
      <c r="AG356" s="442"/>
      <c r="AH356" s="442"/>
      <c r="AI356" s="442"/>
      <c r="AJ356" s="442"/>
      <c r="AK356" s="431"/>
      <c r="AL356" s="431"/>
      <c r="AM356" s="431"/>
      <c r="AN356" s="441"/>
    </row>
    <row r="357" spans="1:40" ht="12.75" customHeight="1">
      <c r="A357" s="52"/>
      <c r="B357" s="442"/>
      <c r="C357" s="442"/>
      <c r="D357" s="442"/>
      <c r="E357" s="442"/>
      <c r="F357" s="442"/>
      <c r="G357" s="442"/>
      <c r="H357" s="442"/>
      <c r="I357" s="442"/>
      <c r="J357" s="442"/>
      <c r="K357" s="442"/>
      <c r="L357" s="442"/>
      <c r="M357" s="52"/>
      <c r="N357" s="442"/>
      <c r="O357" s="442"/>
      <c r="P357" s="442"/>
      <c r="Q357" s="442"/>
      <c r="R357" s="442"/>
      <c r="S357" s="442"/>
      <c r="T357" s="442"/>
      <c r="U357" s="442"/>
      <c r="V357" s="442"/>
      <c r="W357" s="442"/>
      <c r="X357" s="442"/>
      <c r="Y357" s="442"/>
      <c r="Z357" s="442"/>
      <c r="AA357" s="442"/>
      <c r="AB357" s="442"/>
      <c r="AC357" s="442"/>
      <c r="AD357" s="442"/>
      <c r="AE357" s="442"/>
      <c r="AF357" s="442"/>
      <c r="AG357" s="442"/>
      <c r="AH357" s="442"/>
      <c r="AI357" s="442"/>
      <c r="AJ357" s="442"/>
      <c r="AK357" s="431"/>
      <c r="AL357" s="431"/>
      <c r="AM357" s="431"/>
      <c r="AN357" s="52"/>
    </row>
    <row r="358" spans="1:40" ht="12.75" customHeight="1">
      <c r="A358" s="52"/>
      <c r="B358" s="442"/>
      <c r="C358" s="442"/>
      <c r="D358" s="442"/>
      <c r="E358" s="442"/>
      <c r="F358" s="442"/>
      <c r="G358" s="442"/>
      <c r="H358" s="442"/>
      <c r="I358" s="442"/>
      <c r="J358" s="442"/>
      <c r="K358" s="442"/>
      <c r="L358" s="442"/>
      <c r="M358" s="52"/>
      <c r="N358" s="442"/>
      <c r="O358" s="442"/>
      <c r="P358" s="442"/>
      <c r="Q358" s="442"/>
      <c r="R358" s="442"/>
      <c r="S358" s="442"/>
      <c r="T358" s="442"/>
      <c r="U358" s="442"/>
      <c r="V358" s="442"/>
      <c r="W358" s="442"/>
      <c r="X358" s="442"/>
      <c r="Y358" s="442"/>
      <c r="Z358" s="442"/>
      <c r="AA358" s="442"/>
      <c r="AB358" s="442"/>
      <c r="AC358" s="442"/>
      <c r="AD358" s="442"/>
      <c r="AE358" s="442"/>
      <c r="AF358" s="442"/>
      <c r="AG358" s="442"/>
      <c r="AH358" s="442"/>
      <c r="AI358" s="442"/>
      <c r="AJ358" s="442"/>
      <c r="AK358" s="431"/>
      <c r="AL358" s="431"/>
      <c r="AM358" s="431"/>
      <c r="AN358" s="441"/>
    </row>
    <row r="359" spans="1:40" ht="12.75" customHeight="1">
      <c r="A359" s="52"/>
      <c r="B359" s="442"/>
      <c r="C359" s="442"/>
      <c r="D359" s="442"/>
      <c r="E359" s="442"/>
      <c r="F359" s="442"/>
      <c r="G359" s="442"/>
      <c r="H359" s="442"/>
      <c r="I359" s="442"/>
      <c r="J359" s="442"/>
      <c r="K359" s="442"/>
      <c r="L359" s="442"/>
      <c r="M359" s="52"/>
      <c r="N359" s="442"/>
      <c r="O359" s="442"/>
      <c r="P359" s="442"/>
      <c r="Q359" s="442"/>
      <c r="R359" s="442"/>
      <c r="S359" s="442"/>
      <c r="T359" s="442"/>
      <c r="U359" s="442"/>
      <c r="V359" s="442"/>
      <c r="W359" s="442"/>
      <c r="X359" s="442"/>
      <c r="Y359" s="442"/>
      <c r="Z359" s="442"/>
      <c r="AA359" s="442"/>
      <c r="AB359" s="442"/>
      <c r="AC359" s="442"/>
      <c r="AD359" s="442"/>
      <c r="AE359" s="442"/>
      <c r="AF359" s="442"/>
      <c r="AG359" s="442"/>
      <c r="AH359" s="442"/>
      <c r="AI359" s="442"/>
      <c r="AJ359" s="442"/>
      <c r="AK359" s="431"/>
      <c r="AL359" s="431"/>
      <c r="AM359" s="431"/>
      <c r="AN359" s="52"/>
    </row>
    <row r="360" spans="1:40" ht="12.75" customHeight="1">
      <c r="A360" s="52"/>
      <c r="B360" s="442"/>
      <c r="C360" s="442"/>
      <c r="D360" s="442"/>
      <c r="E360" s="442"/>
      <c r="F360" s="442"/>
      <c r="G360" s="442"/>
      <c r="H360" s="442"/>
      <c r="I360" s="442"/>
      <c r="J360" s="442"/>
      <c r="K360" s="442"/>
      <c r="L360" s="442"/>
      <c r="M360" s="52"/>
      <c r="N360" s="442"/>
      <c r="O360" s="442"/>
      <c r="P360" s="442"/>
      <c r="Q360" s="442"/>
      <c r="R360" s="442"/>
      <c r="S360" s="442"/>
      <c r="T360" s="442"/>
      <c r="U360" s="442"/>
      <c r="V360" s="442"/>
      <c r="W360" s="442"/>
      <c r="X360" s="442"/>
      <c r="Y360" s="442"/>
      <c r="Z360" s="442"/>
      <c r="AA360" s="442"/>
      <c r="AB360" s="442"/>
      <c r="AC360" s="442"/>
      <c r="AD360" s="442"/>
      <c r="AE360" s="442"/>
      <c r="AF360" s="442"/>
      <c r="AG360" s="442"/>
      <c r="AH360" s="442"/>
      <c r="AI360" s="442"/>
      <c r="AJ360" s="442"/>
      <c r="AK360" s="431"/>
      <c r="AL360" s="431"/>
      <c r="AM360" s="431"/>
      <c r="AN360" s="441"/>
    </row>
    <row r="361" spans="1:40" ht="12.75" customHeight="1">
      <c r="A361" s="52"/>
      <c r="B361" s="442"/>
      <c r="C361" s="442"/>
      <c r="D361" s="442"/>
      <c r="E361" s="442"/>
      <c r="F361" s="442"/>
      <c r="G361" s="442"/>
      <c r="H361" s="442"/>
      <c r="I361" s="442"/>
      <c r="J361" s="442"/>
      <c r="K361" s="442"/>
      <c r="L361" s="442"/>
      <c r="M361" s="52"/>
      <c r="N361" s="442"/>
      <c r="O361" s="442"/>
      <c r="P361" s="442"/>
      <c r="Q361" s="442"/>
      <c r="R361" s="442"/>
      <c r="S361" s="442"/>
      <c r="T361" s="442"/>
      <c r="U361" s="442"/>
      <c r="V361" s="442"/>
      <c r="W361" s="442"/>
      <c r="X361" s="442"/>
      <c r="Y361" s="442"/>
      <c r="Z361" s="442"/>
      <c r="AA361" s="442"/>
      <c r="AB361" s="442"/>
      <c r="AC361" s="442"/>
      <c r="AD361" s="442"/>
      <c r="AE361" s="442"/>
      <c r="AF361" s="442"/>
      <c r="AG361" s="442"/>
      <c r="AH361" s="442"/>
      <c r="AI361" s="442"/>
      <c r="AJ361" s="442"/>
      <c r="AK361" s="431"/>
      <c r="AL361" s="431"/>
      <c r="AM361" s="431"/>
      <c r="AN361" s="52"/>
    </row>
    <row r="362" spans="1:40" ht="12.75" customHeight="1">
      <c r="A362" s="52"/>
      <c r="B362" s="442"/>
      <c r="C362" s="442"/>
      <c r="D362" s="442"/>
      <c r="E362" s="442"/>
      <c r="F362" s="442"/>
      <c r="G362" s="442"/>
      <c r="H362" s="442"/>
      <c r="I362" s="442"/>
      <c r="J362" s="442"/>
      <c r="K362" s="442"/>
      <c r="L362" s="442"/>
      <c r="M362" s="52"/>
      <c r="N362" s="442"/>
      <c r="O362" s="442"/>
      <c r="P362" s="442"/>
      <c r="Q362" s="442"/>
      <c r="R362" s="442"/>
      <c r="S362" s="442"/>
      <c r="T362" s="442"/>
      <c r="U362" s="442"/>
      <c r="V362" s="442"/>
      <c r="W362" s="442"/>
      <c r="X362" s="442"/>
      <c r="Y362" s="442"/>
      <c r="Z362" s="442"/>
      <c r="AA362" s="442"/>
      <c r="AB362" s="442"/>
      <c r="AC362" s="442"/>
      <c r="AD362" s="442"/>
      <c r="AE362" s="442"/>
      <c r="AF362" s="442"/>
      <c r="AG362" s="442"/>
      <c r="AH362" s="442"/>
      <c r="AI362" s="442"/>
      <c r="AJ362" s="442"/>
      <c r="AK362" s="431"/>
      <c r="AL362" s="431"/>
      <c r="AM362" s="431"/>
      <c r="AN362" s="441"/>
    </row>
    <row r="363" spans="1:40" ht="12.75" customHeight="1">
      <c r="A363" s="52"/>
      <c r="B363" s="442"/>
      <c r="C363" s="442"/>
      <c r="D363" s="442"/>
      <c r="E363" s="442"/>
      <c r="F363" s="442"/>
      <c r="G363" s="442"/>
      <c r="H363" s="442"/>
      <c r="I363" s="442"/>
      <c r="J363" s="442"/>
      <c r="K363" s="442"/>
      <c r="L363" s="442"/>
      <c r="M363" s="52"/>
      <c r="N363" s="442"/>
      <c r="O363" s="442"/>
      <c r="P363" s="442"/>
      <c r="Q363" s="442"/>
      <c r="R363" s="442"/>
      <c r="S363" s="442"/>
      <c r="T363" s="442"/>
      <c r="U363" s="442"/>
      <c r="V363" s="442"/>
      <c r="W363" s="442"/>
      <c r="X363" s="442"/>
      <c r="Y363" s="442"/>
      <c r="Z363" s="442"/>
      <c r="AA363" s="442"/>
      <c r="AB363" s="442"/>
      <c r="AC363" s="442"/>
      <c r="AD363" s="442"/>
      <c r="AE363" s="442"/>
      <c r="AF363" s="442"/>
      <c r="AG363" s="442"/>
      <c r="AH363" s="442"/>
      <c r="AI363" s="442"/>
      <c r="AJ363" s="442"/>
      <c r="AK363" s="431"/>
      <c r="AL363" s="431"/>
      <c r="AM363" s="431"/>
      <c r="AN363" s="52"/>
    </row>
    <row r="364" spans="1:40" ht="12.75" customHeight="1">
      <c r="A364" s="52"/>
      <c r="B364" s="442"/>
      <c r="C364" s="442"/>
      <c r="D364" s="442"/>
      <c r="E364" s="442"/>
      <c r="F364" s="442"/>
      <c r="G364" s="442"/>
      <c r="H364" s="442"/>
      <c r="I364" s="442"/>
      <c r="J364" s="442"/>
      <c r="K364" s="442"/>
      <c r="L364" s="442"/>
      <c r="M364" s="52"/>
      <c r="N364" s="442"/>
      <c r="O364" s="442"/>
      <c r="P364" s="442"/>
      <c r="Q364" s="442"/>
      <c r="R364" s="442"/>
      <c r="S364" s="442"/>
      <c r="T364" s="442"/>
      <c r="U364" s="442"/>
      <c r="V364" s="442"/>
      <c r="W364" s="442"/>
      <c r="X364" s="442"/>
      <c r="Y364" s="442"/>
      <c r="Z364" s="442"/>
      <c r="AA364" s="442"/>
      <c r="AB364" s="442"/>
      <c r="AC364" s="442"/>
      <c r="AD364" s="442"/>
      <c r="AE364" s="442"/>
      <c r="AF364" s="442"/>
      <c r="AG364" s="442"/>
      <c r="AH364" s="442"/>
      <c r="AI364" s="442"/>
      <c r="AJ364" s="442"/>
      <c r="AK364" s="431"/>
      <c r="AL364" s="431"/>
      <c r="AM364" s="431"/>
      <c r="AN364" s="441"/>
    </row>
    <row r="365" spans="1:40" ht="12.75" customHeight="1">
      <c r="A365" s="52"/>
      <c r="B365" s="442"/>
      <c r="C365" s="442"/>
      <c r="D365" s="442"/>
      <c r="E365" s="442"/>
      <c r="F365" s="442"/>
      <c r="G365" s="442"/>
      <c r="H365" s="442"/>
      <c r="I365" s="442"/>
      <c r="J365" s="442"/>
      <c r="K365" s="442"/>
      <c r="L365" s="442"/>
      <c r="M365" s="52"/>
      <c r="N365" s="442"/>
      <c r="O365" s="442"/>
      <c r="P365" s="442"/>
      <c r="Q365" s="442"/>
      <c r="R365" s="442"/>
      <c r="S365" s="442"/>
      <c r="T365" s="442"/>
      <c r="U365" s="442"/>
      <c r="V365" s="442"/>
      <c r="W365" s="442"/>
      <c r="X365" s="442"/>
      <c r="Y365" s="442"/>
      <c r="Z365" s="442"/>
      <c r="AA365" s="442"/>
      <c r="AB365" s="442"/>
      <c r="AC365" s="442"/>
      <c r="AD365" s="442"/>
      <c r="AE365" s="442"/>
      <c r="AF365" s="442"/>
      <c r="AG365" s="442"/>
      <c r="AH365" s="442"/>
      <c r="AI365" s="442"/>
      <c r="AJ365" s="442"/>
      <c r="AK365" s="431"/>
      <c r="AL365" s="431"/>
      <c r="AM365" s="431"/>
      <c r="AN365" s="52"/>
    </row>
    <row r="366" spans="1:40" ht="12.75" customHeight="1">
      <c r="A366" s="52"/>
      <c r="B366" s="442"/>
      <c r="C366" s="442"/>
      <c r="D366" s="442"/>
      <c r="E366" s="442"/>
      <c r="F366" s="442"/>
      <c r="G366" s="442"/>
      <c r="H366" s="442"/>
      <c r="I366" s="442"/>
      <c r="J366" s="442"/>
      <c r="K366" s="442"/>
      <c r="L366" s="442"/>
      <c r="M366" s="52"/>
      <c r="N366" s="442"/>
      <c r="O366" s="442"/>
      <c r="P366" s="442"/>
      <c r="Q366" s="442"/>
      <c r="R366" s="442"/>
      <c r="S366" s="442"/>
      <c r="T366" s="442"/>
      <c r="U366" s="442"/>
      <c r="V366" s="442"/>
      <c r="W366" s="442"/>
      <c r="X366" s="442"/>
      <c r="Y366" s="442"/>
      <c r="Z366" s="442"/>
      <c r="AA366" s="442"/>
      <c r="AB366" s="442"/>
      <c r="AC366" s="442"/>
      <c r="AD366" s="442"/>
      <c r="AE366" s="442"/>
      <c r="AF366" s="442"/>
      <c r="AG366" s="442"/>
      <c r="AH366" s="442"/>
      <c r="AI366" s="442"/>
      <c r="AJ366" s="442"/>
      <c r="AK366" s="431"/>
      <c r="AL366" s="431"/>
      <c r="AM366" s="431"/>
      <c r="AN366" s="441"/>
    </row>
    <row r="367" spans="1:40" ht="12.75" customHeight="1">
      <c r="A367" s="52"/>
      <c r="B367" s="442"/>
      <c r="C367" s="442"/>
      <c r="D367" s="442"/>
      <c r="E367" s="442"/>
      <c r="F367" s="442"/>
      <c r="G367" s="442"/>
      <c r="H367" s="442"/>
      <c r="I367" s="442"/>
      <c r="J367" s="442"/>
      <c r="K367" s="442"/>
      <c r="L367" s="442"/>
      <c r="M367" s="52"/>
      <c r="N367" s="442"/>
      <c r="O367" s="442"/>
      <c r="P367" s="442"/>
      <c r="Q367" s="442"/>
      <c r="R367" s="442"/>
      <c r="S367" s="442"/>
      <c r="T367" s="442"/>
      <c r="U367" s="442"/>
      <c r="V367" s="442"/>
      <c r="W367" s="442"/>
      <c r="X367" s="442"/>
      <c r="Y367" s="442"/>
      <c r="Z367" s="442"/>
      <c r="AA367" s="442"/>
      <c r="AB367" s="442"/>
      <c r="AC367" s="442"/>
      <c r="AD367" s="442"/>
      <c r="AE367" s="442"/>
      <c r="AF367" s="442"/>
      <c r="AG367" s="442"/>
      <c r="AH367" s="442"/>
      <c r="AI367" s="442"/>
      <c r="AJ367" s="442"/>
      <c r="AK367" s="431"/>
      <c r="AL367" s="431"/>
      <c r="AM367" s="431"/>
      <c r="AN367" s="52"/>
    </row>
    <row r="368" spans="1:40" ht="12.75" customHeight="1">
      <c r="A368" s="52"/>
      <c r="B368" s="442"/>
      <c r="C368" s="442"/>
      <c r="D368" s="442"/>
      <c r="E368" s="442"/>
      <c r="F368" s="442"/>
      <c r="G368" s="442"/>
      <c r="H368" s="442"/>
      <c r="I368" s="442"/>
      <c r="J368" s="442"/>
      <c r="K368" s="442"/>
      <c r="L368" s="442"/>
      <c r="M368" s="52"/>
      <c r="N368" s="442"/>
      <c r="O368" s="442"/>
      <c r="P368" s="442"/>
      <c r="Q368" s="442"/>
      <c r="R368" s="442"/>
      <c r="S368" s="442"/>
      <c r="T368" s="442"/>
      <c r="U368" s="442"/>
      <c r="V368" s="442"/>
      <c r="W368" s="442"/>
      <c r="X368" s="442"/>
      <c r="Y368" s="442"/>
      <c r="Z368" s="442"/>
      <c r="AA368" s="442"/>
      <c r="AB368" s="442"/>
      <c r="AC368" s="442"/>
      <c r="AD368" s="442"/>
      <c r="AE368" s="442"/>
      <c r="AF368" s="442"/>
      <c r="AG368" s="442"/>
      <c r="AH368" s="442"/>
      <c r="AI368" s="442"/>
      <c r="AJ368" s="442"/>
      <c r="AK368" s="431"/>
      <c r="AL368" s="431"/>
      <c r="AM368" s="431"/>
      <c r="AN368" s="441"/>
    </row>
    <row r="369" spans="1:40" ht="12.75" customHeight="1">
      <c r="A369" s="52"/>
      <c r="B369" s="442"/>
      <c r="C369" s="442"/>
      <c r="D369" s="442"/>
      <c r="E369" s="442"/>
      <c r="F369" s="442"/>
      <c r="G369" s="442"/>
      <c r="H369" s="442"/>
      <c r="I369" s="442"/>
      <c r="J369" s="442"/>
      <c r="K369" s="442"/>
      <c r="L369" s="442"/>
      <c r="M369" s="52"/>
      <c r="N369" s="442"/>
      <c r="O369" s="442"/>
      <c r="P369" s="442"/>
      <c r="Q369" s="442"/>
      <c r="R369" s="442"/>
      <c r="S369" s="442"/>
      <c r="T369" s="442"/>
      <c r="U369" s="442"/>
      <c r="V369" s="442"/>
      <c r="W369" s="442"/>
      <c r="X369" s="442"/>
      <c r="Y369" s="442"/>
      <c r="Z369" s="442"/>
      <c r="AA369" s="442"/>
      <c r="AB369" s="442"/>
      <c r="AC369" s="442"/>
      <c r="AD369" s="442"/>
      <c r="AE369" s="442"/>
      <c r="AF369" s="442"/>
      <c r="AG369" s="442"/>
      <c r="AH369" s="442"/>
      <c r="AI369" s="442"/>
      <c r="AJ369" s="442"/>
      <c r="AK369" s="431"/>
      <c r="AL369" s="431"/>
      <c r="AM369" s="431"/>
      <c r="AN369" s="52"/>
    </row>
    <row r="370" spans="1:40" ht="12.75" customHeight="1">
      <c r="A370" s="52"/>
      <c r="B370" s="442"/>
      <c r="C370" s="442"/>
      <c r="D370" s="442"/>
      <c r="E370" s="442"/>
      <c r="F370" s="442"/>
      <c r="G370" s="442"/>
      <c r="H370" s="442"/>
      <c r="I370" s="442"/>
      <c r="J370" s="442"/>
      <c r="K370" s="442"/>
      <c r="L370" s="442"/>
      <c r="M370" s="52"/>
      <c r="N370" s="442"/>
      <c r="O370" s="442"/>
      <c r="P370" s="442"/>
      <c r="Q370" s="442"/>
      <c r="R370" s="442"/>
      <c r="S370" s="442"/>
      <c r="T370" s="442"/>
      <c r="U370" s="442"/>
      <c r="V370" s="442"/>
      <c r="W370" s="442"/>
      <c r="X370" s="442"/>
      <c r="Y370" s="442"/>
      <c r="Z370" s="442"/>
      <c r="AA370" s="442"/>
      <c r="AB370" s="442"/>
      <c r="AC370" s="442"/>
      <c r="AD370" s="442"/>
      <c r="AE370" s="442"/>
      <c r="AF370" s="442"/>
      <c r="AG370" s="442"/>
      <c r="AH370" s="442"/>
      <c r="AI370" s="442"/>
      <c r="AJ370" s="442"/>
      <c r="AK370" s="431"/>
      <c r="AL370" s="431"/>
      <c r="AM370" s="431"/>
      <c r="AN370" s="441"/>
    </row>
    <row r="371" spans="1:40" ht="12.75" customHeight="1">
      <c r="A371" s="52"/>
      <c r="B371" s="442"/>
      <c r="C371" s="442"/>
      <c r="D371" s="442"/>
      <c r="E371" s="442"/>
      <c r="F371" s="442"/>
      <c r="G371" s="442"/>
      <c r="H371" s="442"/>
      <c r="I371" s="442"/>
      <c r="J371" s="442"/>
      <c r="K371" s="442"/>
      <c r="L371" s="442"/>
      <c r="M371" s="52"/>
      <c r="N371" s="442"/>
      <c r="O371" s="442"/>
      <c r="P371" s="442"/>
      <c r="Q371" s="442"/>
      <c r="R371" s="442"/>
      <c r="S371" s="442"/>
      <c r="T371" s="442"/>
      <c r="U371" s="442"/>
      <c r="V371" s="442"/>
      <c r="W371" s="442"/>
      <c r="X371" s="442"/>
      <c r="Y371" s="442"/>
      <c r="Z371" s="442"/>
      <c r="AA371" s="442"/>
      <c r="AB371" s="442"/>
      <c r="AC371" s="442"/>
      <c r="AD371" s="442"/>
      <c r="AE371" s="442"/>
      <c r="AF371" s="442"/>
      <c r="AG371" s="442"/>
      <c r="AH371" s="442"/>
      <c r="AI371" s="442"/>
      <c r="AJ371" s="442"/>
      <c r="AK371" s="431"/>
      <c r="AL371" s="431"/>
      <c r="AM371" s="431"/>
      <c r="AN371" s="52"/>
    </row>
    <row r="372" spans="1:40" ht="12.75" customHeight="1">
      <c r="A372" s="52"/>
      <c r="B372" s="442"/>
      <c r="C372" s="442"/>
      <c r="D372" s="442"/>
      <c r="E372" s="442"/>
      <c r="F372" s="442"/>
      <c r="G372" s="442"/>
      <c r="H372" s="442"/>
      <c r="I372" s="442"/>
      <c r="J372" s="442"/>
      <c r="K372" s="442"/>
      <c r="L372" s="442"/>
      <c r="M372" s="52"/>
      <c r="N372" s="442"/>
      <c r="O372" s="442"/>
      <c r="P372" s="442"/>
      <c r="Q372" s="442"/>
      <c r="R372" s="442"/>
      <c r="S372" s="442"/>
      <c r="T372" s="442"/>
      <c r="U372" s="442"/>
      <c r="V372" s="442"/>
      <c r="W372" s="442"/>
      <c r="X372" s="442"/>
      <c r="Y372" s="442"/>
      <c r="Z372" s="442"/>
      <c r="AA372" s="442"/>
      <c r="AB372" s="442"/>
      <c r="AC372" s="442"/>
      <c r="AD372" s="442"/>
      <c r="AE372" s="442"/>
      <c r="AF372" s="442"/>
      <c r="AG372" s="442"/>
      <c r="AH372" s="442"/>
      <c r="AI372" s="442"/>
      <c r="AJ372" s="442"/>
      <c r="AK372" s="431"/>
      <c r="AL372" s="431"/>
      <c r="AM372" s="431"/>
      <c r="AN372" s="441"/>
    </row>
    <row r="373" spans="1:40" ht="12.75" customHeight="1">
      <c r="A373" s="52"/>
      <c r="B373" s="442"/>
      <c r="C373" s="442"/>
      <c r="D373" s="442"/>
      <c r="E373" s="442"/>
      <c r="F373" s="442"/>
      <c r="G373" s="442"/>
      <c r="H373" s="442"/>
      <c r="I373" s="442"/>
      <c r="J373" s="442"/>
      <c r="K373" s="442"/>
      <c r="L373" s="442"/>
      <c r="M373" s="52"/>
      <c r="N373" s="442"/>
      <c r="O373" s="442"/>
      <c r="P373" s="442"/>
      <c r="Q373" s="442"/>
      <c r="R373" s="442"/>
      <c r="S373" s="442"/>
      <c r="T373" s="442"/>
      <c r="U373" s="442"/>
      <c r="V373" s="442"/>
      <c r="W373" s="442"/>
      <c r="X373" s="442"/>
      <c r="Y373" s="442"/>
      <c r="Z373" s="442"/>
      <c r="AA373" s="442"/>
      <c r="AB373" s="442"/>
      <c r="AC373" s="442"/>
      <c r="AD373" s="442"/>
      <c r="AE373" s="442"/>
      <c r="AF373" s="442"/>
      <c r="AG373" s="442"/>
      <c r="AH373" s="442"/>
      <c r="AI373" s="442"/>
      <c r="AJ373" s="442"/>
      <c r="AK373" s="431"/>
      <c r="AL373" s="431"/>
      <c r="AM373" s="431"/>
      <c r="AN373" s="52"/>
    </row>
    <row r="374" spans="1:40" ht="12.75" customHeight="1">
      <c r="A374" s="52"/>
      <c r="B374" s="442"/>
      <c r="C374" s="442"/>
      <c r="D374" s="442"/>
      <c r="E374" s="442"/>
      <c r="F374" s="442"/>
      <c r="G374" s="442"/>
      <c r="H374" s="442"/>
      <c r="I374" s="442"/>
      <c r="J374" s="442"/>
      <c r="K374" s="442"/>
      <c r="L374" s="442"/>
      <c r="M374" s="52"/>
      <c r="N374" s="442"/>
      <c r="O374" s="442"/>
      <c r="P374" s="442"/>
      <c r="Q374" s="442"/>
      <c r="R374" s="442"/>
      <c r="S374" s="442"/>
      <c r="T374" s="442"/>
      <c r="U374" s="442"/>
      <c r="V374" s="442"/>
      <c r="W374" s="442"/>
      <c r="X374" s="442"/>
      <c r="Y374" s="442"/>
      <c r="Z374" s="442"/>
      <c r="AA374" s="442"/>
      <c r="AB374" s="442"/>
      <c r="AC374" s="442"/>
      <c r="AD374" s="442"/>
      <c r="AE374" s="442"/>
      <c r="AF374" s="442"/>
      <c r="AG374" s="442"/>
      <c r="AH374" s="442"/>
      <c r="AI374" s="442"/>
      <c r="AJ374" s="442"/>
      <c r="AK374" s="431"/>
      <c r="AL374" s="431"/>
      <c r="AM374" s="431"/>
      <c r="AN374" s="441"/>
    </row>
    <row r="375" spans="1:40" ht="12.75" customHeight="1">
      <c r="A375" s="52"/>
      <c r="B375" s="442"/>
      <c r="C375" s="442"/>
      <c r="D375" s="442"/>
      <c r="E375" s="442"/>
      <c r="F375" s="442"/>
      <c r="G375" s="442"/>
      <c r="H375" s="442"/>
      <c r="I375" s="442"/>
      <c r="J375" s="442"/>
      <c r="K375" s="442"/>
      <c r="L375" s="442"/>
      <c r="M375" s="52"/>
      <c r="N375" s="442"/>
      <c r="O375" s="442"/>
      <c r="P375" s="442"/>
      <c r="Q375" s="442"/>
      <c r="R375" s="442"/>
      <c r="S375" s="442"/>
      <c r="T375" s="442"/>
      <c r="U375" s="442"/>
      <c r="V375" s="442"/>
      <c r="W375" s="442"/>
      <c r="X375" s="442"/>
      <c r="Y375" s="442"/>
      <c r="Z375" s="442"/>
      <c r="AA375" s="442"/>
      <c r="AB375" s="442"/>
      <c r="AC375" s="442"/>
      <c r="AD375" s="442"/>
      <c r="AE375" s="442"/>
      <c r="AF375" s="442"/>
      <c r="AG375" s="442"/>
      <c r="AH375" s="442"/>
      <c r="AI375" s="442"/>
      <c r="AJ375" s="442"/>
      <c r="AK375" s="431"/>
      <c r="AL375" s="431"/>
      <c r="AM375" s="431"/>
      <c r="AN375" s="52"/>
    </row>
    <row r="376" spans="1:40" ht="12.75" customHeight="1">
      <c r="A376" s="52"/>
      <c r="B376" s="442"/>
      <c r="C376" s="442"/>
      <c r="D376" s="442"/>
      <c r="E376" s="442"/>
      <c r="F376" s="442"/>
      <c r="G376" s="442"/>
      <c r="H376" s="442"/>
      <c r="I376" s="442"/>
      <c r="J376" s="442"/>
      <c r="K376" s="442"/>
      <c r="L376" s="442"/>
      <c r="M376" s="52"/>
      <c r="N376" s="442"/>
      <c r="O376" s="442"/>
      <c r="P376" s="442"/>
      <c r="Q376" s="442"/>
      <c r="R376" s="442"/>
      <c r="S376" s="442"/>
      <c r="T376" s="442"/>
      <c r="U376" s="442"/>
      <c r="V376" s="442"/>
      <c r="W376" s="442"/>
      <c r="X376" s="442"/>
      <c r="Y376" s="442"/>
      <c r="Z376" s="442"/>
      <c r="AA376" s="442"/>
      <c r="AB376" s="442"/>
      <c r="AC376" s="442"/>
      <c r="AD376" s="442"/>
      <c r="AE376" s="442"/>
      <c r="AF376" s="442"/>
      <c r="AG376" s="442"/>
      <c r="AH376" s="442"/>
      <c r="AI376" s="442"/>
      <c r="AJ376" s="442"/>
      <c r="AK376" s="431"/>
      <c r="AL376" s="431"/>
      <c r="AM376" s="431"/>
      <c r="AN376" s="441"/>
    </row>
    <row r="377" spans="1:40" ht="12.75" customHeight="1">
      <c r="A377" s="52"/>
      <c r="B377" s="442"/>
      <c r="C377" s="442"/>
      <c r="D377" s="442"/>
      <c r="E377" s="442"/>
      <c r="F377" s="442"/>
      <c r="G377" s="442"/>
      <c r="H377" s="442"/>
      <c r="I377" s="442"/>
      <c r="J377" s="442"/>
      <c r="K377" s="442"/>
      <c r="L377" s="442"/>
      <c r="M377" s="52"/>
      <c r="N377" s="442"/>
      <c r="O377" s="442"/>
      <c r="P377" s="442"/>
      <c r="Q377" s="442"/>
      <c r="R377" s="442"/>
      <c r="S377" s="442"/>
      <c r="T377" s="442"/>
      <c r="U377" s="442"/>
      <c r="V377" s="442"/>
      <c r="W377" s="442"/>
      <c r="X377" s="442"/>
      <c r="Y377" s="442"/>
      <c r="Z377" s="442"/>
      <c r="AA377" s="442"/>
      <c r="AB377" s="442"/>
      <c r="AC377" s="442"/>
      <c r="AD377" s="442"/>
      <c r="AE377" s="442"/>
      <c r="AF377" s="442"/>
      <c r="AG377" s="442"/>
      <c r="AH377" s="442"/>
      <c r="AI377" s="442"/>
      <c r="AJ377" s="442"/>
      <c r="AK377" s="431"/>
      <c r="AL377" s="431"/>
      <c r="AM377" s="431"/>
      <c r="AN377" s="52"/>
    </row>
    <row r="378" spans="1:40" ht="12.75" customHeight="1">
      <c r="A378" s="52"/>
      <c r="B378" s="442"/>
      <c r="C378" s="442"/>
      <c r="D378" s="442"/>
      <c r="E378" s="442"/>
      <c r="F378" s="442"/>
      <c r="G378" s="442"/>
      <c r="H378" s="442"/>
      <c r="I378" s="442"/>
      <c r="J378" s="442"/>
      <c r="K378" s="442"/>
      <c r="L378" s="442"/>
      <c r="M378" s="52"/>
      <c r="N378" s="442"/>
      <c r="O378" s="442"/>
      <c r="P378" s="442"/>
      <c r="Q378" s="442"/>
      <c r="R378" s="442"/>
      <c r="S378" s="442"/>
      <c r="T378" s="442"/>
      <c r="U378" s="442"/>
      <c r="V378" s="442"/>
      <c r="W378" s="442"/>
      <c r="X378" s="442"/>
      <c r="Y378" s="442"/>
      <c r="Z378" s="442"/>
      <c r="AA378" s="442"/>
      <c r="AB378" s="442"/>
      <c r="AC378" s="442"/>
      <c r="AD378" s="442"/>
      <c r="AE378" s="442"/>
      <c r="AF378" s="442"/>
      <c r="AG378" s="442"/>
      <c r="AH378" s="442"/>
      <c r="AI378" s="442"/>
      <c r="AJ378" s="442"/>
      <c r="AK378" s="431"/>
      <c r="AL378" s="431"/>
      <c r="AM378" s="431"/>
      <c r="AN378" s="441"/>
    </row>
    <row r="379" spans="1:40" ht="12.75" customHeight="1">
      <c r="A379" s="52"/>
      <c r="B379" s="442"/>
      <c r="C379" s="442"/>
      <c r="D379" s="442"/>
      <c r="E379" s="442"/>
      <c r="F379" s="442"/>
      <c r="G379" s="442"/>
      <c r="H379" s="442"/>
      <c r="I379" s="442"/>
      <c r="J379" s="442"/>
      <c r="K379" s="442"/>
      <c r="L379" s="442"/>
      <c r="M379" s="52"/>
      <c r="N379" s="442"/>
      <c r="O379" s="442"/>
      <c r="P379" s="442"/>
      <c r="Q379" s="442"/>
      <c r="R379" s="442"/>
      <c r="S379" s="442"/>
      <c r="T379" s="442"/>
      <c r="U379" s="442"/>
      <c r="V379" s="442"/>
      <c r="W379" s="442"/>
      <c r="X379" s="442"/>
      <c r="Y379" s="442"/>
      <c r="Z379" s="442"/>
      <c r="AA379" s="442"/>
      <c r="AB379" s="442"/>
      <c r="AC379" s="442"/>
      <c r="AD379" s="442"/>
      <c r="AE379" s="442"/>
      <c r="AF379" s="442"/>
      <c r="AG379" s="442"/>
      <c r="AH379" s="442"/>
      <c r="AI379" s="442"/>
      <c r="AJ379" s="442"/>
      <c r="AK379" s="431"/>
      <c r="AL379" s="431"/>
      <c r="AM379" s="431"/>
      <c r="AN379" s="52"/>
    </row>
    <row r="380" spans="1:40" ht="12.75" customHeight="1">
      <c r="A380" s="52"/>
      <c r="B380" s="442"/>
      <c r="C380" s="442"/>
      <c r="D380" s="442"/>
      <c r="E380" s="442"/>
      <c r="F380" s="442"/>
      <c r="G380" s="442"/>
      <c r="H380" s="442"/>
      <c r="I380" s="442"/>
      <c r="J380" s="442"/>
      <c r="K380" s="442"/>
      <c r="L380" s="442"/>
      <c r="M380" s="52"/>
      <c r="N380" s="442"/>
      <c r="O380" s="442"/>
      <c r="P380" s="442"/>
      <c r="Q380" s="442"/>
      <c r="R380" s="442"/>
      <c r="S380" s="442"/>
      <c r="T380" s="442"/>
      <c r="U380" s="442"/>
      <c r="V380" s="442"/>
      <c r="W380" s="442"/>
      <c r="X380" s="442"/>
      <c r="Y380" s="442"/>
      <c r="Z380" s="442"/>
      <c r="AA380" s="442"/>
      <c r="AB380" s="442"/>
      <c r="AC380" s="442"/>
      <c r="AD380" s="442"/>
      <c r="AE380" s="442"/>
      <c r="AF380" s="442"/>
      <c r="AG380" s="442"/>
      <c r="AH380" s="442"/>
      <c r="AI380" s="442"/>
      <c r="AJ380" s="442"/>
      <c r="AK380" s="431"/>
      <c r="AL380" s="431"/>
      <c r="AM380" s="431"/>
      <c r="AN380" s="441"/>
    </row>
    <row r="381" spans="1:40" ht="12.75" customHeight="1">
      <c r="A381" s="52"/>
      <c r="B381" s="442"/>
      <c r="C381" s="442"/>
      <c r="D381" s="442"/>
      <c r="E381" s="442"/>
      <c r="F381" s="442"/>
      <c r="G381" s="442"/>
      <c r="H381" s="442"/>
      <c r="I381" s="442"/>
      <c r="J381" s="442"/>
      <c r="K381" s="442"/>
      <c r="L381" s="442"/>
      <c r="M381" s="52"/>
      <c r="N381" s="442"/>
      <c r="O381" s="442"/>
      <c r="P381" s="442"/>
      <c r="Q381" s="442"/>
      <c r="R381" s="442"/>
      <c r="S381" s="442"/>
      <c r="T381" s="442"/>
      <c r="U381" s="442"/>
      <c r="V381" s="442"/>
      <c r="W381" s="442"/>
      <c r="X381" s="442"/>
      <c r="Y381" s="442"/>
      <c r="Z381" s="442"/>
      <c r="AA381" s="442"/>
      <c r="AB381" s="442"/>
      <c r="AC381" s="442"/>
      <c r="AD381" s="442"/>
      <c r="AE381" s="442"/>
      <c r="AF381" s="442"/>
      <c r="AG381" s="442"/>
      <c r="AH381" s="442"/>
      <c r="AI381" s="442"/>
      <c r="AJ381" s="442"/>
      <c r="AK381" s="431"/>
      <c r="AL381" s="431"/>
      <c r="AM381" s="431"/>
      <c r="AN381" s="52"/>
    </row>
    <row r="382" spans="1:40" ht="12.75" customHeight="1">
      <c r="A382" s="52"/>
      <c r="B382" s="442"/>
      <c r="C382" s="442"/>
      <c r="D382" s="442"/>
      <c r="E382" s="442"/>
      <c r="F382" s="442"/>
      <c r="G382" s="442"/>
      <c r="H382" s="442"/>
      <c r="I382" s="442"/>
      <c r="J382" s="442"/>
      <c r="K382" s="442"/>
      <c r="L382" s="442"/>
      <c r="M382" s="52"/>
      <c r="N382" s="442"/>
      <c r="O382" s="442"/>
      <c r="P382" s="442"/>
      <c r="Q382" s="442"/>
      <c r="R382" s="442"/>
      <c r="S382" s="442"/>
      <c r="T382" s="442"/>
      <c r="U382" s="442"/>
      <c r="V382" s="442"/>
      <c r="W382" s="442"/>
      <c r="X382" s="442"/>
      <c r="Y382" s="442"/>
      <c r="Z382" s="442"/>
      <c r="AA382" s="442"/>
      <c r="AB382" s="442"/>
      <c r="AC382" s="442"/>
      <c r="AD382" s="442"/>
      <c r="AE382" s="442"/>
      <c r="AF382" s="442"/>
      <c r="AG382" s="442"/>
      <c r="AH382" s="442"/>
      <c r="AI382" s="442"/>
      <c r="AJ382" s="442"/>
      <c r="AK382" s="431"/>
      <c r="AL382" s="431"/>
      <c r="AM382" s="431"/>
      <c r="AN382" s="441"/>
    </row>
    <row r="383" spans="1:40" ht="12.75" customHeight="1">
      <c r="A383" s="52"/>
      <c r="B383" s="442"/>
      <c r="C383" s="442"/>
      <c r="D383" s="442"/>
      <c r="E383" s="442"/>
      <c r="F383" s="442"/>
      <c r="G383" s="442"/>
      <c r="H383" s="442"/>
      <c r="I383" s="442"/>
      <c r="J383" s="442"/>
      <c r="K383" s="442"/>
      <c r="L383" s="442"/>
      <c r="M383" s="52"/>
      <c r="N383" s="442"/>
      <c r="O383" s="442"/>
      <c r="P383" s="442"/>
      <c r="Q383" s="442"/>
      <c r="R383" s="442"/>
      <c r="S383" s="442"/>
      <c r="T383" s="442"/>
      <c r="U383" s="442"/>
      <c r="V383" s="442"/>
      <c r="W383" s="442"/>
      <c r="X383" s="442"/>
      <c r="Y383" s="442"/>
      <c r="Z383" s="442"/>
      <c r="AA383" s="442"/>
      <c r="AB383" s="442"/>
      <c r="AC383" s="442"/>
      <c r="AD383" s="442"/>
      <c r="AE383" s="442"/>
      <c r="AF383" s="442"/>
      <c r="AG383" s="442"/>
      <c r="AH383" s="442"/>
      <c r="AI383" s="442"/>
      <c r="AJ383" s="442"/>
      <c r="AK383" s="431"/>
      <c r="AL383" s="431"/>
      <c r="AM383" s="431"/>
      <c r="AN383" s="52"/>
    </row>
    <row r="384" spans="1:40" ht="12.75" customHeight="1">
      <c r="A384" s="52"/>
      <c r="B384" s="442"/>
      <c r="C384" s="442"/>
      <c r="D384" s="442"/>
      <c r="E384" s="442"/>
      <c r="F384" s="442"/>
      <c r="G384" s="442"/>
      <c r="H384" s="442"/>
      <c r="I384" s="442"/>
      <c r="J384" s="442"/>
      <c r="K384" s="442"/>
      <c r="L384" s="442"/>
      <c r="M384" s="52"/>
      <c r="N384" s="442"/>
      <c r="O384" s="442"/>
      <c r="P384" s="442"/>
      <c r="Q384" s="442"/>
      <c r="R384" s="442"/>
      <c r="S384" s="442"/>
      <c r="T384" s="442"/>
      <c r="U384" s="442"/>
      <c r="V384" s="442"/>
      <c r="W384" s="442"/>
      <c r="X384" s="442"/>
      <c r="Y384" s="442"/>
      <c r="Z384" s="442"/>
      <c r="AA384" s="442"/>
      <c r="AB384" s="442"/>
      <c r="AC384" s="442"/>
      <c r="AD384" s="442"/>
      <c r="AE384" s="442"/>
      <c r="AF384" s="442"/>
      <c r="AG384" s="442"/>
      <c r="AH384" s="442"/>
      <c r="AI384" s="442"/>
      <c r="AJ384" s="442"/>
      <c r="AK384" s="431"/>
      <c r="AL384" s="431"/>
      <c r="AM384" s="431"/>
      <c r="AN384" s="441"/>
    </row>
    <row r="385" spans="1:40" ht="12.75" customHeight="1">
      <c r="A385" s="52"/>
      <c r="B385" s="442"/>
      <c r="C385" s="442"/>
      <c r="D385" s="442"/>
      <c r="E385" s="442"/>
      <c r="F385" s="442"/>
      <c r="G385" s="442"/>
      <c r="H385" s="442"/>
      <c r="I385" s="442"/>
      <c r="J385" s="442"/>
      <c r="K385" s="442"/>
      <c r="L385" s="442"/>
      <c r="M385" s="52"/>
      <c r="N385" s="442"/>
      <c r="O385" s="442"/>
      <c r="P385" s="442"/>
      <c r="Q385" s="442"/>
      <c r="R385" s="442"/>
      <c r="S385" s="442"/>
      <c r="T385" s="442"/>
      <c r="U385" s="442"/>
      <c r="V385" s="442"/>
      <c r="W385" s="442"/>
      <c r="X385" s="442"/>
      <c r="Y385" s="442"/>
      <c r="Z385" s="442"/>
      <c r="AA385" s="442"/>
      <c r="AB385" s="442"/>
      <c r="AC385" s="442"/>
      <c r="AD385" s="442"/>
      <c r="AE385" s="442"/>
      <c r="AF385" s="442"/>
      <c r="AG385" s="442"/>
      <c r="AH385" s="442"/>
      <c r="AI385" s="442"/>
      <c r="AJ385" s="442"/>
      <c r="AK385" s="431"/>
      <c r="AL385" s="431"/>
      <c r="AM385" s="431"/>
      <c r="AN385" s="52"/>
    </row>
    <row r="386" spans="1:40" ht="12.75" customHeight="1">
      <c r="A386" s="52"/>
      <c r="B386" s="442"/>
      <c r="C386" s="442"/>
      <c r="D386" s="442"/>
      <c r="E386" s="442"/>
      <c r="F386" s="442"/>
      <c r="G386" s="442"/>
      <c r="H386" s="442"/>
      <c r="I386" s="442"/>
      <c r="J386" s="442"/>
      <c r="K386" s="442"/>
      <c r="L386" s="442"/>
      <c r="M386" s="52"/>
      <c r="N386" s="442"/>
      <c r="O386" s="442"/>
      <c r="P386" s="442"/>
      <c r="Q386" s="442"/>
      <c r="R386" s="442"/>
      <c r="S386" s="442"/>
      <c r="T386" s="442"/>
      <c r="U386" s="442"/>
      <c r="V386" s="442"/>
      <c r="W386" s="442"/>
      <c r="X386" s="442"/>
      <c r="Y386" s="442"/>
      <c r="Z386" s="442"/>
      <c r="AA386" s="442"/>
      <c r="AB386" s="442"/>
      <c r="AC386" s="442"/>
      <c r="AD386" s="442"/>
      <c r="AE386" s="442"/>
      <c r="AF386" s="442"/>
      <c r="AG386" s="442"/>
      <c r="AH386" s="442"/>
      <c r="AI386" s="442"/>
      <c r="AJ386" s="442"/>
      <c r="AK386" s="431"/>
      <c r="AL386" s="431"/>
      <c r="AM386" s="431"/>
      <c r="AN386" s="441"/>
    </row>
    <row r="387" spans="1:40" ht="12.75" customHeight="1">
      <c r="A387" s="52"/>
      <c r="B387" s="442"/>
      <c r="C387" s="442"/>
      <c r="D387" s="442"/>
      <c r="E387" s="442"/>
      <c r="F387" s="442"/>
      <c r="G387" s="442"/>
      <c r="H387" s="442"/>
      <c r="I387" s="442"/>
      <c r="J387" s="442"/>
      <c r="K387" s="442"/>
      <c r="L387" s="442"/>
      <c r="M387" s="52"/>
      <c r="N387" s="442"/>
      <c r="O387" s="442"/>
      <c r="P387" s="442"/>
      <c r="Q387" s="442"/>
      <c r="R387" s="442"/>
      <c r="S387" s="442"/>
      <c r="T387" s="442"/>
      <c r="U387" s="442"/>
      <c r="V387" s="442"/>
      <c r="W387" s="442"/>
      <c r="X387" s="442"/>
      <c r="Y387" s="442"/>
      <c r="Z387" s="442"/>
      <c r="AA387" s="442"/>
      <c r="AB387" s="442"/>
      <c r="AC387" s="442"/>
      <c r="AD387" s="442"/>
      <c r="AE387" s="442"/>
      <c r="AF387" s="442"/>
      <c r="AG387" s="442"/>
      <c r="AH387" s="442"/>
      <c r="AI387" s="442"/>
      <c r="AJ387" s="442"/>
      <c r="AK387" s="431"/>
      <c r="AL387" s="431"/>
      <c r="AM387" s="431"/>
      <c r="AN387" s="52"/>
    </row>
    <row r="388" spans="1:40" ht="12.75" customHeight="1">
      <c r="A388" s="52"/>
      <c r="B388" s="442"/>
      <c r="C388" s="442"/>
      <c r="D388" s="442"/>
      <c r="E388" s="442"/>
      <c r="F388" s="442"/>
      <c r="G388" s="442"/>
      <c r="H388" s="442"/>
      <c r="I388" s="442"/>
      <c r="J388" s="442"/>
      <c r="K388" s="442"/>
      <c r="L388" s="442"/>
      <c r="M388" s="52"/>
      <c r="N388" s="442"/>
      <c r="O388" s="442"/>
      <c r="P388" s="442"/>
      <c r="Q388" s="442"/>
      <c r="R388" s="442"/>
      <c r="S388" s="442"/>
      <c r="T388" s="442"/>
      <c r="U388" s="442"/>
      <c r="V388" s="442"/>
      <c r="W388" s="442"/>
      <c r="X388" s="442"/>
      <c r="Y388" s="442"/>
      <c r="Z388" s="442"/>
      <c r="AA388" s="442"/>
      <c r="AB388" s="442"/>
      <c r="AC388" s="442"/>
      <c r="AD388" s="442"/>
      <c r="AE388" s="442"/>
      <c r="AF388" s="442"/>
      <c r="AG388" s="442"/>
      <c r="AH388" s="442"/>
      <c r="AI388" s="442"/>
      <c r="AJ388" s="442"/>
      <c r="AK388" s="431"/>
      <c r="AL388" s="431"/>
      <c r="AM388" s="431"/>
      <c r="AN388" s="441"/>
    </row>
    <row r="389" spans="1:40" ht="12.75" customHeight="1">
      <c r="A389" s="52"/>
      <c r="B389" s="442"/>
      <c r="C389" s="442"/>
      <c r="D389" s="442"/>
      <c r="E389" s="442"/>
      <c r="F389" s="442"/>
      <c r="G389" s="442"/>
      <c r="H389" s="442"/>
      <c r="I389" s="442"/>
      <c r="J389" s="442"/>
      <c r="K389" s="442"/>
      <c r="L389" s="442"/>
      <c r="M389" s="52"/>
      <c r="N389" s="442"/>
      <c r="O389" s="442"/>
      <c r="P389" s="442"/>
      <c r="Q389" s="442"/>
      <c r="R389" s="442"/>
      <c r="S389" s="442"/>
      <c r="T389" s="442"/>
      <c r="U389" s="442"/>
      <c r="V389" s="442"/>
      <c r="W389" s="442"/>
      <c r="X389" s="442"/>
      <c r="Y389" s="442"/>
      <c r="Z389" s="442"/>
      <c r="AA389" s="442"/>
      <c r="AB389" s="442"/>
      <c r="AC389" s="442"/>
      <c r="AD389" s="442"/>
      <c r="AE389" s="442"/>
      <c r="AF389" s="442"/>
      <c r="AG389" s="442"/>
      <c r="AH389" s="442"/>
      <c r="AI389" s="442"/>
      <c r="AJ389" s="442"/>
      <c r="AK389" s="431"/>
      <c r="AL389" s="431"/>
      <c r="AM389" s="431"/>
      <c r="AN389" s="52"/>
    </row>
    <row r="390" spans="1:40" ht="12.75" customHeight="1">
      <c r="A390" s="52"/>
      <c r="B390" s="442"/>
      <c r="C390" s="442"/>
      <c r="D390" s="442"/>
      <c r="E390" s="442"/>
      <c r="F390" s="442"/>
      <c r="G390" s="442"/>
      <c r="H390" s="442"/>
      <c r="I390" s="442"/>
      <c r="J390" s="442"/>
      <c r="K390" s="442"/>
      <c r="L390" s="442"/>
      <c r="M390" s="52"/>
      <c r="N390" s="442"/>
      <c r="O390" s="442"/>
      <c r="P390" s="442"/>
      <c r="Q390" s="442"/>
      <c r="R390" s="442"/>
      <c r="S390" s="442"/>
      <c r="T390" s="442"/>
      <c r="U390" s="442"/>
      <c r="V390" s="442"/>
      <c r="W390" s="442"/>
      <c r="X390" s="442"/>
      <c r="Y390" s="442"/>
      <c r="Z390" s="442"/>
      <c r="AA390" s="442"/>
      <c r="AB390" s="442"/>
      <c r="AC390" s="442"/>
      <c r="AD390" s="442"/>
      <c r="AE390" s="442"/>
      <c r="AF390" s="442"/>
      <c r="AG390" s="442"/>
      <c r="AH390" s="442"/>
      <c r="AI390" s="442"/>
      <c r="AJ390" s="442"/>
      <c r="AK390" s="431"/>
      <c r="AL390" s="431"/>
      <c r="AM390" s="431"/>
      <c r="AN390" s="441"/>
    </row>
    <row r="391" spans="1:40" ht="12.75" customHeight="1">
      <c r="A391" s="52"/>
      <c r="B391" s="442"/>
      <c r="C391" s="442"/>
      <c r="D391" s="442"/>
      <c r="E391" s="442"/>
      <c r="F391" s="442"/>
      <c r="G391" s="442"/>
      <c r="H391" s="442"/>
      <c r="I391" s="442"/>
      <c r="J391" s="442"/>
      <c r="K391" s="442"/>
      <c r="L391" s="442"/>
      <c r="M391" s="52"/>
      <c r="N391" s="442"/>
      <c r="O391" s="442"/>
      <c r="P391" s="442"/>
      <c r="Q391" s="442"/>
      <c r="R391" s="442"/>
      <c r="S391" s="442"/>
      <c r="T391" s="442"/>
      <c r="U391" s="442"/>
      <c r="V391" s="442"/>
      <c r="W391" s="442"/>
      <c r="X391" s="442"/>
      <c r="Y391" s="442"/>
      <c r="Z391" s="442"/>
      <c r="AA391" s="442"/>
      <c r="AB391" s="442"/>
      <c r="AC391" s="442"/>
      <c r="AD391" s="442"/>
      <c r="AE391" s="442"/>
      <c r="AF391" s="442"/>
      <c r="AG391" s="442"/>
      <c r="AH391" s="442"/>
      <c r="AI391" s="442"/>
      <c r="AJ391" s="442"/>
      <c r="AK391" s="431"/>
      <c r="AL391" s="431"/>
      <c r="AM391" s="431"/>
      <c r="AN391" s="52"/>
    </row>
    <row r="392" spans="1:40" ht="12.75" customHeight="1">
      <c r="A392" s="52"/>
      <c r="B392" s="442"/>
      <c r="C392" s="442"/>
      <c r="D392" s="442"/>
      <c r="E392" s="442"/>
      <c r="F392" s="442"/>
      <c r="G392" s="442"/>
      <c r="H392" s="442"/>
      <c r="I392" s="442"/>
      <c r="J392" s="442"/>
      <c r="K392" s="442"/>
      <c r="L392" s="442"/>
      <c r="M392" s="52"/>
      <c r="N392" s="442"/>
      <c r="O392" s="442"/>
      <c r="P392" s="442"/>
      <c r="Q392" s="442"/>
      <c r="R392" s="442"/>
      <c r="S392" s="442"/>
      <c r="T392" s="442"/>
      <c r="U392" s="442"/>
      <c r="V392" s="442"/>
      <c r="W392" s="442"/>
      <c r="X392" s="442"/>
      <c r="Y392" s="442"/>
      <c r="Z392" s="442"/>
      <c r="AA392" s="442"/>
      <c r="AB392" s="442"/>
      <c r="AC392" s="442"/>
      <c r="AD392" s="442"/>
      <c r="AE392" s="442"/>
      <c r="AF392" s="442"/>
      <c r="AG392" s="442"/>
      <c r="AH392" s="442"/>
      <c r="AI392" s="442"/>
      <c r="AJ392" s="442"/>
      <c r="AK392" s="431"/>
      <c r="AL392" s="431"/>
      <c r="AM392" s="431"/>
      <c r="AN392" s="441"/>
    </row>
    <row r="393" spans="1:40" ht="12.75" customHeight="1">
      <c r="A393" s="52"/>
      <c r="B393" s="442"/>
      <c r="C393" s="442"/>
      <c r="D393" s="442"/>
      <c r="E393" s="442"/>
      <c r="F393" s="442"/>
      <c r="G393" s="442"/>
      <c r="H393" s="442"/>
      <c r="I393" s="442"/>
      <c r="J393" s="442"/>
      <c r="K393" s="442"/>
      <c r="L393" s="442"/>
      <c r="M393" s="52"/>
      <c r="N393" s="442"/>
      <c r="O393" s="442"/>
      <c r="P393" s="442"/>
      <c r="Q393" s="442"/>
      <c r="R393" s="442"/>
      <c r="S393" s="442"/>
      <c r="T393" s="442"/>
      <c r="U393" s="442"/>
      <c r="V393" s="442"/>
      <c r="W393" s="442"/>
      <c r="X393" s="442"/>
      <c r="Y393" s="442"/>
      <c r="Z393" s="442"/>
      <c r="AA393" s="442"/>
      <c r="AB393" s="442"/>
      <c r="AC393" s="442"/>
      <c r="AD393" s="442"/>
      <c r="AE393" s="442"/>
      <c r="AF393" s="442"/>
      <c r="AG393" s="442"/>
      <c r="AH393" s="442"/>
      <c r="AI393" s="442"/>
      <c r="AJ393" s="442"/>
      <c r="AK393" s="431"/>
      <c r="AL393" s="431"/>
      <c r="AM393" s="431"/>
      <c r="AN393" s="52"/>
    </row>
    <row r="394" spans="1:40" ht="12.75" customHeight="1">
      <c r="A394" s="52"/>
      <c r="B394" s="442"/>
      <c r="C394" s="442"/>
      <c r="D394" s="442"/>
      <c r="E394" s="442"/>
      <c r="F394" s="442"/>
      <c r="G394" s="442"/>
      <c r="H394" s="442"/>
      <c r="I394" s="442"/>
      <c r="J394" s="442"/>
      <c r="K394" s="442"/>
      <c r="L394" s="442"/>
      <c r="M394" s="52"/>
      <c r="N394" s="442"/>
      <c r="O394" s="442"/>
      <c r="P394" s="442"/>
      <c r="Q394" s="442"/>
      <c r="R394" s="442"/>
      <c r="S394" s="442"/>
      <c r="T394" s="442"/>
      <c r="U394" s="442"/>
      <c r="V394" s="442"/>
      <c r="W394" s="442"/>
      <c r="X394" s="442"/>
      <c r="Y394" s="442"/>
      <c r="Z394" s="442"/>
      <c r="AA394" s="442"/>
      <c r="AB394" s="442"/>
      <c r="AC394" s="442"/>
      <c r="AD394" s="442"/>
      <c r="AE394" s="442"/>
      <c r="AF394" s="442"/>
      <c r="AG394" s="442"/>
      <c r="AH394" s="442"/>
      <c r="AI394" s="442"/>
      <c r="AJ394" s="442"/>
      <c r="AK394" s="431"/>
      <c r="AL394" s="431"/>
      <c r="AM394" s="431"/>
      <c r="AN394" s="441"/>
    </row>
    <row r="395" spans="1:40" ht="12.75" customHeight="1">
      <c r="A395" s="52"/>
      <c r="B395" s="442"/>
      <c r="C395" s="442"/>
      <c r="D395" s="442"/>
      <c r="E395" s="442"/>
      <c r="F395" s="442"/>
      <c r="G395" s="442"/>
      <c r="H395" s="442"/>
      <c r="I395" s="442"/>
      <c r="J395" s="442"/>
      <c r="K395" s="442"/>
      <c r="L395" s="442"/>
      <c r="M395" s="52"/>
      <c r="N395" s="442"/>
      <c r="O395" s="442"/>
      <c r="P395" s="442"/>
      <c r="Q395" s="442"/>
      <c r="R395" s="442"/>
      <c r="S395" s="442"/>
      <c r="T395" s="442"/>
      <c r="U395" s="442"/>
      <c r="V395" s="442"/>
      <c r="W395" s="442"/>
      <c r="X395" s="442"/>
      <c r="Y395" s="442"/>
      <c r="Z395" s="442"/>
      <c r="AA395" s="442"/>
      <c r="AB395" s="442"/>
      <c r="AC395" s="442"/>
      <c r="AD395" s="442"/>
      <c r="AE395" s="442"/>
      <c r="AF395" s="442"/>
      <c r="AG395" s="442"/>
      <c r="AH395" s="442"/>
      <c r="AI395" s="442"/>
      <c r="AJ395" s="442"/>
      <c r="AK395" s="431"/>
      <c r="AL395" s="431"/>
      <c r="AM395" s="431"/>
      <c r="AN395" s="52"/>
    </row>
    <row r="396" spans="1:40" ht="12.75" customHeight="1">
      <c r="A396" s="52"/>
      <c r="B396" s="442"/>
      <c r="C396" s="442"/>
      <c r="D396" s="442"/>
      <c r="E396" s="442"/>
      <c r="F396" s="442"/>
      <c r="G396" s="442"/>
      <c r="H396" s="442"/>
      <c r="I396" s="442"/>
      <c r="J396" s="442"/>
      <c r="K396" s="442"/>
      <c r="L396" s="442"/>
      <c r="M396" s="52"/>
      <c r="N396" s="442"/>
      <c r="O396" s="442"/>
      <c r="P396" s="442"/>
      <c r="Q396" s="442"/>
      <c r="R396" s="442"/>
      <c r="S396" s="442"/>
      <c r="T396" s="442"/>
      <c r="U396" s="442"/>
      <c r="V396" s="442"/>
      <c r="W396" s="442"/>
      <c r="X396" s="442"/>
      <c r="Y396" s="442"/>
      <c r="Z396" s="442"/>
      <c r="AA396" s="442"/>
      <c r="AB396" s="442"/>
      <c r="AC396" s="442"/>
      <c r="AD396" s="442"/>
      <c r="AE396" s="442"/>
      <c r="AF396" s="442"/>
      <c r="AG396" s="442"/>
      <c r="AH396" s="442"/>
      <c r="AI396" s="442"/>
      <c r="AJ396" s="442"/>
      <c r="AK396" s="431"/>
      <c r="AL396" s="431"/>
      <c r="AM396" s="431"/>
      <c r="AN396" s="441"/>
    </row>
    <row r="397" spans="1:40" ht="12.75" customHeight="1">
      <c r="A397" s="52"/>
      <c r="B397" s="442"/>
      <c r="C397" s="442"/>
      <c r="D397" s="442"/>
      <c r="E397" s="442"/>
      <c r="F397" s="442"/>
      <c r="G397" s="442"/>
      <c r="H397" s="442"/>
      <c r="I397" s="442"/>
      <c r="J397" s="442"/>
      <c r="K397" s="442"/>
      <c r="L397" s="442"/>
      <c r="M397" s="52"/>
      <c r="N397" s="442"/>
      <c r="O397" s="442"/>
      <c r="P397" s="442"/>
      <c r="Q397" s="442"/>
      <c r="R397" s="442"/>
      <c r="S397" s="442"/>
      <c r="T397" s="442"/>
      <c r="U397" s="442"/>
      <c r="V397" s="442"/>
      <c r="W397" s="442"/>
      <c r="X397" s="442"/>
      <c r="Y397" s="442"/>
      <c r="Z397" s="442"/>
      <c r="AA397" s="442"/>
      <c r="AB397" s="442"/>
      <c r="AC397" s="442"/>
      <c r="AD397" s="442"/>
      <c r="AE397" s="442"/>
      <c r="AF397" s="442"/>
      <c r="AG397" s="442"/>
      <c r="AH397" s="442"/>
      <c r="AI397" s="442"/>
      <c r="AJ397" s="442"/>
      <c r="AK397" s="431"/>
      <c r="AL397" s="431"/>
      <c r="AM397" s="431"/>
      <c r="AN397" s="52"/>
    </row>
    <row r="398" spans="1:40" ht="12.75" customHeight="1">
      <c r="A398" s="52"/>
      <c r="B398" s="442"/>
      <c r="C398" s="442"/>
      <c r="D398" s="442"/>
      <c r="E398" s="442"/>
      <c r="F398" s="442"/>
      <c r="G398" s="442"/>
      <c r="H398" s="442"/>
      <c r="I398" s="442"/>
      <c r="J398" s="442"/>
      <c r="K398" s="442"/>
      <c r="L398" s="442"/>
      <c r="M398" s="52"/>
      <c r="N398" s="442"/>
      <c r="O398" s="442"/>
      <c r="P398" s="442"/>
      <c r="Q398" s="442"/>
      <c r="R398" s="442"/>
      <c r="S398" s="442"/>
      <c r="T398" s="442"/>
      <c r="U398" s="442"/>
      <c r="V398" s="442"/>
      <c r="W398" s="442"/>
      <c r="X398" s="442"/>
      <c r="Y398" s="442"/>
      <c r="Z398" s="442"/>
      <c r="AA398" s="442"/>
      <c r="AB398" s="442"/>
      <c r="AC398" s="442"/>
      <c r="AD398" s="442"/>
      <c r="AE398" s="442"/>
      <c r="AF398" s="442"/>
      <c r="AG398" s="442"/>
      <c r="AH398" s="442"/>
      <c r="AI398" s="442"/>
      <c r="AJ398" s="442"/>
      <c r="AK398" s="431"/>
      <c r="AL398" s="431"/>
      <c r="AM398" s="431"/>
      <c r="AN398" s="441"/>
    </row>
    <row r="399" spans="1:40" ht="12.75" customHeight="1">
      <c r="A399" s="52"/>
      <c r="B399" s="442"/>
      <c r="C399" s="442"/>
      <c r="D399" s="442"/>
      <c r="E399" s="442"/>
      <c r="F399" s="442"/>
      <c r="G399" s="442"/>
      <c r="H399" s="442"/>
      <c r="I399" s="442"/>
      <c r="J399" s="442"/>
      <c r="K399" s="442"/>
      <c r="L399" s="442"/>
      <c r="M399" s="52"/>
      <c r="N399" s="442"/>
      <c r="O399" s="442"/>
      <c r="P399" s="442"/>
      <c r="Q399" s="442"/>
      <c r="R399" s="442"/>
      <c r="S399" s="442"/>
      <c r="T399" s="442"/>
      <c r="U399" s="442"/>
      <c r="V399" s="442"/>
      <c r="W399" s="442"/>
      <c r="X399" s="442"/>
      <c r="Y399" s="442"/>
      <c r="Z399" s="442"/>
      <c r="AA399" s="442"/>
      <c r="AB399" s="442"/>
      <c r="AC399" s="442"/>
      <c r="AD399" s="442"/>
      <c r="AE399" s="442"/>
      <c r="AF399" s="442"/>
      <c r="AG399" s="442"/>
      <c r="AH399" s="442"/>
      <c r="AI399" s="442"/>
      <c r="AJ399" s="442"/>
      <c r="AK399" s="431"/>
      <c r="AL399" s="431"/>
      <c r="AM399" s="431"/>
      <c r="AN399" s="52"/>
    </row>
    <row r="400" spans="1:40" ht="12.75" customHeight="1">
      <c r="A400" s="52"/>
      <c r="B400" s="442"/>
      <c r="C400" s="442"/>
      <c r="D400" s="442"/>
      <c r="E400" s="442"/>
      <c r="F400" s="442"/>
      <c r="G400" s="442"/>
      <c r="H400" s="442"/>
      <c r="I400" s="442"/>
      <c r="J400" s="442"/>
      <c r="K400" s="442"/>
      <c r="L400" s="442"/>
      <c r="M400" s="52"/>
      <c r="N400" s="442"/>
      <c r="O400" s="442"/>
      <c r="P400" s="442"/>
      <c r="Q400" s="442"/>
      <c r="R400" s="442"/>
      <c r="S400" s="442"/>
      <c r="T400" s="442"/>
      <c r="U400" s="442"/>
      <c r="V400" s="442"/>
      <c r="W400" s="442"/>
      <c r="X400" s="442"/>
      <c r="Y400" s="442"/>
      <c r="Z400" s="442"/>
      <c r="AA400" s="442"/>
      <c r="AB400" s="442"/>
      <c r="AC400" s="442"/>
      <c r="AD400" s="442"/>
      <c r="AE400" s="442"/>
      <c r="AF400" s="442"/>
      <c r="AG400" s="442"/>
      <c r="AH400" s="442"/>
      <c r="AI400" s="442"/>
      <c r="AJ400" s="442"/>
      <c r="AK400" s="431"/>
      <c r="AL400" s="431"/>
      <c r="AM400" s="431"/>
      <c r="AN400" s="441"/>
    </row>
    <row r="401" spans="1:40" ht="12.75" customHeight="1">
      <c r="A401" s="52"/>
      <c r="B401" s="442"/>
      <c r="C401" s="442"/>
      <c r="D401" s="442"/>
      <c r="E401" s="442"/>
      <c r="F401" s="442"/>
      <c r="G401" s="442"/>
      <c r="H401" s="442"/>
      <c r="I401" s="442"/>
      <c r="J401" s="442"/>
      <c r="K401" s="442"/>
      <c r="L401" s="442"/>
      <c r="M401" s="52"/>
      <c r="N401" s="442"/>
      <c r="O401" s="442"/>
      <c r="P401" s="442"/>
      <c r="Q401" s="442"/>
      <c r="R401" s="442"/>
      <c r="S401" s="442"/>
      <c r="T401" s="442"/>
      <c r="U401" s="442"/>
      <c r="V401" s="442"/>
      <c r="W401" s="442"/>
      <c r="X401" s="442"/>
      <c r="Y401" s="442"/>
      <c r="Z401" s="442"/>
      <c r="AA401" s="442"/>
      <c r="AB401" s="442"/>
      <c r="AC401" s="442"/>
      <c r="AD401" s="442"/>
      <c r="AE401" s="442"/>
      <c r="AF401" s="442"/>
      <c r="AG401" s="442"/>
      <c r="AH401" s="442"/>
      <c r="AI401" s="442"/>
      <c r="AJ401" s="442"/>
      <c r="AK401" s="431"/>
      <c r="AL401" s="431"/>
      <c r="AM401" s="431"/>
      <c r="AN401" s="52"/>
    </row>
    <row r="402" spans="1:40" ht="12.75" customHeight="1">
      <c r="A402" s="52"/>
      <c r="B402" s="442"/>
      <c r="C402" s="442"/>
      <c r="D402" s="442"/>
      <c r="E402" s="442"/>
      <c r="F402" s="442"/>
      <c r="G402" s="442"/>
      <c r="H402" s="442"/>
      <c r="I402" s="442"/>
      <c r="J402" s="442"/>
      <c r="K402" s="442"/>
      <c r="L402" s="442"/>
      <c r="M402" s="52"/>
      <c r="N402" s="442"/>
      <c r="O402" s="442"/>
      <c r="P402" s="442"/>
      <c r="Q402" s="442"/>
      <c r="R402" s="442"/>
      <c r="S402" s="442"/>
      <c r="T402" s="442"/>
      <c r="U402" s="442"/>
      <c r="V402" s="442"/>
      <c r="W402" s="442"/>
      <c r="X402" s="442"/>
      <c r="Y402" s="442"/>
      <c r="Z402" s="442"/>
      <c r="AA402" s="442"/>
      <c r="AB402" s="442"/>
      <c r="AC402" s="442"/>
      <c r="AD402" s="442"/>
      <c r="AE402" s="442"/>
      <c r="AF402" s="442"/>
      <c r="AG402" s="442"/>
      <c r="AH402" s="442"/>
      <c r="AI402" s="442"/>
      <c r="AJ402" s="442"/>
      <c r="AK402" s="431"/>
      <c r="AL402" s="431"/>
      <c r="AM402" s="431"/>
      <c r="AN402" s="441"/>
    </row>
    <row r="403" spans="1:40" ht="12.75" customHeight="1">
      <c r="A403" s="52"/>
      <c r="B403" s="442"/>
      <c r="C403" s="442"/>
      <c r="D403" s="442"/>
      <c r="E403" s="442"/>
      <c r="F403" s="442"/>
      <c r="G403" s="442"/>
      <c r="H403" s="442"/>
      <c r="I403" s="442"/>
      <c r="J403" s="442"/>
      <c r="K403" s="442"/>
      <c r="L403" s="442"/>
      <c r="M403" s="52"/>
      <c r="N403" s="442"/>
      <c r="O403" s="442"/>
      <c r="P403" s="442"/>
      <c r="Q403" s="442"/>
      <c r="R403" s="442"/>
      <c r="S403" s="442"/>
      <c r="T403" s="442"/>
      <c r="U403" s="442"/>
      <c r="V403" s="442"/>
      <c r="W403" s="442"/>
      <c r="X403" s="442"/>
      <c r="Y403" s="442"/>
      <c r="Z403" s="442"/>
      <c r="AA403" s="442"/>
      <c r="AB403" s="442"/>
      <c r="AC403" s="442"/>
      <c r="AD403" s="442"/>
      <c r="AE403" s="442"/>
      <c r="AF403" s="442"/>
      <c r="AG403" s="442"/>
      <c r="AH403" s="442"/>
      <c r="AI403" s="442"/>
      <c r="AJ403" s="442"/>
      <c r="AK403" s="431"/>
      <c r="AL403" s="431"/>
      <c r="AM403" s="431"/>
      <c r="AN403" s="52"/>
    </row>
    <row r="404" spans="1:40" ht="12.75" customHeight="1">
      <c r="A404" s="52"/>
      <c r="B404" s="442"/>
      <c r="C404" s="442"/>
      <c r="D404" s="442"/>
      <c r="E404" s="442"/>
      <c r="F404" s="442"/>
      <c r="G404" s="442"/>
      <c r="H404" s="442"/>
      <c r="I404" s="442"/>
      <c r="J404" s="442"/>
      <c r="K404" s="442"/>
      <c r="L404" s="442"/>
      <c r="M404" s="52"/>
      <c r="N404" s="442"/>
      <c r="O404" s="442"/>
      <c r="P404" s="442"/>
      <c r="Q404" s="442"/>
      <c r="R404" s="442"/>
      <c r="S404" s="442"/>
      <c r="T404" s="442"/>
      <c r="U404" s="442"/>
      <c r="V404" s="442"/>
      <c r="W404" s="442"/>
      <c r="X404" s="442"/>
      <c r="Y404" s="442"/>
      <c r="Z404" s="442"/>
      <c r="AA404" s="442"/>
      <c r="AB404" s="442"/>
      <c r="AC404" s="442"/>
      <c r="AD404" s="442"/>
      <c r="AE404" s="442"/>
      <c r="AF404" s="442"/>
      <c r="AG404" s="442"/>
      <c r="AH404" s="442"/>
      <c r="AI404" s="442"/>
      <c r="AJ404" s="442"/>
      <c r="AK404" s="431"/>
      <c r="AL404" s="431"/>
      <c r="AM404" s="431"/>
      <c r="AN404" s="441"/>
    </row>
    <row r="405" spans="1:40" ht="12.75" customHeight="1">
      <c r="A405" s="52"/>
      <c r="B405" s="442"/>
      <c r="C405" s="442"/>
      <c r="D405" s="442"/>
      <c r="E405" s="442"/>
      <c r="F405" s="442"/>
      <c r="G405" s="442"/>
      <c r="H405" s="442"/>
      <c r="I405" s="442"/>
      <c r="J405" s="442"/>
      <c r="K405" s="442"/>
      <c r="L405" s="442"/>
      <c r="M405" s="52"/>
      <c r="N405" s="442"/>
      <c r="O405" s="442"/>
      <c r="P405" s="442"/>
      <c r="Q405" s="442"/>
      <c r="R405" s="442"/>
      <c r="S405" s="442"/>
      <c r="T405" s="442"/>
      <c r="U405" s="442"/>
      <c r="V405" s="442"/>
      <c r="W405" s="442"/>
      <c r="X405" s="442"/>
      <c r="Y405" s="442"/>
      <c r="Z405" s="442"/>
      <c r="AA405" s="442"/>
      <c r="AB405" s="442"/>
      <c r="AC405" s="442"/>
      <c r="AD405" s="442"/>
      <c r="AE405" s="442"/>
      <c r="AF405" s="442"/>
      <c r="AG405" s="442"/>
      <c r="AH405" s="442"/>
      <c r="AI405" s="442"/>
      <c r="AJ405" s="442"/>
      <c r="AK405" s="431"/>
      <c r="AL405" s="431"/>
      <c r="AM405" s="431"/>
      <c r="AN405" s="52"/>
    </row>
    <row r="406" spans="1:40" ht="12.75" customHeight="1">
      <c r="A406" s="52"/>
      <c r="B406" s="442"/>
      <c r="C406" s="442"/>
      <c r="D406" s="442"/>
      <c r="E406" s="442"/>
      <c r="F406" s="442"/>
      <c r="G406" s="442"/>
      <c r="H406" s="442"/>
      <c r="I406" s="442"/>
      <c r="J406" s="442"/>
      <c r="K406" s="442"/>
      <c r="L406" s="442"/>
      <c r="M406" s="52"/>
      <c r="N406" s="442"/>
      <c r="O406" s="442"/>
      <c r="P406" s="442"/>
      <c r="Q406" s="442"/>
      <c r="R406" s="442"/>
      <c r="S406" s="442"/>
      <c r="T406" s="442"/>
      <c r="U406" s="442"/>
      <c r="V406" s="442"/>
      <c r="W406" s="442"/>
      <c r="X406" s="442"/>
      <c r="Y406" s="442"/>
      <c r="Z406" s="442"/>
      <c r="AA406" s="442"/>
      <c r="AB406" s="442"/>
      <c r="AC406" s="442"/>
      <c r="AD406" s="442"/>
      <c r="AE406" s="442"/>
      <c r="AF406" s="442"/>
      <c r="AG406" s="442"/>
      <c r="AH406" s="442"/>
      <c r="AI406" s="442"/>
      <c r="AJ406" s="442"/>
      <c r="AK406" s="431"/>
      <c r="AL406" s="431"/>
      <c r="AM406" s="431"/>
      <c r="AN406" s="441"/>
    </row>
    <row r="407" spans="1:40" ht="12.75" customHeight="1">
      <c r="A407" s="52"/>
      <c r="B407" s="442"/>
      <c r="C407" s="442"/>
      <c r="D407" s="442"/>
      <c r="E407" s="442"/>
      <c r="F407" s="442"/>
      <c r="G407" s="442"/>
      <c r="H407" s="442"/>
      <c r="I407" s="442"/>
      <c r="J407" s="442"/>
      <c r="K407" s="442"/>
      <c r="L407" s="442"/>
      <c r="M407" s="52"/>
      <c r="N407" s="442"/>
      <c r="O407" s="442"/>
      <c r="P407" s="442"/>
      <c r="Q407" s="442"/>
      <c r="R407" s="442"/>
      <c r="S407" s="442"/>
      <c r="T407" s="442"/>
      <c r="U407" s="442"/>
      <c r="V407" s="442"/>
      <c r="W407" s="442"/>
      <c r="X407" s="442"/>
      <c r="Y407" s="442"/>
      <c r="Z407" s="442"/>
      <c r="AA407" s="442"/>
      <c r="AB407" s="442"/>
      <c r="AC407" s="442"/>
      <c r="AD407" s="442"/>
      <c r="AE407" s="442"/>
      <c r="AF407" s="442"/>
      <c r="AG407" s="442"/>
      <c r="AH407" s="442"/>
      <c r="AI407" s="442"/>
      <c r="AJ407" s="442"/>
      <c r="AK407" s="431"/>
      <c r="AL407" s="431"/>
      <c r="AM407" s="431"/>
      <c r="AN407" s="52"/>
    </row>
    <row r="408" spans="1:40" ht="12.75" customHeight="1">
      <c r="A408" s="52"/>
      <c r="B408" s="442"/>
      <c r="C408" s="442"/>
      <c r="D408" s="442"/>
      <c r="E408" s="442"/>
      <c r="F408" s="442"/>
      <c r="G408" s="442"/>
      <c r="H408" s="442"/>
      <c r="I408" s="442"/>
      <c r="J408" s="442"/>
      <c r="K408" s="442"/>
      <c r="L408" s="442"/>
      <c r="M408" s="52"/>
      <c r="N408" s="442"/>
      <c r="O408" s="442"/>
      <c r="P408" s="442"/>
      <c r="Q408" s="442"/>
      <c r="R408" s="442"/>
      <c r="S408" s="442"/>
      <c r="T408" s="442"/>
      <c r="U408" s="442"/>
      <c r="V408" s="442"/>
      <c r="W408" s="442"/>
      <c r="X408" s="442"/>
      <c r="Y408" s="442"/>
      <c r="Z408" s="442"/>
      <c r="AA408" s="442"/>
      <c r="AB408" s="442"/>
      <c r="AC408" s="442"/>
      <c r="AD408" s="442"/>
      <c r="AE408" s="442"/>
      <c r="AF408" s="442"/>
      <c r="AG408" s="442"/>
      <c r="AH408" s="442"/>
      <c r="AI408" s="442"/>
      <c r="AJ408" s="442"/>
      <c r="AK408" s="431"/>
      <c r="AL408" s="431"/>
      <c r="AM408" s="431"/>
      <c r="AN408" s="441"/>
    </row>
    <row r="409" spans="1:40" ht="12.75" customHeight="1">
      <c r="A409" s="52"/>
      <c r="B409" s="442"/>
      <c r="C409" s="442"/>
      <c r="D409" s="442"/>
      <c r="E409" s="442"/>
      <c r="F409" s="442"/>
      <c r="G409" s="442"/>
      <c r="H409" s="442"/>
      <c r="I409" s="442"/>
      <c r="J409" s="442"/>
      <c r="K409" s="442"/>
      <c r="L409" s="442"/>
      <c r="M409" s="52"/>
      <c r="N409" s="442"/>
      <c r="O409" s="442"/>
      <c r="P409" s="442"/>
      <c r="Q409" s="442"/>
      <c r="R409" s="442"/>
      <c r="S409" s="442"/>
      <c r="T409" s="442"/>
      <c r="U409" s="442"/>
      <c r="V409" s="442"/>
      <c r="W409" s="442"/>
      <c r="X409" s="442"/>
      <c r="Y409" s="442"/>
      <c r="Z409" s="442"/>
      <c r="AA409" s="442"/>
      <c r="AB409" s="442"/>
      <c r="AC409" s="442"/>
      <c r="AD409" s="442"/>
      <c r="AE409" s="442"/>
      <c r="AF409" s="442"/>
      <c r="AG409" s="442"/>
      <c r="AH409" s="442"/>
      <c r="AI409" s="442"/>
      <c r="AJ409" s="442"/>
      <c r="AK409" s="431"/>
      <c r="AL409" s="431"/>
      <c r="AM409" s="431"/>
      <c r="AN409" s="52"/>
    </row>
    <row r="410" spans="1:40" ht="12.75" customHeight="1">
      <c r="A410" s="52"/>
      <c r="B410" s="442"/>
      <c r="C410" s="442"/>
      <c r="D410" s="442"/>
      <c r="E410" s="442"/>
      <c r="F410" s="442"/>
      <c r="G410" s="442"/>
      <c r="H410" s="442"/>
      <c r="I410" s="442"/>
      <c r="J410" s="442"/>
      <c r="K410" s="442"/>
      <c r="L410" s="442"/>
      <c r="M410" s="52"/>
      <c r="N410" s="442"/>
      <c r="O410" s="442"/>
      <c r="P410" s="442"/>
      <c r="Q410" s="442"/>
      <c r="R410" s="442"/>
      <c r="S410" s="442"/>
      <c r="T410" s="442"/>
      <c r="U410" s="442"/>
      <c r="V410" s="442"/>
      <c r="W410" s="442"/>
      <c r="X410" s="442"/>
      <c r="Y410" s="442"/>
      <c r="Z410" s="442"/>
      <c r="AA410" s="442"/>
      <c r="AB410" s="442"/>
      <c r="AC410" s="442"/>
      <c r="AD410" s="442"/>
      <c r="AE410" s="442"/>
      <c r="AF410" s="442"/>
      <c r="AG410" s="442"/>
      <c r="AH410" s="442"/>
      <c r="AI410" s="442"/>
      <c r="AJ410" s="442"/>
      <c r="AK410" s="431"/>
      <c r="AL410" s="431"/>
      <c r="AM410" s="431"/>
      <c r="AN410" s="441"/>
    </row>
    <row r="411" spans="1:40" ht="12.75" customHeight="1">
      <c r="A411" s="52"/>
      <c r="B411" s="442"/>
      <c r="C411" s="442"/>
      <c r="D411" s="442"/>
      <c r="E411" s="442"/>
      <c r="F411" s="442"/>
      <c r="G411" s="442"/>
      <c r="H411" s="442"/>
      <c r="I411" s="442"/>
      <c r="J411" s="442"/>
      <c r="K411" s="442"/>
      <c r="L411" s="442"/>
      <c r="M411" s="52"/>
      <c r="N411" s="442"/>
      <c r="O411" s="442"/>
      <c r="P411" s="442"/>
      <c r="Q411" s="442"/>
      <c r="R411" s="442"/>
      <c r="S411" s="442"/>
      <c r="T411" s="442"/>
      <c r="U411" s="442"/>
      <c r="V411" s="442"/>
      <c r="W411" s="442"/>
      <c r="X411" s="442"/>
      <c r="Y411" s="442"/>
      <c r="Z411" s="442"/>
      <c r="AA411" s="442"/>
      <c r="AB411" s="442"/>
      <c r="AC411" s="442"/>
      <c r="AD411" s="442"/>
      <c r="AE411" s="442"/>
      <c r="AF411" s="442"/>
      <c r="AG411" s="442"/>
      <c r="AH411" s="442"/>
      <c r="AI411" s="442"/>
      <c r="AJ411" s="442"/>
      <c r="AK411" s="431"/>
      <c r="AL411" s="431"/>
      <c r="AM411" s="431"/>
      <c r="AN411" s="52"/>
    </row>
    <row r="412" spans="1:40" ht="12.75" customHeight="1">
      <c r="A412" s="52"/>
      <c r="B412" s="442"/>
      <c r="C412" s="442"/>
      <c r="D412" s="442"/>
      <c r="E412" s="442"/>
      <c r="F412" s="442"/>
      <c r="G412" s="442"/>
      <c r="H412" s="442"/>
      <c r="I412" s="442"/>
      <c r="J412" s="442"/>
      <c r="K412" s="442"/>
      <c r="L412" s="442"/>
      <c r="M412" s="52"/>
      <c r="N412" s="442"/>
      <c r="O412" s="442"/>
      <c r="P412" s="442"/>
      <c r="Q412" s="442"/>
      <c r="R412" s="442"/>
      <c r="S412" s="442"/>
      <c r="T412" s="442"/>
      <c r="U412" s="442"/>
      <c r="V412" s="442"/>
      <c r="W412" s="442"/>
      <c r="X412" s="442"/>
      <c r="Y412" s="442"/>
      <c r="Z412" s="442"/>
      <c r="AA412" s="442"/>
      <c r="AB412" s="442"/>
      <c r="AC412" s="442"/>
      <c r="AD412" s="442"/>
      <c r="AE412" s="442"/>
      <c r="AF412" s="442"/>
      <c r="AG412" s="442"/>
      <c r="AH412" s="442"/>
      <c r="AI412" s="442"/>
      <c r="AJ412" s="442"/>
      <c r="AK412" s="431"/>
      <c r="AL412" s="431"/>
      <c r="AM412" s="431"/>
      <c r="AN412" s="441"/>
    </row>
    <row r="413" spans="1:40" ht="12.75" customHeight="1">
      <c r="A413" s="52"/>
      <c r="B413" s="442"/>
      <c r="C413" s="442"/>
      <c r="D413" s="442"/>
      <c r="E413" s="442"/>
      <c r="F413" s="442"/>
      <c r="G413" s="442"/>
      <c r="H413" s="442"/>
      <c r="I413" s="442"/>
      <c r="J413" s="442"/>
      <c r="K413" s="442"/>
      <c r="L413" s="442"/>
      <c r="M413" s="52"/>
      <c r="N413" s="442"/>
      <c r="O413" s="442"/>
      <c r="P413" s="442"/>
      <c r="Q413" s="442"/>
      <c r="R413" s="442"/>
      <c r="S413" s="442"/>
      <c r="T413" s="442"/>
      <c r="U413" s="442"/>
      <c r="V413" s="442"/>
      <c r="W413" s="442"/>
      <c r="X413" s="442"/>
      <c r="Y413" s="442"/>
      <c r="Z413" s="442"/>
      <c r="AA413" s="442"/>
      <c r="AB413" s="442"/>
      <c r="AC413" s="442"/>
      <c r="AD413" s="442"/>
      <c r="AE413" s="442"/>
      <c r="AF413" s="442"/>
      <c r="AG413" s="442"/>
      <c r="AH413" s="442"/>
      <c r="AI413" s="442"/>
      <c r="AJ413" s="442"/>
      <c r="AK413" s="431"/>
      <c r="AL413" s="431"/>
      <c r="AM413" s="431"/>
      <c r="AN413" s="52"/>
    </row>
    <row r="414" spans="1:40" ht="12.75" customHeight="1">
      <c r="A414" s="52"/>
      <c r="B414" s="442"/>
      <c r="C414" s="442"/>
      <c r="D414" s="442"/>
      <c r="E414" s="442"/>
      <c r="F414" s="442"/>
      <c r="G414" s="442"/>
      <c r="H414" s="442"/>
      <c r="I414" s="442"/>
      <c r="J414" s="442"/>
      <c r="K414" s="442"/>
      <c r="L414" s="442"/>
      <c r="M414" s="52"/>
      <c r="N414" s="442"/>
      <c r="O414" s="442"/>
      <c r="P414" s="442"/>
      <c r="Q414" s="442"/>
      <c r="R414" s="442"/>
      <c r="S414" s="442"/>
      <c r="T414" s="442"/>
      <c r="U414" s="442"/>
      <c r="V414" s="442"/>
      <c r="W414" s="442"/>
      <c r="X414" s="442"/>
      <c r="Y414" s="442"/>
      <c r="Z414" s="442"/>
      <c r="AA414" s="442"/>
      <c r="AB414" s="442"/>
      <c r="AC414" s="442"/>
      <c r="AD414" s="442"/>
      <c r="AE414" s="442"/>
      <c r="AF414" s="442"/>
      <c r="AG414" s="442"/>
      <c r="AH414" s="442"/>
      <c r="AI414" s="442"/>
      <c r="AJ414" s="442"/>
      <c r="AK414" s="431"/>
      <c r="AL414" s="431"/>
      <c r="AM414" s="431"/>
      <c r="AN414" s="441"/>
    </row>
    <row r="415" spans="1:40" ht="12.75" customHeight="1">
      <c r="A415" s="52"/>
      <c r="B415" s="442"/>
      <c r="C415" s="442"/>
      <c r="D415" s="442"/>
      <c r="E415" s="442"/>
      <c r="F415" s="442"/>
      <c r="G415" s="442"/>
      <c r="H415" s="442"/>
      <c r="I415" s="442"/>
      <c r="J415" s="442"/>
      <c r="K415" s="442"/>
      <c r="L415" s="442"/>
      <c r="M415" s="52"/>
      <c r="N415" s="442"/>
      <c r="O415" s="442"/>
      <c r="P415" s="442"/>
      <c r="Q415" s="442"/>
      <c r="R415" s="442"/>
      <c r="S415" s="442"/>
      <c r="T415" s="442"/>
      <c r="U415" s="442"/>
      <c r="V415" s="442"/>
      <c r="W415" s="442"/>
      <c r="X415" s="442"/>
      <c r="Y415" s="442"/>
      <c r="Z415" s="442"/>
      <c r="AA415" s="442"/>
      <c r="AB415" s="442"/>
      <c r="AC415" s="442"/>
      <c r="AD415" s="442"/>
      <c r="AE415" s="442"/>
      <c r="AF415" s="442"/>
      <c r="AG415" s="442"/>
      <c r="AH415" s="442"/>
      <c r="AI415" s="442"/>
      <c r="AJ415" s="442"/>
      <c r="AK415" s="431"/>
      <c r="AL415" s="431"/>
      <c r="AM415" s="431"/>
      <c r="AN415" s="52"/>
    </row>
    <row r="416" spans="1:40" ht="12.75" customHeight="1">
      <c r="A416" s="52"/>
      <c r="B416" s="442"/>
      <c r="C416" s="442"/>
      <c r="D416" s="442"/>
      <c r="E416" s="442"/>
      <c r="F416" s="442"/>
      <c r="G416" s="442"/>
      <c r="H416" s="442"/>
      <c r="I416" s="442"/>
      <c r="J416" s="442"/>
      <c r="K416" s="442"/>
      <c r="L416" s="442"/>
      <c r="M416" s="52"/>
      <c r="N416" s="442"/>
      <c r="O416" s="442"/>
      <c r="P416" s="442"/>
      <c r="Q416" s="442"/>
      <c r="R416" s="442"/>
      <c r="S416" s="442"/>
      <c r="T416" s="442"/>
      <c r="U416" s="442"/>
      <c r="V416" s="442"/>
      <c r="W416" s="442"/>
      <c r="X416" s="442"/>
      <c r="Y416" s="442"/>
      <c r="Z416" s="442"/>
      <c r="AA416" s="442"/>
      <c r="AB416" s="442"/>
      <c r="AC416" s="442"/>
      <c r="AD416" s="442"/>
      <c r="AE416" s="442"/>
      <c r="AF416" s="442"/>
      <c r="AG416" s="442"/>
      <c r="AH416" s="442"/>
      <c r="AI416" s="442"/>
      <c r="AJ416" s="442"/>
      <c r="AK416" s="431"/>
      <c r="AL416" s="431"/>
      <c r="AM416" s="431"/>
      <c r="AN416" s="441"/>
    </row>
    <row r="417" spans="1:40" ht="12.75" customHeight="1">
      <c r="A417" s="52"/>
      <c r="B417" s="442"/>
      <c r="C417" s="442"/>
      <c r="D417" s="442"/>
      <c r="E417" s="442"/>
      <c r="F417" s="442"/>
      <c r="G417" s="442"/>
      <c r="H417" s="442"/>
      <c r="I417" s="442"/>
      <c r="J417" s="442"/>
      <c r="K417" s="442"/>
      <c r="L417" s="442"/>
      <c r="M417" s="52"/>
      <c r="N417" s="442"/>
      <c r="O417" s="442"/>
      <c r="P417" s="442"/>
      <c r="Q417" s="442"/>
      <c r="R417" s="442"/>
      <c r="S417" s="442"/>
      <c r="T417" s="442"/>
      <c r="U417" s="442"/>
      <c r="V417" s="442"/>
      <c r="W417" s="442"/>
      <c r="X417" s="442"/>
      <c r="Y417" s="442"/>
      <c r="Z417" s="442"/>
      <c r="AA417" s="442"/>
      <c r="AB417" s="442"/>
      <c r="AC417" s="442"/>
      <c r="AD417" s="442"/>
      <c r="AE417" s="442"/>
      <c r="AF417" s="442"/>
      <c r="AG417" s="442"/>
      <c r="AH417" s="442"/>
      <c r="AI417" s="442"/>
      <c r="AJ417" s="442"/>
      <c r="AK417" s="431"/>
      <c r="AL417" s="431"/>
      <c r="AM417" s="431"/>
      <c r="AN417" s="52"/>
    </row>
    <row r="418" spans="1:40" ht="12.75" customHeight="1">
      <c r="A418" s="52"/>
      <c r="B418" s="442"/>
      <c r="C418" s="442"/>
      <c r="D418" s="442"/>
      <c r="E418" s="442"/>
      <c r="F418" s="442"/>
      <c r="G418" s="442"/>
      <c r="H418" s="442"/>
      <c r="I418" s="442"/>
      <c r="J418" s="442"/>
      <c r="K418" s="442"/>
      <c r="L418" s="442"/>
      <c r="M418" s="52"/>
      <c r="N418" s="442"/>
      <c r="O418" s="442"/>
      <c r="P418" s="442"/>
      <c r="Q418" s="442"/>
      <c r="R418" s="442"/>
      <c r="S418" s="442"/>
      <c r="T418" s="442"/>
      <c r="U418" s="442"/>
      <c r="V418" s="442"/>
      <c r="W418" s="442"/>
      <c r="X418" s="442"/>
      <c r="Y418" s="442"/>
      <c r="Z418" s="442"/>
      <c r="AA418" s="442"/>
      <c r="AB418" s="442"/>
      <c r="AC418" s="442"/>
      <c r="AD418" s="442"/>
      <c r="AE418" s="442"/>
      <c r="AF418" s="442"/>
      <c r="AG418" s="442"/>
      <c r="AH418" s="442"/>
      <c r="AI418" s="442"/>
      <c r="AJ418" s="442"/>
      <c r="AK418" s="431"/>
      <c r="AL418" s="431"/>
      <c r="AM418" s="431"/>
      <c r="AN418" s="441"/>
    </row>
    <row r="419" spans="1:40" ht="12.75" customHeight="1">
      <c r="A419" s="52"/>
      <c r="B419" s="442"/>
      <c r="C419" s="442"/>
      <c r="D419" s="442"/>
      <c r="E419" s="442"/>
      <c r="F419" s="442"/>
      <c r="G419" s="442"/>
      <c r="H419" s="442"/>
      <c r="I419" s="442"/>
      <c r="J419" s="442"/>
      <c r="K419" s="442"/>
      <c r="L419" s="442"/>
      <c r="M419" s="52"/>
      <c r="N419" s="442"/>
      <c r="O419" s="442"/>
      <c r="P419" s="442"/>
      <c r="Q419" s="442"/>
      <c r="R419" s="442"/>
      <c r="S419" s="442"/>
      <c r="T419" s="442"/>
      <c r="U419" s="442"/>
      <c r="V419" s="442"/>
      <c r="W419" s="442"/>
      <c r="X419" s="442"/>
      <c r="Y419" s="442"/>
      <c r="Z419" s="442"/>
      <c r="AA419" s="442"/>
      <c r="AB419" s="442"/>
      <c r="AC419" s="442"/>
      <c r="AD419" s="442"/>
      <c r="AE419" s="442"/>
      <c r="AF419" s="442"/>
      <c r="AG419" s="442"/>
      <c r="AH419" s="442"/>
      <c r="AI419" s="442"/>
      <c r="AJ419" s="442"/>
      <c r="AK419" s="431"/>
      <c r="AL419" s="431"/>
      <c r="AM419" s="431"/>
      <c r="AN419" s="52"/>
    </row>
    <row r="420" spans="1:40" ht="12.75" customHeight="1">
      <c r="A420" s="52"/>
      <c r="B420" s="442"/>
      <c r="C420" s="442"/>
      <c r="D420" s="442"/>
      <c r="E420" s="442"/>
      <c r="F420" s="442"/>
      <c r="G420" s="442"/>
      <c r="H420" s="442"/>
      <c r="I420" s="442"/>
      <c r="J420" s="442"/>
      <c r="K420" s="442"/>
      <c r="L420" s="442"/>
      <c r="M420" s="52"/>
      <c r="N420" s="442"/>
      <c r="O420" s="442"/>
      <c r="P420" s="442"/>
      <c r="Q420" s="442"/>
      <c r="R420" s="442"/>
      <c r="S420" s="442"/>
      <c r="T420" s="442"/>
      <c r="U420" s="442"/>
      <c r="V420" s="442"/>
      <c r="W420" s="442"/>
      <c r="X420" s="442"/>
      <c r="Y420" s="442"/>
      <c r="Z420" s="442"/>
      <c r="AA420" s="442"/>
      <c r="AB420" s="442"/>
      <c r="AC420" s="442"/>
      <c r="AD420" s="442"/>
      <c r="AE420" s="442"/>
      <c r="AF420" s="442"/>
      <c r="AG420" s="442"/>
      <c r="AH420" s="442"/>
      <c r="AI420" s="442"/>
      <c r="AJ420" s="442"/>
      <c r="AK420" s="431"/>
      <c r="AL420" s="431"/>
      <c r="AM420" s="431"/>
      <c r="AN420" s="441"/>
    </row>
    <row r="421" spans="1:40" ht="12.75" customHeight="1">
      <c r="A421" s="52"/>
      <c r="B421" s="442"/>
      <c r="C421" s="442"/>
      <c r="D421" s="442"/>
      <c r="E421" s="442"/>
      <c r="F421" s="442"/>
      <c r="G421" s="442"/>
      <c r="H421" s="442"/>
      <c r="I421" s="442"/>
      <c r="J421" s="442"/>
      <c r="K421" s="442"/>
      <c r="L421" s="442"/>
      <c r="M421" s="52"/>
      <c r="N421" s="442"/>
      <c r="O421" s="442"/>
      <c r="P421" s="442"/>
      <c r="Q421" s="442"/>
      <c r="R421" s="442"/>
      <c r="S421" s="442"/>
      <c r="T421" s="442"/>
      <c r="U421" s="442"/>
      <c r="V421" s="442"/>
      <c r="W421" s="442"/>
      <c r="X421" s="442"/>
      <c r="Y421" s="442"/>
      <c r="Z421" s="442"/>
      <c r="AA421" s="442"/>
      <c r="AB421" s="442"/>
      <c r="AC421" s="442"/>
      <c r="AD421" s="442"/>
      <c r="AE421" s="442"/>
      <c r="AF421" s="442"/>
      <c r="AG421" s="442"/>
      <c r="AH421" s="442"/>
      <c r="AI421" s="442"/>
      <c r="AJ421" s="442"/>
      <c r="AK421" s="431"/>
      <c r="AL421" s="431"/>
      <c r="AM421" s="431"/>
      <c r="AN421" s="52"/>
    </row>
    <row r="422" spans="1:40" ht="12.75" customHeight="1">
      <c r="A422" s="52"/>
      <c r="B422" s="442"/>
      <c r="C422" s="442"/>
      <c r="D422" s="442"/>
      <c r="E422" s="442"/>
      <c r="F422" s="442"/>
      <c r="G422" s="442"/>
      <c r="H422" s="442"/>
      <c r="I422" s="442"/>
      <c r="J422" s="442"/>
      <c r="K422" s="442"/>
      <c r="L422" s="442"/>
      <c r="M422" s="52"/>
      <c r="N422" s="442"/>
      <c r="O422" s="442"/>
      <c r="P422" s="442"/>
      <c r="Q422" s="442"/>
      <c r="R422" s="442"/>
      <c r="S422" s="442"/>
      <c r="T422" s="442"/>
      <c r="U422" s="442"/>
      <c r="V422" s="442"/>
      <c r="W422" s="442"/>
      <c r="X422" s="442"/>
      <c r="Y422" s="442"/>
      <c r="Z422" s="442"/>
      <c r="AA422" s="442"/>
      <c r="AB422" s="442"/>
      <c r="AC422" s="442"/>
      <c r="AD422" s="442"/>
      <c r="AE422" s="442"/>
      <c r="AF422" s="442"/>
      <c r="AG422" s="442"/>
      <c r="AH422" s="442"/>
      <c r="AI422" s="442"/>
      <c r="AJ422" s="442"/>
      <c r="AK422" s="431"/>
      <c r="AL422" s="431"/>
      <c r="AM422" s="431"/>
      <c r="AN422" s="441"/>
    </row>
    <row r="423" spans="1:40" ht="12.75" customHeight="1">
      <c r="A423" s="52"/>
      <c r="B423" s="442"/>
      <c r="C423" s="442"/>
      <c r="D423" s="442"/>
      <c r="E423" s="442"/>
      <c r="F423" s="442"/>
      <c r="G423" s="442"/>
      <c r="H423" s="442"/>
      <c r="I423" s="442"/>
      <c r="J423" s="442"/>
      <c r="K423" s="442"/>
      <c r="L423" s="442"/>
      <c r="M423" s="52"/>
      <c r="N423" s="442"/>
      <c r="O423" s="442"/>
      <c r="P423" s="442"/>
      <c r="Q423" s="442"/>
      <c r="R423" s="442"/>
      <c r="S423" s="442"/>
      <c r="T423" s="442"/>
      <c r="U423" s="442"/>
      <c r="V423" s="442"/>
      <c r="W423" s="442"/>
      <c r="X423" s="442"/>
      <c r="Y423" s="442"/>
      <c r="Z423" s="442"/>
      <c r="AA423" s="442"/>
      <c r="AB423" s="442"/>
      <c r="AC423" s="442"/>
      <c r="AD423" s="442"/>
      <c r="AE423" s="442"/>
      <c r="AF423" s="442"/>
      <c r="AG423" s="442"/>
      <c r="AH423" s="442"/>
      <c r="AI423" s="442"/>
      <c r="AJ423" s="442"/>
      <c r="AK423" s="431"/>
      <c r="AL423" s="431"/>
      <c r="AM423" s="431"/>
      <c r="AN423" s="52"/>
    </row>
    <row r="424" spans="1:40" ht="12.75" customHeight="1">
      <c r="A424" s="52"/>
      <c r="B424" s="442"/>
      <c r="C424" s="442"/>
      <c r="D424" s="442"/>
      <c r="E424" s="442"/>
      <c r="F424" s="442"/>
      <c r="G424" s="442"/>
      <c r="H424" s="442"/>
      <c r="I424" s="442"/>
      <c r="J424" s="442"/>
      <c r="K424" s="442"/>
      <c r="L424" s="442"/>
      <c r="M424" s="52"/>
      <c r="N424" s="442"/>
      <c r="O424" s="442"/>
      <c r="P424" s="442"/>
      <c r="Q424" s="442"/>
      <c r="R424" s="442"/>
      <c r="S424" s="442"/>
      <c r="T424" s="442"/>
      <c r="U424" s="442"/>
      <c r="V424" s="442"/>
      <c r="W424" s="442"/>
      <c r="X424" s="442"/>
      <c r="Y424" s="442"/>
      <c r="Z424" s="442"/>
      <c r="AA424" s="442"/>
      <c r="AB424" s="442"/>
      <c r="AC424" s="442"/>
      <c r="AD424" s="442"/>
      <c r="AE424" s="442"/>
      <c r="AF424" s="442"/>
      <c r="AG424" s="442"/>
      <c r="AH424" s="442"/>
      <c r="AI424" s="442"/>
      <c r="AJ424" s="442"/>
      <c r="AK424" s="431"/>
      <c r="AL424" s="431"/>
      <c r="AM424" s="431"/>
      <c r="AN424" s="441"/>
    </row>
    <row r="425" spans="1:40" ht="12.75" customHeight="1">
      <c r="A425" s="52"/>
      <c r="B425" s="442"/>
      <c r="C425" s="442"/>
      <c r="D425" s="442"/>
      <c r="E425" s="442"/>
      <c r="F425" s="442"/>
      <c r="G425" s="442"/>
      <c r="H425" s="442"/>
      <c r="I425" s="442"/>
      <c r="J425" s="442"/>
      <c r="K425" s="442"/>
      <c r="L425" s="442"/>
      <c r="M425" s="52"/>
      <c r="N425" s="442"/>
      <c r="O425" s="442"/>
      <c r="P425" s="442"/>
      <c r="Q425" s="442"/>
      <c r="R425" s="442"/>
      <c r="S425" s="442"/>
      <c r="T425" s="442"/>
      <c r="U425" s="442"/>
      <c r="V425" s="442"/>
      <c r="W425" s="442"/>
      <c r="X425" s="442"/>
      <c r="Y425" s="442"/>
      <c r="Z425" s="442"/>
      <c r="AA425" s="442"/>
      <c r="AB425" s="442"/>
      <c r="AC425" s="442"/>
      <c r="AD425" s="442"/>
      <c r="AE425" s="442"/>
      <c r="AF425" s="442"/>
      <c r="AG425" s="442"/>
      <c r="AH425" s="442"/>
      <c r="AI425" s="442"/>
      <c r="AJ425" s="442"/>
      <c r="AK425" s="431"/>
      <c r="AL425" s="431"/>
      <c r="AM425" s="431"/>
      <c r="AN425" s="52"/>
    </row>
    <row r="426" spans="1:40" ht="12.75" customHeight="1">
      <c r="A426" s="52"/>
      <c r="B426" s="442"/>
      <c r="C426" s="442"/>
      <c r="D426" s="442"/>
      <c r="E426" s="442"/>
      <c r="F426" s="442"/>
      <c r="G426" s="442"/>
      <c r="H426" s="442"/>
      <c r="I426" s="442"/>
      <c r="J426" s="442"/>
      <c r="K426" s="442"/>
      <c r="L426" s="442"/>
      <c r="M426" s="52"/>
      <c r="N426" s="442"/>
      <c r="O426" s="442"/>
      <c r="P426" s="442"/>
      <c r="Q426" s="442"/>
      <c r="R426" s="442"/>
      <c r="S426" s="442"/>
      <c r="T426" s="442"/>
      <c r="U426" s="442"/>
      <c r="V426" s="442"/>
      <c r="W426" s="442"/>
      <c r="X426" s="442"/>
      <c r="Y426" s="442"/>
      <c r="Z426" s="442"/>
      <c r="AA426" s="442"/>
      <c r="AB426" s="442"/>
      <c r="AC426" s="442"/>
      <c r="AD426" s="442"/>
      <c r="AE426" s="442"/>
      <c r="AF426" s="442"/>
      <c r="AG426" s="442"/>
      <c r="AH426" s="442"/>
      <c r="AI426" s="442"/>
      <c r="AJ426" s="442"/>
      <c r="AK426" s="431"/>
      <c r="AL426" s="431"/>
      <c r="AM426" s="431"/>
      <c r="AN426" s="441"/>
    </row>
    <row r="427" spans="1:40" ht="12.75" customHeight="1">
      <c r="A427" s="52"/>
      <c r="B427" s="442"/>
      <c r="C427" s="442"/>
      <c r="D427" s="442"/>
      <c r="E427" s="442"/>
      <c r="F427" s="442"/>
      <c r="G427" s="442"/>
      <c r="H427" s="442"/>
      <c r="I427" s="442"/>
      <c r="J427" s="442"/>
      <c r="K427" s="442"/>
      <c r="L427" s="442"/>
      <c r="M427" s="52"/>
      <c r="N427" s="442"/>
      <c r="O427" s="442"/>
      <c r="P427" s="442"/>
      <c r="Q427" s="442"/>
      <c r="R427" s="442"/>
      <c r="S427" s="442"/>
      <c r="T427" s="442"/>
      <c r="U427" s="442"/>
      <c r="V427" s="442"/>
      <c r="W427" s="442"/>
      <c r="X427" s="442"/>
      <c r="Y427" s="442"/>
      <c r="Z427" s="442"/>
      <c r="AA427" s="442"/>
      <c r="AB427" s="442"/>
      <c r="AC427" s="442"/>
      <c r="AD427" s="442"/>
      <c r="AE427" s="442"/>
      <c r="AF427" s="442"/>
      <c r="AG427" s="442"/>
      <c r="AH427" s="442"/>
      <c r="AI427" s="442"/>
      <c r="AJ427" s="442"/>
      <c r="AK427" s="431"/>
      <c r="AL427" s="431"/>
      <c r="AM427" s="431"/>
      <c r="AN427" s="52"/>
    </row>
    <row r="428" spans="1:40" ht="12.75" customHeight="1">
      <c r="A428" s="52"/>
      <c r="B428" s="442"/>
      <c r="C428" s="442"/>
      <c r="D428" s="442"/>
      <c r="E428" s="442"/>
      <c r="F428" s="442"/>
      <c r="G428" s="442"/>
      <c r="H428" s="442"/>
      <c r="I428" s="442"/>
      <c r="J428" s="442"/>
      <c r="K428" s="442"/>
      <c r="L428" s="442"/>
      <c r="M428" s="52"/>
      <c r="N428" s="442"/>
      <c r="O428" s="442"/>
      <c r="P428" s="442"/>
      <c r="Q428" s="442"/>
      <c r="R428" s="442"/>
      <c r="S428" s="442"/>
      <c r="T428" s="442"/>
      <c r="U428" s="442"/>
      <c r="V428" s="442"/>
      <c r="W428" s="442"/>
      <c r="X428" s="442"/>
      <c r="Y428" s="442"/>
      <c r="Z428" s="442"/>
      <c r="AA428" s="442"/>
      <c r="AB428" s="442"/>
      <c r="AC428" s="442"/>
      <c r="AD428" s="442"/>
      <c r="AE428" s="442"/>
      <c r="AF428" s="442"/>
      <c r="AG428" s="442"/>
      <c r="AH428" s="442"/>
      <c r="AI428" s="442"/>
      <c r="AJ428" s="442"/>
      <c r="AK428" s="431"/>
      <c r="AL428" s="431"/>
      <c r="AM428" s="431"/>
      <c r="AN428" s="441"/>
    </row>
    <row r="429" spans="1:40" ht="12.75" customHeight="1">
      <c r="A429" s="52"/>
      <c r="B429" s="442"/>
      <c r="C429" s="442"/>
      <c r="D429" s="442"/>
      <c r="E429" s="442"/>
      <c r="F429" s="442"/>
      <c r="G429" s="442"/>
      <c r="H429" s="442"/>
      <c r="I429" s="442"/>
      <c r="J429" s="442"/>
      <c r="K429" s="442"/>
      <c r="L429" s="442"/>
      <c r="M429" s="52"/>
      <c r="N429" s="442"/>
      <c r="O429" s="442"/>
      <c r="P429" s="442"/>
      <c r="Q429" s="442"/>
      <c r="R429" s="442"/>
      <c r="S429" s="442"/>
      <c r="T429" s="442"/>
      <c r="U429" s="442"/>
      <c r="V429" s="442"/>
      <c r="W429" s="442"/>
      <c r="X429" s="442"/>
      <c r="Y429" s="442"/>
      <c r="Z429" s="442"/>
      <c r="AA429" s="442"/>
      <c r="AB429" s="442"/>
      <c r="AC429" s="442"/>
      <c r="AD429" s="442"/>
      <c r="AE429" s="442"/>
      <c r="AF429" s="442"/>
      <c r="AG429" s="442"/>
      <c r="AH429" s="442"/>
      <c r="AI429" s="442"/>
      <c r="AJ429" s="442"/>
      <c r="AK429" s="431"/>
      <c r="AL429" s="431"/>
      <c r="AM429" s="431"/>
      <c r="AN429" s="52"/>
    </row>
    <row r="430" spans="1:40" ht="12.75" customHeight="1">
      <c r="A430" s="52"/>
      <c r="B430" s="442"/>
      <c r="C430" s="442"/>
      <c r="D430" s="442"/>
      <c r="E430" s="442"/>
      <c r="F430" s="442"/>
      <c r="G430" s="442"/>
      <c r="H430" s="442"/>
      <c r="I430" s="442"/>
      <c r="J430" s="442"/>
      <c r="K430" s="442"/>
      <c r="L430" s="442"/>
      <c r="M430" s="52"/>
      <c r="N430" s="442"/>
      <c r="O430" s="442"/>
      <c r="P430" s="442"/>
      <c r="Q430" s="442"/>
      <c r="R430" s="442"/>
      <c r="S430" s="442"/>
      <c r="T430" s="442"/>
      <c r="U430" s="442"/>
      <c r="V430" s="442"/>
      <c r="W430" s="442"/>
      <c r="X430" s="442"/>
      <c r="Y430" s="442"/>
      <c r="Z430" s="442"/>
      <c r="AA430" s="442"/>
      <c r="AB430" s="442"/>
      <c r="AC430" s="442"/>
      <c r="AD430" s="442"/>
      <c r="AE430" s="442"/>
      <c r="AF430" s="442"/>
      <c r="AG430" s="442"/>
      <c r="AH430" s="442"/>
      <c r="AI430" s="442"/>
      <c r="AJ430" s="442"/>
      <c r="AK430" s="431"/>
      <c r="AL430" s="431"/>
      <c r="AM430" s="431"/>
      <c r="AN430" s="441"/>
    </row>
    <row r="431" spans="1:40" ht="12.75" customHeight="1">
      <c r="A431" s="52"/>
      <c r="B431" s="442"/>
      <c r="C431" s="442"/>
      <c r="D431" s="442"/>
      <c r="E431" s="442"/>
      <c r="F431" s="442"/>
      <c r="G431" s="442"/>
      <c r="H431" s="442"/>
      <c r="I431" s="442"/>
      <c r="J431" s="442"/>
      <c r="K431" s="442"/>
      <c r="L431" s="442"/>
      <c r="M431" s="52"/>
      <c r="N431" s="442"/>
      <c r="O431" s="442"/>
      <c r="P431" s="442"/>
      <c r="Q431" s="442"/>
      <c r="R431" s="442"/>
      <c r="S431" s="442"/>
      <c r="T431" s="442"/>
      <c r="U431" s="442"/>
      <c r="V431" s="442"/>
      <c r="W431" s="442"/>
      <c r="X431" s="442"/>
      <c r="Y431" s="442"/>
      <c r="Z431" s="442"/>
      <c r="AA431" s="442"/>
      <c r="AB431" s="442"/>
      <c r="AC431" s="442"/>
      <c r="AD431" s="442"/>
      <c r="AE431" s="442"/>
      <c r="AF431" s="442"/>
      <c r="AG431" s="442"/>
      <c r="AH431" s="442"/>
      <c r="AI431" s="442"/>
      <c r="AJ431" s="442"/>
      <c r="AK431" s="431"/>
      <c r="AL431" s="431"/>
      <c r="AM431" s="431"/>
      <c r="AN431" s="52"/>
    </row>
    <row r="432" spans="1:40" ht="12.75" customHeight="1">
      <c r="A432" s="52"/>
      <c r="B432" s="442"/>
      <c r="C432" s="442"/>
      <c r="D432" s="442"/>
      <c r="E432" s="442"/>
      <c r="F432" s="442"/>
      <c r="G432" s="442"/>
      <c r="H432" s="442"/>
      <c r="I432" s="442"/>
      <c r="J432" s="442"/>
      <c r="K432" s="442"/>
      <c r="L432" s="442"/>
      <c r="M432" s="52"/>
      <c r="N432" s="442"/>
      <c r="O432" s="442"/>
      <c r="P432" s="442"/>
      <c r="Q432" s="442"/>
      <c r="R432" s="442"/>
      <c r="S432" s="442"/>
      <c r="T432" s="442"/>
      <c r="U432" s="442"/>
      <c r="V432" s="442"/>
      <c r="W432" s="442"/>
      <c r="X432" s="442"/>
      <c r="Y432" s="442"/>
      <c r="Z432" s="442"/>
      <c r="AA432" s="442"/>
      <c r="AB432" s="442"/>
      <c r="AC432" s="442"/>
      <c r="AD432" s="442"/>
      <c r="AE432" s="442"/>
      <c r="AF432" s="442"/>
      <c r="AG432" s="442"/>
      <c r="AH432" s="442"/>
      <c r="AI432" s="442"/>
      <c r="AJ432" s="442"/>
      <c r="AK432" s="431"/>
      <c r="AL432" s="431"/>
      <c r="AM432" s="431"/>
      <c r="AN432" s="441"/>
    </row>
    <row r="433" spans="1:40" ht="12.75" customHeight="1">
      <c r="A433" s="52"/>
      <c r="B433" s="442"/>
      <c r="C433" s="442"/>
      <c r="D433" s="442"/>
      <c r="E433" s="442"/>
      <c r="F433" s="442"/>
      <c r="G433" s="442"/>
      <c r="H433" s="442"/>
      <c r="I433" s="442"/>
      <c r="J433" s="442"/>
      <c r="K433" s="442"/>
      <c r="L433" s="442"/>
      <c r="M433" s="52"/>
      <c r="N433" s="442"/>
      <c r="O433" s="442"/>
      <c r="P433" s="442"/>
      <c r="Q433" s="442"/>
      <c r="R433" s="442"/>
      <c r="S433" s="442"/>
      <c r="T433" s="442"/>
      <c r="U433" s="442"/>
      <c r="V433" s="442"/>
      <c r="W433" s="442"/>
      <c r="X433" s="442"/>
      <c r="Y433" s="442"/>
      <c r="Z433" s="442"/>
      <c r="AA433" s="442"/>
      <c r="AB433" s="442"/>
      <c r="AC433" s="442"/>
      <c r="AD433" s="442"/>
      <c r="AE433" s="442"/>
      <c r="AF433" s="442"/>
      <c r="AG433" s="442"/>
      <c r="AH433" s="442"/>
      <c r="AI433" s="442"/>
      <c r="AJ433" s="442"/>
      <c r="AK433" s="431"/>
      <c r="AL433" s="431"/>
      <c r="AM433" s="431"/>
      <c r="AN433" s="52"/>
    </row>
    <row r="434" spans="1:40" ht="12.75" customHeight="1">
      <c r="A434" s="52"/>
      <c r="B434" s="442"/>
      <c r="C434" s="442"/>
      <c r="D434" s="442"/>
      <c r="E434" s="442"/>
      <c r="F434" s="442"/>
      <c r="G434" s="442"/>
      <c r="H434" s="442"/>
      <c r="I434" s="442"/>
      <c r="J434" s="442"/>
      <c r="K434" s="442"/>
      <c r="L434" s="442"/>
      <c r="M434" s="52"/>
      <c r="N434" s="442"/>
      <c r="O434" s="442"/>
      <c r="P434" s="442"/>
      <c r="Q434" s="442"/>
      <c r="R434" s="442"/>
      <c r="S434" s="442"/>
      <c r="T434" s="442"/>
      <c r="U434" s="442"/>
      <c r="V434" s="442"/>
      <c r="W434" s="442"/>
      <c r="X434" s="442"/>
      <c r="Y434" s="442"/>
      <c r="Z434" s="442"/>
      <c r="AA434" s="442"/>
      <c r="AB434" s="442"/>
      <c r="AC434" s="442"/>
      <c r="AD434" s="442"/>
      <c r="AE434" s="442"/>
      <c r="AF434" s="442"/>
      <c r="AG434" s="442"/>
      <c r="AH434" s="442"/>
      <c r="AI434" s="442"/>
      <c r="AJ434" s="442"/>
      <c r="AK434" s="431"/>
      <c r="AL434" s="431"/>
      <c r="AM434" s="431"/>
      <c r="AN434" s="441"/>
    </row>
    <row r="435" spans="1:40" ht="12.75" customHeight="1">
      <c r="A435" s="52"/>
      <c r="B435" s="442"/>
      <c r="C435" s="442"/>
      <c r="D435" s="442"/>
      <c r="E435" s="442"/>
      <c r="F435" s="442"/>
      <c r="G435" s="442"/>
      <c r="H435" s="442"/>
      <c r="I435" s="442"/>
      <c r="J435" s="442"/>
      <c r="K435" s="442"/>
      <c r="L435" s="442"/>
      <c r="M435" s="52"/>
      <c r="N435" s="442"/>
      <c r="O435" s="442"/>
      <c r="P435" s="442"/>
      <c r="Q435" s="442"/>
      <c r="R435" s="442"/>
      <c r="S435" s="442"/>
      <c r="T435" s="442"/>
      <c r="U435" s="442"/>
      <c r="V435" s="442"/>
      <c r="W435" s="442"/>
      <c r="X435" s="442"/>
      <c r="Y435" s="442"/>
      <c r="Z435" s="442"/>
      <c r="AA435" s="442"/>
      <c r="AB435" s="442"/>
      <c r="AC435" s="442"/>
      <c r="AD435" s="442"/>
      <c r="AE435" s="442"/>
      <c r="AF435" s="442"/>
      <c r="AG435" s="442"/>
      <c r="AH435" s="442"/>
      <c r="AI435" s="442"/>
      <c r="AJ435" s="442"/>
      <c r="AK435" s="431"/>
      <c r="AL435" s="431"/>
      <c r="AM435" s="431"/>
      <c r="AN435" s="52"/>
    </row>
    <row r="436" spans="1:40" ht="12.75" customHeight="1">
      <c r="A436" s="52"/>
      <c r="B436" s="442"/>
      <c r="C436" s="442"/>
      <c r="D436" s="442"/>
      <c r="E436" s="442"/>
      <c r="F436" s="442"/>
      <c r="G436" s="442"/>
      <c r="H436" s="442"/>
      <c r="I436" s="442"/>
      <c r="J436" s="442"/>
      <c r="K436" s="442"/>
      <c r="L436" s="442"/>
      <c r="M436" s="52"/>
      <c r="N436" s="442"/>
      <c r="O436" s="442"/>
      <c r="P436" s="442"/>
      <c r="Q436" s="442"/>
      <c r="R436" s="442"/>
      <c r="S436" s="442"/>
      <c r="T436" s="442"/>
      <c r="U436" s="442"/>
      <c r="V436" s="442"/>
      <c r="W436" s="442"/>
      <c r="X436" s="442"/>
      <c r="Y436" s="442"/>
      <c r="Z436" s="442"/>
      <c r="AA436" s="442"/>
      <c r="AB436" s="442"/>
      <c r="AC436" s="442"/>
      <c r="AD436" s="442"/>
      <c r="AE436" s="442"/>
      <c r="AF436" s="442"/>
      <c r="AG436" s="442"/>
      <c r="AH436" s="442"/>
      <c r="AI436" s="442"/>
      <c r="AJ436" s="442"/>
      <c r="AK436" s="431"/>
      <c r="AL436" s="431"/>
      <c r="AM436" s="431"/>
      <c r="AN436" s="441"/>
    </row>
    <row r="437" spans="1:40" ht="12.75" customHeight="1">
      <c r="A437" s="52"/>
      <c r="B437" s="442"/>
      <c r="C437" s="442"/>
      <c r="D437" s="442"/>
      <c r="E437" s="442"/>
      <c r="F437" s="442"/>
      <c r="G437" s="442"/>
      <c r="H437" s="442"/>
      <c r="I437" s="442"/>
      <c r="J437" s="442"/>
      <c r="K437" s="442"/>
      <c r="L437" s="442"/>
      <c r="M437" s="52"/>
      <c r="N437" s="442"/>
      <c r="O437" s="442"/>
      <c r="P437" s="442"/>
      <c r="Q437" s="442"/>
      <c r="R437" s="442"/>
      <c r="S437" s="442"/>
      <c r="T437" s="442"/>
      <c r="U437" s="442"/>
      <c r="V437" s="442"/>
      <c r="W437" s="442"/>
      <c r="X437" s="442"/>
      <c r="Y437" s="442"/>
      <c r="Z437" s="442"/>
      <c r="AA437" s="442"/>
      <c r="AB437" s="442"/>
      <c r="AC437" s="442"/>
      <c r="AD437" s="442"/>
      <c r="AE437" s="442"/>
      <c r="AF437" s="442"/>
      <c r="AG437" s="442"/>
      <c r="AH437" s="442"/>
      <c r="AI437" s="442"/>
      <c r="AJ437" s="442"/>
      <c r="AK437" s="431"/>
      <c r="AL437" s="431"/>
      <c r="AM437" s="431"/>
      <c r="AN437" s="52"/>
    </row>
    <row r="438" spans="1:40" ht="12.75" customHeight="1">
      <c r="A438" s="52"/>
      <c r="B438" s="442"/>
      <c r="C438" s="442"/>
      <c r="D438" s="442"/>
      <c r="E438" s="442"/>
      <c r="F438" s="442"/>
      <c r="G438" s="442"/>
      <c r="H438" s="442"/>
      <c r="I438" s="442"/>
      <c r="J438" s="442"/>
      <c r="K438" s="442"/>
      <c r="L438" s="442"/>
      <c r="M438" s="52"/>
      <c r="N438" s="442"/>
      <c r="O438" s="442"/>
      <c r="P438" s="442"/>
      <c r="Q438" s="442"/>
      <c r="R438" s="442"/>
      <c r="S438" s="442"/>
      <c r="T438" s="442"/>
      <c r="U438" s="442"/>
      <c r="V438" s="442"/>
      <c r="W438" s="442"/>
      <c r="X438" s="442"/>
      <c r="Y438" s="442"/>
      <c r="Z438" s="442"/>
      <c r="AA438" s="442"/>
      <c r="AB438" s="442"/>
      <c r="AC438" s="442"/>
      <c r="AD438" s="442"/>
      <c r="AE438" s="442"/>
      <c r="AF438" s="442"/>
      <c r="AG438" s="442"/>
      <c r="AH438" s="442"/>
      <c r="AI438" s="442"/>
      <c r="AJ438" s="442"/>
      <c r="AK438" s="431"/>
      <c r="AL438" s="431"/>
      <c r="AM438" s="431"/>
      <c r="AN438" s="441"/>
    </row>
    <row r="439" spans="1:40" ht="12.75" customHeight="1">
      <c r="A439" s="52"/>
      <c r="B439" s="442"/>
      <c r="C439" s="442"/>
      <c r="D439" s="442"/>
      <c r="E439" s="442"/>
      <c r="F439" s="442"/>
      <c r="G439" s="442"/>
      <c r="H439" s="442"/>
      <c r="I439" s="442"/>
      <c r="J439" s="442"/>
      <c r="K439" s="442"/>
      <c r="L439" s="442"/>
      <c r="M439" s="52"/>
      <c r="N439" s="442"/>
      <c r="O439" s="442"/>
      <c r="P439" s="442"/>
      <c r="Q439" s="442"/>
      <c r="R439" s="442"/>
      <c r="S439" s="442"/>
      <c r="T439" s="442"/>
      <c r="U439" s="442"/>
      <c r="V439" s="442"/>
      <c r="W439" s="442"/>
      <c r="X439" s="442"/>
      <c r="Y439" s="442"/>
      <c r="Z439" s="442"/>
      <c r="AA439" s="442"/>
      <c r="AB439" s="442"/>
      <c r="AC439" s="442"/>
      <c r="AD439" s="442"/>
      <c r="AE439" s="442"/>
      <c r="AF439" s="442"/>
      <c r="AG439" s="442"/>
      <c r="AH439" s="442"/>
      <c r="AI439" s="442"/>
      <c r="AJ439" s="442"/>
      <c r="AK439" s="431"/>
      <c r="AL439" s="431"/>
      <c r="AM439" s="431"/>
      <c r="AN439" s="52"/>
    </row>
    <row r="440" spans="1:40" ht="12.75" customHeight="1">
      <c r="A440" s="52"/>
      <c r="B440" s="442"/>
      <c r="C440" s="442"/>
      <c r="D440" s="442"/>
      <c r="E440" s="442"/>
      <c r="F440" s="442"/>
      <c r="G440" s="442"/>
      <c r="H440" s="442"/>
      <c r="I440" s="442"/>
      <c r="J440" s="442"/>
      <c r="K440" s="442"/>
      <c r="L440" s="442"/>
      <c r="M440" s="52"/>
      <c r="N440" s="442"/>
      <c r="O440" s="442"/>
      <c r="P440" s="442"/>
      <c r="Q440" s="442"/>
      <c r="R440" s="442"/>
      <c r="S440" s="442"/>
      <c r="T440" s="442"/>
      <c r="U440" s="442"/>
      <c r="V440" s="442"/>
      <c r="W440" s="442"/>
      <c r="X440" s="442"/>
      <c r="Y440" s="442"/>
      <c r="Z440" s="442"/>
      <c r="AA440" s="442"/>
      <c r="AB440" s="442"/>
      <c r="AC440" s="442"/>
      <c r="AD440" s="442"/>
      <c r="AE440" s="442"/>
      <c r="AF440" s="442"/>
      <c r="AG440" s="442"/>
      <c r="AH440" s="442"/>
      <c r="AI440" s="442"/>
      <c r="AJ440" s="442"/>
      <c r="AK440" s="431"/>
      <c r="AL440" s="431"/>
      <c r="AM440" s="431"/>
      <c r="AN440" s="441"/>
    </row>
    <row r="441" spans="1:40" ht="12.75" customHeight="1">
      <c r="A441" s="52"/>
      <c r="B441" s="442"/>
      <c r="C441" s="442"/>
      <c r="D441" s="442"/>
      <c r="E441" s="442"/>
      <c r="F441" s="442"/>
      <c r="G441" s="442"/>
      <c r="H441" s="442"/>
      <c r="I441" s="442"/>
      <c r="J441" s="442"/>
      <c r="K441" s="442"/>
      <c r="L441" s="442"/>
      <c r="M441" s="52"/>
      <c r="N441" s="442"/>
      <c r="O441" s="442"/>
      <c r="P441" s="442"/>
      <c r="Q441" s="442"/>
      <c r="R441" s="442"/>
      <c r="S441" s="442"/>
      <c r="T441" s="442"/>
      <c r="U441" s="442"/>
      <c r="V441" s="442"/>
      <c r="W441" s="442"/>
      <c r="X441" s="442"/>
      <c r="Y441" s="442"/>
      <c r="Z441" s="442"/>
      <c r="AA441" s="442"/>
      <c r="AB441" s="442"/>
      <c r="AC441" s="442"/>
      <c r="AD441" s="442"/>
      <c r="AE441" s="442"/>
      <c r="AF441" s="442"/>
      <c r="AG441" s="442"/>
      <c r="AH441" s="442"/>
      <c r="AI441" s="442"/>
      <c r="AJ441" s="442"/>
      <c r="AK441" s="431"/>
      <c r="AL441" s="431"/>
      <c r="AM441" s="431"/>
      <c r="AN441" s="52"/>
    </row>
    <row r="442" spans="1:40" ht="12.75" customHeight="1">
      <c r="A442" s="52"/>
      <c r="B442" s="442"/>
      <c r="C442" s="442"/>
      <c r="D442" s="442"/>
      <c r="E442" s="442"/>
      <c r="F442" s="442"/>
      <c r="G442" s="442"/>
      <c r="H442" s="442"/>
      <c r="I442" s="442"/>
      <c r="J442" s="442"/>
      <c r="K442" s="442"/>
      <c r="L442" s="442"/>
      <c r="M442" s="52"/>
      <c r="N442" s="442"/>
      <c r="O442" s="442"/>
      <c r="P442" s="442"/>
      <c r="Q442" s="442"/>
      <c r="R442" s="442"/>
      <c r="S442" s="442"/>
      <c r="T442" s="442"/>
      <c r="U442" s="442"/>
      <c r="V442" s="442"/>
      <c r="W442" s="442"/>
      <c r="X442" s="442"/>
      <c r="Y442" s="442"/>
      <c r="Z442" s="442"/>
      <c r="AA442" s="442"/>
      <c r="AB442" s="442"/>
      <c r="AC442" s="442"/>
      <c r="AD442" s="442"/>
      <c r="AE442" s="442"/>
      <c r="AF442" s="442"/>
      <c r="AG442" s="442"/>
      <c r="AH442" s="442"/>
      <c r="AI442" s="442"/>
      <c r="AJ442" s="442"/>
      <c r="AK442" s="431"/>
      <c r="AL442" s="431"/>
      <c r="AM442" s="431"/>
      <c r="AN442" s="441"/>
    </row>
    <row r="443" spans="1:40" ht="12.75" customHeight="1">
      <c r="A443" s="52"/>
      <c r="B443" s="442"/>
      <c r="C443" s="442"/>
      <c r="D443" s="442"/>
      <c r="E443" s="442"/>
      <c r="F443" s="442"/>
      <c r="G443" s="442"/>
      <c r="H443" s="442"/>
      <c r="I443" s="442"/>
      <c r="J443" s="442"/>
      <c r="K443" s="442"/>
      <c r="L443" s="442"/>
      <c r="M443" s="52"/>
      <c r="N443" s="442"/>
      <c r="O443" s="442"/>
      <c r="P443" s="442"/>
      <c r="Q443" s="442"/>
      <c r="R443" s="442"/>
      <c r="S443" s="442"/>
      <c r="T443" s="442"/>
      <c r="U443" s="442"/>
      <c r="V443" s="442"/>
      <c r="W443" s="442"/>
      <c r="X443" s="442"/>
      <c r="Y443" s="442"/>
      <c r="Z443" s="442"/>
      <c r="AA443" s="442"/>
      <c r="AB443" s="442"/>
      <c r="AC443" s="442"/>
      <c r="AD443" s="442"/>
      <c r="AE443" s="442"/>
      <c r="AF443" s="442"/>
      <c r="AG443" s="442"/>
      <c r="AH443" s="442"/>
      <c r="AI443" s="442"/>
      <c r="AJ443" s="442"/>
      <c r="AK443" s="431"/>
      <c r="AL443" s="431"/>
      <c r="AM443" s="431"/>
      <c r="AN443" s="52"/>
    </row>
    <row r="444" spans="1:40" ht="12.75" customHeight="1">
      <c r="A444" s="52"/>
      <c r="B444" s="442"/>
      <c r="C444" s="442"/>
      <c r="D444" s="442"/>
      <c r="E444" s="442"/>
      <c r="F444" s="442"/>
      <c r="G444" s="442"/>
      <c r="H444" s="442"/>
      <c r="I444" s="442"/>
      <c r="J444" s="442"/>
      <c r="K444" s="442"/>
      <c r="L444" s="442"/>
      <c r="M444" s="52"/>
      <c r="N444" s="442"/>
      <c r="O444" s="442"/>
      <c r="P444" s="442"/>
      <c r="Q444" s="442"/>
      <c r="R444" s="442"/>
      <c r="S444" s="442"/>
      <c r="T444" s="442"/>
      <c r="U444" s="442"/>
      <c r="V444" s="442"/>
      <c r="W444" s="442"/>
      <c r="X444" s="442"/>
      <c r="Y444" s="442"/>
      <c r="Z444" s="442"/>
      <c r="AA444" s="442"/>
      <c r="AB444" s="442"/>
      <c r="AC444" s="442"/>
      <c r="AD444" s="442"/>
      <c r="AE444" s="442"/>
      <c r="AF444" s="442"/>
      <c r="AG444" s="442"/>
      <c r="AH444" s="442"/>
      <c r="AI444" s="442"/>
      <c r="AJ444" s="442"/>
      <c r="AK444" s="431"/>
      <c r="AL444" s="431"/>
      <c r="AM444" s="431"/>
      <c r="AN444" s="441"/>
    </row>
    <row r="445" spans="1:40" ht="12.75" customHeight="1">
      <c r="A445" s="52"/>
      <c r="B445" s="442"/>
      <c r="C445" s="442"/>
      <c r="D445" s="442"/>
      <c r="E445" s="442"/>
      <c r="F445" s="442"/>
      <c r="G445" s="442"/>
      <c r="H445" s="442"/>
      <c r="I445" s="442"/>
      <c r="J445" s="442"/>
      <c r="K445" s="442"/>
      <c r="L445" s="442"/>
      <c r="M445" s="52"/>
      <c r="N445" s="442"/>
      <c r="O445" s="442"/>
      <c r="P445" s="442"/>
      <c r="Q445" s="442"/>
      <c r="R445" s="442"/>
      <c r="S445" s="442"/>
      <c r="T445" s="442"/>
      <c r="U445" s="442"/>
      <c r="V445" s="442"/>
      <c r="W445" s="442"/>
      <c r="X445" s="442"/>
      <c r="Y445" s="442"/>
      <c r="Z445" s="442"/>
      <c r="AA445" s="442"/>
      <c r="AB445" s="442"/>
      <c r="AC445" s="442"/>
      <c r="AD445" s="442"/>
      <c r="AE445" s="442"/>
      <c r="AF445" s="442"/>
      <c r="AG445" s="442"/>
      <c r="AH445" s="442"/>
      <c r="AI445" s="442"/>
      <c r="AJ445" s="442"/>
      <c r="AK445" s="431"/>
      <c r="AL445" s="431"/>
      <c r="AM445" s="431"/>
      <c r="AN445" s="52"/>
    </row>
    <row r="446" spans="1:40" ht="12.75" customHeight="1">
      <c r="A446" s="52"/>
      <c r="B446" s="442"/>
      <c r="C446" s="442"/>
      <c r="D446" s="442"/>
      <c r="E446" s="442"/>
      <c r="F446" s="442"/>
      <c r="G446" s="442"/>
      <c r="H446" s="442"/>
      <c r="I446" s="442"/>
      <c r="J446" s="442"/>
      <c r="K446" s="442"/>
      <c r="L446" s="442"/>
      <c r="M446" s="52"/>
      <c r="N446" s="442"/>
      <c r="O446" s="442"/>
      <c r="P446" s="442"/>
      <c r="Q446" s="442"/>
      <c r="R446" s="442"/>
      <c r="S446" s="442"/>
      <c r="T446" s="442"/>
      <c r="U446" s="442"/>
      <c r="V446" s="442"/>
      <c r="W446" s="442"/>
      <c r="X446" s="442"/>
      <c r="Y446" s="442"/>
      <c r="Z446" s="442"/>
      <c r="AA446" s="442"/>
      <c r="AB446" s="442"/>
      <c r="AC446" s="442"/>
      <c r="AD446" s="442"/>
      <c r="AE446" s="442"/>
      <c r="AF446" s="442"/>
      <c r="AG446" s="442"/>
      <c r="AH446" s="442"/>
      <c r="AI446" s="442"/>
      <c r="AJ446" s="442"/>
      <c r="AK446" s="431"/>
      <c r="AL446" s="431"/>
      <c r="AM446" s="431"/>
      <c r="AN446" s="441"/>
    </row>
    <row r="447" spans="1:40" ht="12.75" customHeight="1">
      <c r="A447" s="52"/>
      <c r="B447" s="442"/>
      <c r="C447" s="442"/>
      <c r="D447" s="442"/>
      <c r="E447" s="442"/>
      <c r="F447" s="442"/>
      <c r="G447" s="442"/>
      <c r="H447" s="442"/>
      <c r="I447" s="442"/>
      <c r="J447" s="442"/>
      <c r="K447" s="442"/>
      <c r="L447" s="442"/>
      <c r="M447" s="52"/>
      <c r="N447" s="442"/>
      <c r="O447" s="442"/>
      <c r="P447" s="442"/>
      <c r="Q447" s="442"/>
      <c r="R447" s="442"/>
      <c r="S447" s="442"/>
      <c r="T447" s="442"/>
      <c r="U447" s="442"/>
      <c r="V447" s="442"/>
      <c r="W447" s="442"/>
      <c r="X447" s="442"/>
      <c r="Y447" s="442"/>
      <c r="Z447" s="442"/>
      <c r="AA447" s="442"/>
      <c r="AB447" s="442"/>
      <c r="AC447" s="442"/>
      <c r="AD447" s="442"/>
      <c r="AE447" s="442"/>
      <c r="AF447" s="442"/>
      <c r="AG447" s="442"/>
      <c r="AH447" s="442"/>
      <c r="AI447" s="442"/>
      <c r="AJ447" s="442"/>
      <c r="AK447" s="431"/>
      <c r="AL447" s="431"/>
      <c r="AM447" s="431"/>
      <c r="AN447" s="52"/>
    </row>
    <row r="448" spans="1:40" ht="12.75" customHeight="1">
      <c r="A448" s="52"/>
      <c r="B448" s="442"/>
      <c r="C448" s="442"/>
      <c r="D448" s="442"/>
      <c r="E448" s="442"/>
      <c r="F448" s="442"/>
      <c r="G448" s="442"/>
      <c r="H448" s="442"/>
      <c r="I448" s="442"/>
      <c r="J448" s="442"/>
      <c r="K448" s="442"/>
      <c r="L448" s="442"/>
      <c r="M448" s="52"/>
      <c r="N448" s="442"/>
      <c r="O448" s="442"/>
      <c r="P448" s="442"/>
      <c r="Q448" s="442"/>
      <c r="R448" s="442"/>
      <c r="S448" s="442"/>
      <c r="T448" s="442"/>
      <c r="U448" s="442"/>
      <c r="V448" s="442"/>
      <c r="W448" s="442"/>
      <c r="X448" s="442"/>
      <c r="Y448" s="442"/>
      <c r="Z448" s="442"/>
      <c r="AA448" s="442"/>
      <c r="AB448" s="442"/>
      <c r="AC448" s="442"/>
      <c r="AD448" s="442"/>
      <c r="AE448" s="442"/>
      <c r="AF448" s="442"/>
      <c r="AG448" s="442"/>
      <c r="AH448" s="442"/>
      <c r="AI448" s="442"/>
      <c r="AJ448" s="442"/>
      <c r="AK448" s="431"/>
      <c r="AL448" s="431"/>
      <c r="AM448" s="431"/>
      <c r="AN448" s="441"/>
    </row>
    <row r="449" spans="1:40" ht="12.75" customHeight="1">
      <c r="A449" s="52"/>
      <c r="B449" s="442"/>
      <c r="C449" s="442"/>
      <c r="D449" s="442"/>
      <c r="E449" s="442"/>
      <c r="F449" s="442"/>
      <c r="G449" s="442"/>
      <c r="H449" s="442"/>
      <c r="I449" s="442"/>
      <c r="J449" s="442"/>
      <c r="K449" s="442"/>
      <c r="L449" s="442"/>
      <c r="M449" s="52"/>
      <c r="N449" s="442"/>
      <c r="O449" s="442"/>
      <c r="P449" s="442"/>
      <c r="Q449" s="442"/>
      <c r="R449" s="442"/>
      <c r="S449" s="442"/>
      <c r="T449" s="442"/>
      <c r="U449" s="442"/>
      <c r="V449" s="442"/>
      <c r="W449" s="442"/>
      <c r="X449" s="442"/>
      <c r="Y449" s="442"/>
      <c r="Z449" s="442"/>
      <c r="AA449" s="442"/>
      <c r="AB449" s="442"/>
      <c r="AC449" s="442"/>
      <c r="AD449" s="442"/>
      <c r="AE449" s="442"/>
      <c r="AF449" s="442"/>
      <c r="AG449" s="442"/>
      <c r="AH449" s="442"/>
      <c r="AI449" s="442"/>
      <c r="AJ449" s="442"/>
      <c r="AK449" s="431"/>
      <c r="AL449" s="431"/>
      <c r="AM449" s="431"/>
      <c r="AN449" s="52"/>
    </row>
    <row r="450" spans="1:40" ht="12.75" customHeight="1">
      <c r="A450" s="52"/>
      <c r="B450" s="442"/>
      <c r="C450" s="442"/>
      <c r="D450" s="442"/>
      <c r="E450" s="442"/>
      <c r="F450" s="442"/>
      <c r="G450" s="442"/>
      <c r="H450" s="442"/>
      <c r="I450" s="442"/>
      <c r="J450" s="442"/>
      <c r="K450" s="442"/>
      <c r="L450" s="442"/>
      <c r="M450" s="52"/>
      <c r="N450" s="442"/>
      <c r="O450" s="442"/>
      <c r="P450" s="442"/>
      <c r="Q450" s="442"/>
      <c r="R450" s="442"/>
      <c r="S450" s="442"/>
      <c r="T450" s="442"/>
      <c r="U450" s="442"/>
      <c r="V450" s="442"/>
      <c r="W450" s="442"/>
      <c r="X450" s="442"/>
      <c r="Y450" s="442"/>
      <c r="Z450" s="442"/>
      <c r="AA450" s="442"/>
      <c r="AB450" s="442"/>
      <c r="AC450" s="442"/>
      <c r="AD450" s="442"/>
      <c r="AE450" s="442"/>
      <c r="AF450" s="442"/>
      <c r="AG450" s="442"/>
      <c r="AH450" s="442"/>
      <c r="AI450" s="442"/>
      <c r="AJ450" s="442"/>
      <c r="AK450" s="431"/>
      <c r="AL450" s="431"/>
      <c r="AM450" s="431"/>
      <c r="AN450" s="441"/>
    </row>
    <row r="451" spans="1:40" ht="12.75" customHeight="1">
      <c r="A451" s="52"/>
      <c r="B451" s="442"/>
      <c r="C451" s="442"/>
      <c r="D451" s="442"/>
      <c r="E451" s="442"/>
      <c r="F451" s="442"/>
      <c r="G451" s="442"/>
      <c r="H451" s="442"/>
      <c r="I451" s="442"/>
      <c r="J451" s="442"/>
      <c r="K451" s="442"/>
      <c r="L451" s="442"/>
      <c r="M451" s="52"/>
      <c r="N451" s="442"/>
      <c r="O451" s="442"/>
      <c r="P451" s="442"/>
      <c r="Q451" s="442"/>
      <c r="R451" s="442"/>
      <c r="S451" s="442"/>
      <c r="T451" s="442"/>
      <c r="U451" s="442"/>
      <c r="V451" s="442"/>
      <c r="W451" s="442"/>
      <c r="X451" s="442"/>
      <c r="Y451" s="442"/>
      <c r="Z451" s="442"/>
      <c r="AA451" s="442"/>
      <c r="AB451" s="442"/>
      <c r="AC451" s="442"/>
      <c r="AD451" s="442"/>
      <c r="AE451" s="442"/>
      <c r="AF451" s="442"/>
      <c r="AG451" s="442"/>
      <c r="AH451" s="442"/>
      <c r="AI451" s="442"/>
      <c r="AJ451" s="442"/>
      <c r="AK451" s="431"/>
      <c r="AL451" s="431"/>
      <c r="AM451" s="431"/>
      <c r="AN451" s="52"/>
    </row>
    <row r="452" spans="1:40" ht="12.75" customHeight="1">
      <c r="A452" s="52"/>
      <c r="B452" s="442"/>
      <c r="C452" s="442"/>
      <c r="D452" s="442"/>
      <c r="E452" s="442"/>
      <c r="F452" s="442"/>
      <c r="G452" s="442"/>
      <c r="H452" s="442"/>
      <c r="I452" s="442"/>
      <c r="J452" s="442"/>
      <c r="K452" s="442"/>
      <c r="L452" s="442"/>
      <c r="M452" s="52"/>
      <c r="N452" s="442"/>
      <c r="O452" s="442"/>
      <c r="P452" s="442"/>
      <c r="Q452" s="442"/>
      <c r="R452" s="442"/>
      <c r="S452" s="442"/>
      <c r="T452" s="442"/>
      <c r="U452" s="442"/>
      <c r="V452" s="442"/>
      <c r="W452" s="442"/>
      <c r="X452" s="442"/>
      <c r="Y452" s="442"/>
      <c r="Z452" s="442"/>
      <c r="AA452" s="442"/>
      <c r="AB452" s="442"/>
      <c r="AC452" s="442"/>
      <c r="AD452" s="442"/>
      <c r="AE452" s="442"/>
      <c r="AF452" s="442"/>
      <c r="AG452" s="442"/>
      <c r="AH452" s="442"/>
      <c r="AI452" s="442"/>
      <c r="AJ452" s="442"/>
      <c r="AK452" s="431"/>
      <c r="AL452" s="431"/>
      <c r="AM452" s="431"/>
      <c r="AN452" s="441"/>
    </row>
    <row r="453" spans="1:40" ht="12.75" customHeight="1">
      <c r="A453" s="52"/>
      <c r="B453" s="442"/>
      <c r="C453" s="442"/>
      <c r="D453" s="442"/>
      <c r="E453" s="442"/>
      <c r="F453" s="442"/>
      <c r="G453" s="442"/>
      <c r="H453" s="442"/>
      <c r="I453" s="442"/>
      <c r="J453" s="442"/>
      <c r="K453" s="442"/>
      <c r="L453" s="442"/>
      <c r="M453" s="52"/>
      <c r="N453" s="442"/>
      <c r="O453" s="442"/>
      <c r="P453" s="442"/>
      <c r="Q453" s="442"/>
      <c r="R453" s="442"/>
      <c r="S453" s="442"/>
      <c r="T453" s="442"/>
      <c r="U453" s="442"/>
      <c r="V453" s="442"/>
      <c r="W453" s="442"/>
      <c r="X453" s="442"/>
      <c r="Y453" s="442"/>
      <c r="Z453" s="442"/>
      <c r="AA453" s="442"/>
      <c r="AB453" s="442"/>
      <c r="AC453" s="442"/>
      <c r="AD453" s="442"/>
      <c r="AE453" s="442"/>
      <c r="AF453" s="442"/>
      <c r="AG453" s="442"/>
      <c r="AH453" s="442"/>
      <c r="AI453" s="442"/>
      <c r="AJ453" s="442"/>
      <c r="AK453" s="431"/>
      <c r="AL453" s="431"/>
      <c r="AM453" s="431"/>
      <c r="AN453" s="52"/>
    </row>
    <row r="454" spans="1:40" ht="12.75" customHeight="1">
      <c r="A454" s="52"/>
      <c r="B454" s="442"/>
      <c r="C454" s="442"/>
      <c r="D454" s="442"/>
      <c r="E454" s="442"/>
      <c r="F454" s="442"/>
      <c r="G454" s="442"/>
      <c r="H454" s="442"/>
      <c r="I454" s="442"/>
      <c r="J454" s="442"/>
      <c r="K454" s="442"/>
      <c r="L454" s="442"/>
      <c r="M454" s="52"/>
      <c r="N454" s="442"/>
      <c r="O454" s="442"/>
      <c r="P454" s="442"/>
      <c r="Q454" s="442"/>
      <c r="R454" s="442"/>
      <c r="S454" s="442"/>
      <c r="T454" s="442"/>
      <c r="U454" s="442"/>
      <c r="V454" s="442"/>
      <c r="W454" s="442"/>
      <c r="X454" s="442"/>
      <c r="Y454" s="442"/>
      <c r="Z454" s="442"/>
      <c r="AA454" s="442"/>
      <c r="AB454" s="442"/>
      <c r="AC454" s="442"/>
      <c r="AD454" s="442"/>
      <c r="AE454" s="442"/>
      <c r="AF454" s="442"/>
      <c r="AG454" s="442"/>
      <c r="AH454" s="442"/>
      <c r="AI454" s="442"/>
      <c r="AJ454" s="442"/>
      <c r="AK454" s="431"/>
      <c r="AL454" s="431"/>
      <c r="AM454" s="431"/>
      <c r="AN454" s="441"/>
    </row>
    <row r="455" spans="1:40" ht="12.75" customHeight="1">
      <c r="A455" s="52"/>
      <c r="B455" s="442"/>
      <c r="C455" s="442"/>
      <c r="D455" s="442"/>
      <c r="E455" s="442"/>
      <c r="F455" s="442"/>
      <c r="G455" s="442"/>
      <c r="H455" s="442"/>
      <c r="I455" s="442"/>
      <c r="J455" s="442"/>
      <c r="K455" s="442"/>
      <c r="L455" s="442"/>
      <c r="M455" s="52"/>
      <c r="N455" s="442"/>
      <c r="O455" s="442"/>
      <c r="P455" s="442"/>
      <c r="Q455" s="442"/>
      <c r="R455" s="442"/>
      <c r="S455" s="442"/>
      <c r="T455" s="442"/>
      <c r="U455" s="442"/>
      <c r="V455" s="442"/>
      <c r="W455" s="442"/>
      <c r="X455" s="442"/>
      <c r="Y455" s="442"/>
      <c r="Z455" s="442"/>
      <c r="AA455" s="442"/>
      <c r="AB455" s="442"/>
      <c r="AC455" s="442"/>
      <c r="AD455" s="442"/>
      <c r="AE455" s="442"/>
      <c r="AF455" s="442"/>
      <c r="AG455" s="442"/>
      <c r="AH455" s="442"/>
      <c r="AI455" s="442"/>
      <c r="AJ455" s="442"/>
      <c r="AK455" s="431"/>
      <c r="AL455" s="431"/>
      <c r="AM455" s="431"/>
      <c r="AN455" s="52"/>
    </row>
    <row r="456" spans="1:40" ht="12.75" customHeight="1">
      <c r="A456" s="52"/>
      <c r="B456" s="442"/>
      <c r="C456" s="442"/>
      <c r="D456" s="442"/>
      <c r="E456" s="442"/>
      <c r="F456" s="442"/>
      <c r="G456" s="442"/>
      <c r="H456" s="442"/>
      <c r="I456" s="442"/>
      <c r="J456" s="442"/>
      <c r="K456" s="442"/>
      <c r="L456" s="442"/>
      <c r="M456" s="52"/>
      <c r="N456" s="442"/>
      <c r="O456" s="442"/>
      <c r="P456" s="442"/>
      <c r="Q456" s="442"/>
      <c r="R456" s="442"/>
      <c r="S456" s="442"/>
      <c r="T456" s="442"/>
      <c r="U456" s="442"/>
      <c r="V456" s="442"/>
      <c r="W456" s="442"/>
      <c r="X456" s="442"/>
      <c r="Y456" s="442"/>
      <c r="Z456" s="442"/>
      <c r="AA456" s="442"/>
      <c r="AB456" s="442"/>
      <c r="AC456" s="442"/>
      <c r="AD456" s="442"/>
      <c r="AE456" s="442"/>
      <c r="AF456" s="442"/>
      <c r="AG456" s="442"/>
      <c r="AH456" s="442"/>
      <c r="AI456" s="442"/>
      <c r="AJ456" s="442"/>
      <c r="AK456" s="431"/>
      <c r="AL456" s="431"/>
      <c r="AM456" s="431"/>
      <c r="AN456" s="441"/>
    </row>
    <row r="457" spans="1:40" ht="12.75" customHeight="1">
      <c r="A457" s="52"/>
      <c r="B457" s="442"/>
      <c r="C457" s="442"/>
      <c r="D457" s="442"/>
      <c r="E457" s="442"/>
      <c r="F457" s="442"/>
      <c r="G457" s="442"/>
      <c r="H457" s="442"/>
      <c r="I457" s="442"/>
      <c r="J457" s="442"/>
      <c r="K457" s="442"/>
      <c r="L457" s="442"/>
      <c r="M457" s="52"/>
      <c r="N457" s="442"/>
      <c r="O457" s="442"/>
      <c r="P457" s="442"/>
      <c r="Q457" s="442"/>
      <c r="R457" s="442"/>
      <c r="S457" s="442"/>
      <c r="T457" s="442"/>
      <c r="U457" s="442"/>
      <c r="V457" s="442"/>
      <c r="W457" s="442"/>
      <c r="X457" s="442"/>
      <c r="Y457" s="442"/>
      <c r="Z457" s="442"/>
      <c r="AA457" s="442"/>
      <c r="AB457" s="442"/>
      <c r="AC457" s="442"/>
      <c r="AD457" s="442"/>
      <c r="AE457" s="442"/>
      <c r="AF457" s="442"/>
      <c r="AG457" s="442"/>
      <c r="AH457" s="442"/>
      <c r="AI457" s="442"/>
      <c r="AJ457" s="442"/>
      <c r="AK457" s="431"/>
      <c r="AL457" s="431"/>
      <c r="AM457" s="431"/>
      <c r="AN457" s="52"/>
    </row>
    <row r="458" spans="1:40" ht="12.75" customHeight="1">
      <c r="A458" s="52"/>
      <c r="B458" s="442"/>
      <c r="C458" s="442"/>
      <c r="D458" s="442"/>
      <c r="E458" s="442"/>
      <c r="F458" s="442"/>
      <c r="G458" s="442"/>
      <c r="H458" s="442"/>
      <c r="I458" s="442"/>
      <c r="J458" s="442"/>
      <c r="K458" s="442"/>
      <c r="L458" s="442"/>
      <c r="M458" s="52"/>
      <c r="N458" s="442"/>
      <c r="O458" s="442"/>
      <c r="P458" s="442"/>
      <c r="Q458" s="442"/>
      <c r="R458" s="442"/>
      <c r="S458" s="442"/>
      <c r="T458" s="442"/>
      <c r="U458" s="442"/>
      <c r="V458" s="442"/>
      <c r="W458" s="442"/>
      <c r="X458" s="442"/>
      <c r="Y458" s="442"/>
      <c r="Z458" s="442"/>
      <c r="AA458" s="442"/>
      <c r="AB458" s="442"/>
      <c r="AC458" s="442"/>
      <c r="AD458" s="442"/>
      <c r="AE458" s="442"/>
      <c r="AF458" s="442"/>
      <c r="AG458" s="442"/>
      <c r="AH458" s="442"/>
      <c r="AI458" s="442"/>
      <c r="AJ458" s="442"/>
      <c r="AK458" s="431"/>
      <c r="AL458" s="431"/>
      <c r="AM458" s="431"/>
      <c r="AN458" s="441"/>
    </row>
    <row r="459" spans="1:40" ht="12.75" customHeight="1">
      <c r="A459" s="52"/>
      <c r="B459" s="442"/>
      <c r="C459" s="442"/>
      <c r="D459" s="442"/>
      <c r="E459" s="442"/>
      <c r="F459" s="442"/>
      <c r="G459" s="442"/>
      <c r="H459" s="442"/>
      <c r="I459" s="442"/>
      <c r="J459" s="442"/>
      <c r="K459" s="442"/>
      <c r="L459" s="442"/>
      <c r="M459" s="52"/>
      <c r="N459" s="442"/>
      <c r="O459" s="442"/>
      <c r="P459" s="442"/>
      <c r="Q459" s="442"/>
      <c r="R459" s="442"/>
      <c r="S459" s="442"/>
      <c r="T459" s="442"/>
      <c r="U459" s="442"/>
      <c r="V459" s="442"/>
      <c r="W459" s="442"/>
      <c r="X459" s="442"/>
      <c r="Y459" s="442"/>
      <c r="Z459" s="442"/>
      <c r="AA459" s="442"/>
      <c r="AB459" s="442"/>
      <c r="AC459" s="442"/>
      <c r="AD459" s="442"/>
      <c r="AE459" s="442"/>
      <c r="AF459" s="442"/>
      <c r="AG459" s="442"/>
      <c r="AH459" s="442"/>
      <c r="AI459" s="442"/>
      <c r="AJ459" s="442"/>
      <c r="AK459" s="431"/>
      <c r="AL459" s="431"/>
      <c r="AM459" s="431"/>
      <c r="AN459" s="52"/>
    </row>
    <row r="460" spans="1:40" ht="12.75" customHeight="1">
      <c r="A460" s="52"/>
      <c r="B460" s="442"/>
      <c r="C460" s="442"/>
      <c r="D460" s="442"/>
      <c r="E460" s="442"/>
      <c r="F460" s="442"/>
      <c r="G460" s="442"/>
      <c r="H460" s="442"/>
      <c r="I460" s="442"/>
      <c r="J460" s="442"/>
      <c r="K460" s="442"/>
      <c r="L460" s="442"/>
      <c r="M460" s="52"/>
      <c r="N460" s="442"/>
      <c r="O460" s="442"/>
      <c r="P460" s="442"/>
      <c r="Q460" s="442"/>
      <c r="R460" s="442"/>
      <c r="S460" s="442"/>
      <c r="T460" s="442"/>
      <c r="U460" s="442"/>
      <c r="V460" s="442"/>
      <c r="W460" s="442"/>
      <c r="X460" s="442"/>
      <c r="Y460" s="442"/>
      <c r="Z460" s="442"/>
      <c r="AA460" s="442"/>
      <c r="AB460" s="442"/>
      <c r="AC460" s="442"/>
      <c r="AD460" s="442"/>
      <c r="AE460" s="442"/>
      <c r="AF460" s="442"/>
      <c r="AG460" s="442"/>
      <c r="AH460" s="442"/>
      <c r="AI460" s="442"/>
      <c r="AJ460" s="442"/>
      <c r="AK460" s="431"/>
      <c r="AL460" s="431"/>
      <c r="AM460" s="431"/>
      <c r="AN460" s="441"/>
    </row>
    <row r="461" spans="1:40" ht="12.75" customHeight="1">
      <c r="A461" s="52"/>
      <c r="B461" s="442"/>
      <c r="C461" s="442"/>
      <c r="D461" s="442"/>
      <c r="E461" s="442"/>
      <c r="F461" s="442"/>
      <c r="G461" s="442"/>
      <c r="H461" s="442"/>
      <c r="I461" s="442"/>
      <c r="J461" s="442"/>
      <c r="K461" s="442"/>
      <c r="L461" s="442"/>
      <c r="M461" s="52"/>
      <c r="N461" s="442"/>
      <c r="O461" s="442"/>
      <c r="P461" s="442"/>
      <c r="Q461" s="442"/>
      <c r="R461" s="442"/>
      <c r="S461" s="442"/>
      <c r="T461" s="442"/>
      <c r="U461" s="442"/>
      <c r="V461" s="442"/>
      <c r="W461" s="442"/>
      <c r="X461" s="442"/>
      <c r="Y461" s="442"/>
      <c r="Z461" s="442"/>
      <c r="AA461" s="442"/>
      <c r="AB461" s="442"/>
      <c r="AC461" s="442"/>
      <c r="AD461" s="442"/>
      <c r="AE461" s="442"/>
      <c r="AF461" s="442"/>
      <c r="AG461" s="442"/>
      <c r="AH461" s="442"/>
      <c r="AI461" s="442"/>
      <c r="AJ461" s="442"/>
      <c r="AK461" s="431"/>
      <c r="AL461" s="431"/>
      <c r="AM461" s="431"/>
      <c r="AN461" s="52"/>
    </row>
    <row r="462" spans="1:40" ht="12.75" customHeight="1">
      <c r="A462" s="52"/>
      <c r="B462" s="442"/>
      <c r="C462" s="442"/>
      <c r="D462" s="442"/>
      <c r="E462" s="442"/>
      <c r="F462" s="442"/>
      <c r="G462" s="442"/>
      <c r="H462" s="442"/>
      <c r="I462" s="442"/>
      <c r="J462" s="442"/>
      <c r="K462" s="442"/>
      <c r="L462" s="442"/>
      <c r="M462" s="52"/>
      <c r="N462" s="442"/>
      <c r="O462" s="442"/>
      <c r="P462" s="442"/>
      <c r="Q462" s="442"/>
      <c r="R462" s="442"/>
      <c r="S462" s="442"/>
      <c r="T462" s="442"/>
      <c r="U462" s="442"/>
      <c r="V462" s="442"/>
      <c r="W462" s="442"/>
      <c r="X462" s="442"/>
      <c r="Y462" s="442"/>
      <c r="Z462" s="442"/>
      <c r="AA462" s="442"/>
      <c r="AB462" s="442"/>
      <c r="AC462" s="442"/>
      <c r="AD462" s="442"/>
      <c r="AE462" s="442"/>
      <c r="AF462" s="442"/>
      <c r="AG462" s="442"/>
      <c r="AH462" s="442"/>
      <c r="AI462" s="442"/>
      <c r="AJ462" s="442"/>
      <c r="AK462" s="431"/>
      <c r="AL462" s="431"/>
      <c r="AM462" s="431"/>
      <c r="AN462" s="441"/>
    </row>
    <row r="463" spans="1:40" ht="12.75" customHeight="1">
      <c r="A463" s="52"/>
      <c r="B463" s="442"/>
      <c r="C463" s="442"/>
      <c r="D463" s="442"/>
      <c r="E463" s="442"/>
      <c r="F463" s="442"/>
      <c r="G463" s="442"/>
      <c r="H463" s="442"/>
      <c r="I463" s="442"/>
      <c r="J463" s="442"/>
      <c r="K463" s="442"/>
      <c r="L463" s="442"/>
      <c r="M463" s="52"/>
      <c r="N463" s="442"/>
      <c r="O463" s="442"/>
      <c r="P463" s="442"/>
      <c r="Q463" s="442"/>
      <c r="R463" s="442"/>
      <c r="S463" s="442"/>
      <c r="T463" s="442"/>
      <c r="U463" s="442"/>
      <c r="V463" s="442"/>
      <c r="W463" s="442"/>
      <c r="X463" s="442"/>
      <c r="Y463" s="442"/>
      <c r="Z463" s="442"/>
      <c r="AA463" s="442"/>
      <c r="AB463" s="442"/>
      <c r="AC463" s="442"/>
      <c r="AD463" s="442"/>
      <c r="AE463" s="442"/>
      <c r="AF463" s="442"/>
      <c r="AG463" s="442"/>
      <c r="AH463" s="442"/>
      <c r="AI463" s="442"/>
      <c r="AJ463" s="442"/>
      <c r="AK463" s="431"/>
      <c r="AL463" s="431"/>
      <c r="AM463" s="431"/>
      <c r="AN463" s="52"/>
    </row>
    <row r="464" spans="1:40" ht="12.75" customHeight="1">
      <c r="A464" s="52"/>
      <c r="B464" s="442"/>
      <c r="C464" s="442"/>
      <c r="D464" s="442"/>
      <c r="E464" s="442"/>
      <c r="F464" s="442"/>
      <c r="G464" s="442"/>
      <c r="H464" s="442"/>
      <c r="I464" s="442"/>
      <c r="J464" s="442"/>
      <c r="K464" s="442"/>
      <c r="L464" s="442"/>
      <c r="M464" s="52"/>
      <c r="N464" s="442"/>
      <c r="O464" s="442"/>
      <c r="P464" s="442"/>
      <c r="Q464" s="442"/>
      <c r="R464" s="442"/>
      <c r="S464" s="442"/>
      <c r="T464" s="442"/>
      <c r="U464" s="442"/>
      <c r="V464" s="442"/>
      <c r="W464" s="442"/>
      <c r="X464" s="442"/>
      <c r="Y464" s="442"/>
      <c r="Z464" s="442"/>
      <c r="AA464" s="442"/>
      <c r="AB464" s="442"/>
      <c r="AC464" s="442"/>
      <c r="AD464" s="442"/>
      <c r="AE464" s="442"/>
      <c r="AF464" s="442"/>
      <c r="AG464" s="442"/>
      <c r="AH464" s="442"/>
      <c r="AI464" s="442"/>
      <c r="AJ464" s="442"/>
      <c r="AK464" s="431"/>
      <c r="AL464" s="431"/>
      <c r="AM464" s="431"/>
      <c r="AN464" s="441"/>
    </row>
    <row r="465" spans="1:40" ht="12.75" customHeight="1">
      <c r="A465" s="52"/>
      <c r="B465" s="442"/>
      <c r="C465" s="442"/>
      <c r="D465" s="442"/>
      <c r="E465" s="442"/>
      <c r="F465" s="442"/>
      <c r="G465" s="442"/>
      <c r="H465" s="442"/>
      <c r="I465" s="442"/>
      <c r="J465" s="442"/>
      <c r="K465" s="442"/>
      <c r="L465" s="442"/>
      <c r="M465" s="52"/>
      <c r="N465" s="442"/>
      <c r="O465" s="442"/>
      <c r="P465" s="442"/>
      <c r="Q465" s="442"/>
      <c r="R465" s="442"/>
      <c r="S465" s="442"/>
      <c r="T465" s="442"/>
      <c r="U465" s="442"/>
      <c r="V465" s="442"/>
      <c r="W465" s="442"/>
      <c r="X465" s="442"/>
      <c r="Y465" s="442"/>
      <c r="Z465" s="442"/>
      <c r="AA465" s="442"/>
      <c r="AB465" s="442"/>
      <c r="AC465" s="442"/>
      <c r="AD465" s="442"/>
      <c r="AE465" s="442"/>
      <c r="AF465" s="442"/>
      <c r="AG465" s="442"/>
      <c r="AH465" s="442"/>
      <c r="AI465" s="442"/>
      <c r="AJ465" s="442"/>
      <c r="AK465" s="431"/>
      <c r="AL465" s="431"/>
      <c r="AM465" s="431"/>
      <c r="AN465" s="52"/>
    </row>
    <row r="466" spans="1:40" ht="12.75" customHeight="1">
      <c r="A466" s="52"/>
      <c r="B466" s="442"/>
      <c r="C466" s="442"/>
      <c r="D466" s="442"/>
      <c r="E466" s="442"/>
      <c r="F466" s="442"/>
      <c r="G466" s="442"/>
      <c r="H466" s="442"/>
      <c r="I466" s="442"/>
      <c r="J466" s="442"/>
      <c r="K466" s="442"/>
      <c r="L466" s="442"/>
      <c r="M466" s="52"/>
      <c r="N466" s="442"/>
      <c r="O466" s="442"/>
      <c r="P466" s="442"/>
      <c r="Q466" s="442"/>
      <c r="R466" s="442"/>
      <c r="S466" s="442"/>
      <c r="T466" s="442"/>
      <c r="U466" s="442"/>
      <c r="V466" s="442"/>
      <c r="W466" s="442"/>
      <c r="X466" s="442"/>
      <c r="Y466" s="442"/>
      <c r="Z466" s="442"/>
      <c r="AA466" s="442"/>
      <c r="AB466" s="442"/>
      <c r="AC466" s="442"/>
      <c r="AD466" s="442"/>
      <c r="AE466" s="442"/>
      <c r="AF466" s="442"/>
      <c r="AG466" s="442"/>
      <c r="AH466" s="442"/>
      <c r="AI466" s="442"/>
      <c r="AJ466" s="442"/>
      <c r="AK466" s="431"/>
      <c r="AL466" s="431"/>
      <c r="AM466" s="431"/>
      <c r="AN466" s="441"/>
    </row>
    <row r="467" spans="1:40" ht="12.75" customHeight="1">
      <c r="A467" s="52"/>
      <c r="B467" s="442"/>
      <c r="C467" s="442"/>
      <c r="D467" s="442"/>
      <c r="E467" s="442"/>
      <c r="F467" s="442"/>
      <c r="G467" s="442"/>
      <c r="H467" s="442"/>
      <c r="I467" s="442"/>
      <c r="J467" s="442"/>
      <c r="K467" s="442"/>
      <c r="L467" s="442"/>
      <c r="M467" s="52"/>
      <c r="N467" s="442"/>
      <c r="O467" s="442"/>
      <c r="P467" s="442"/>
      <c r="Q467" s="442"/>
      <c r="R467" s="442"/>
      <c r="S467" s="442"/>
      <c r="T467" s="442"/>
      <c r="U467" s="442"/>
      <c r="V467" s="442"/>
      <c r="W467" s="442"/>
      <c r="X467" s="442"/>
      <c r="Y467" s="442"/>
      <c r="Z467" s="442"/>
      <c r="AA467" s="442"/>
      <c r="AB467" s="442"/>
      <c r="AC467" s="442"/>
      <c r="AD467" s="442"/>
      <c r="AE467" s="442"/>
      <c r="AF467" s="442"/>
      <c r="AG467" s="442"/>
      <c r="AH467" s="442"/>
      <c r="AI467" s="442"/>
      <c r="AJ467" s="442"/>
      <c r="AK467" s="431"/>
      <c r="AL467" s="431"/>
      <c r="AM467" s="431"/>
      <c r="AN467" s="52"/>
    </row>
    <row r="468" spans="1:40" ht="12.75" customHeight="1">
      <c r="A468" s="52"/>
      <c r="B468" s="442"/>
      <c r="C468" s="442"/>
      <c r="D468" s="442"/>
      <c r="E468" s="442"/>
      <c r="F468" s="442"/>
      <c r="G468" s="442"/>
      <c r="H468" s="442"/>
      <c r="I468" s="442"/>
      <c r="J468" s="442"/>
      <c r="K468" s="442"/>
      <c r="L468" s="442"/>
      <c r="M468" s="52"/>
      <c r="N468" s="442"/>
      <c r="O468" s="442"/>
      <c r="P468" s="442"/>
      <c r="Q468" s="442"/>
      <c r="R468" s="442"/>
      <c r="S468" s="442"/>
      <c r="T468" s="442"/>
      <c r="U468" s="442"/>
      <c r="V468" s="442"/>
      <c r="W468" s="442"/>
      <c r="X468" s="442"/>
      <c r="Y468" s="442"/>
      <c r="Z468" s="442"/>
      <c r="AA468" s="442"/>
      <c r="AB468" s="442"/>
      <c r="AC468" s="442"/>
      <c r="AD468" s="442"/>
      <c r="AE468" s="442"/>
      <c r="AF468" s="442"/>
      <c r="AG468" s="442"/>
      <c r="AH468" s="442"/>
      <c r="AI468" s="442"/>
      <c r="AJ468" s="442"/>
      <c r="AK468" s="431"/>
      <c r="AL468" s="431"/>
      <c r="AM468" s="431"/>
      <c r="AN468" s="441"/>
    </row>
    <row r="469" spans="1:40" ht="12.75" customHeight="1">
      <c r="A469" s="52"/>
      <c r="B469" s="442"/>
      <c r="C469" s="442"/>
      <c r="D469" s="442"/>
      <c r="E469" s="442"/>
      <c r="F469" s="442"/>
      <c r="G469" s="442"/>
      <c r="H469" s="442"/>
      <c r="I469" s="442"/>
      <c r="J469" s="442"/>
      <c r="K469" s="442"/>
      <c r="L469" s="442"/>
      <c r="M469" s="52"/>
      <c r="N469" s="442"/>
      <c r="O469" s="442"/>
      <c r="P469" s="442"/>
      <c r="Q469" s="442"/>
      <c r="R469" s="442"/>
      <c r="S469" s="442"/>
      <c r="T469" s="442"/>
      <c r="U469" s="442"/>
      <c r="V469" s="442"/>
      <c r="W469" s="442"/>
      <c r="X469" s="442"/>
      <c r="Y469" s="442"/>
      <c r="Z469" s="442"/>
      <c r="AA469" s="442"/>
      <c r="AB469" s="442"/>
      <c r="AC469" s="442"/>
      <c r="AD469" s="442"/>
      <c r="AE469" s="442"/>
      <c r="AF469" s="442"/>
      <c r="AG469" s="442"/>
      <c r="AH469" s="442"/>
      <c r="AI469" s="442"/>
      <c r="AJ469" s="442"/>
      <c r="AK469" s="431"/>
      <c r="AL469" s="431"/>
      <c r="AM469" s="431"/>
      <c r="AN469" s="52"/>
    </row>
    <row r="470" spans="1:40" ht="12.75" customHeight="1">
      <c r="A470" s="52"/>
      <c r="B470" s="442"/>
      <c r="C470" s="442"/>
      <c r="D470" s="442"/>
      <c r="E470" s="442"/>
      <c r="F470" s="442"/>
      <c r="G470" s="442"/>
      <c r="H470" s="442"/>
      <c r="I470" s="442"/>
      <c r="J470" s="442"/>
      <c r="K470" s="442"/>
      <c r="L470" s="442"/>
      <c r="M470" s="52"/>
      <c r="N470" s="442"/>
      <c r="O470" s="442"/>
      <c r="P470" s="442"/>
      <c r="Q470" s="442"/>
      <c r="R470" s="442"/>
      <c r="S470" s="442"/>
      <c r="T470" s="442"/>
      <c r="U470" s="442"/>
      <c r="V470" s="442"/>
      <c r="W470" s="442"/>
      <c r="X470" s="442"/>
      <c r="Y470" s="442"/>
      <c r="Z470" s="442"/>
      <c r="AA470" s="442"/>
      <c r="AB470" s="442"/>
      <c r="AC470" s="442"/>
      <c r="AD470" s="442"/>
      <c r="AE470" s="442"/>
      <c r="AF470" s="442"/>
      <c r="AG470" s="442"/>
      <c r="AH470" s="442"/>
      <c r="AI470" s="442"/>
      <c r="AJ470" s="442"/>
      <c r="AK470" s="431"/>
      <c r="AL470" s="431"/>
      <c r="AM470" s="431"/>
      <c r="AN470" s="441"/>
    </row>
    <row r="471" spans="1:40" ht="12.75" customHeight="1">
      <c r="A471" s="52"/>
      <c r="B471" s="442"/>
      <c r="C471" s="442"/>
      <c r="D471" s="442"/>
      <c r="E471" s="442"/>
      <c r="F471" s="442"/>
      <c r="G471" s="442"/>
      <c r="H471" s="442"/>
      <c r="I471" s="442"/>
      <c r="J471" s="442"/>
      <c r="K471" s="442"/>
      <c r="L471" s="442"/>
      <c r="M471" s="52"/>
      <c r="N471" s="442"/>
      <c r="O471" s="442"/>
      <c r="P471" s="442"/>
      <c r="Q471" s="442"/>
      <c r="R471" s="442"/>
      <c r="S471" s="442"/>
      <c r="T471" s="442"/>
      <c r="U471" s="442"/>
      <c r="V471" s="442"/>
      <c r="W471" s="442"/>
      <c r="X471" s="442"/>
      <c r="Y471" s="442"/>
      <c r="Z471" s="442"/>
      <c r="AA471" s="442"/>
      <c r="AB471" s="442"/>
      <c r="AC471" s="442"/>
      <c r="AD471" s="442"/>
      <c r="AE471" s="442"/>
      <c r="AF471" s="442"/>
      <c r="AG471" s="442"/>
      <c r="AH471" s="442"/>
      <c r="AI471" s="442"/>
      <c r="AJ471" s="442"/>
      <c r="AK471" s="431"/>
      <c r="AL471" s="431"/>
      <c r="AM471" s="431"/>
      <c r="AN471" s="52"/>
    </row>
    <row r="472" spans="1:40" ht="12.75" customHeight="1">
      <c r="A472" s="52"/>
      <c r="B472" s="442"/>
      <c r="C472" s="442"/>
      <c r="D472" s="442"/>
      <c r="E472" s="442"/>
      <c r="F472" s="442"/>
      <c r="G472" s="442"/>
      <c r="H472" s="442"/>
      <c r="I472" s="442"/>
      <c r="J472" s="442"/>
      <c r="K472" s="442"/>
      <c r="L472" s="442"/>
      <c r="M472" s="52"/>
      <c r="N472" s="442"/>
      <c r="O472" s="442"/>
      <c r="P472" s="442"/>
      <c r="Q472" s="442"/>
      <c r="R472" s="442"/>
      <c r="S472" s="442"/>
      <c r="T472" s="442"/>
      <c r="U472" s="442"/>
      <c r="V472" s="442"/>
      <c r="W472" s="442"/>
      <c r="X472" s="442"/>
      <c r="Y472" s="442"/>
      <c r="Z472" s="442"/>
      <c r="AA472" s="442"/>
      <c r="AB472" s="442"/>
      <c r="AC472" s="442"/>
      <c r="AD472" s="442"/>
      <c r="AE472" s="442"/>
      <c r="AF472" s="442"/>
      <c r="AG472" s="442"/>
      <c r="AH472" s="442"/>
      <c r="AI472" s="442"/>
      <c r="AJ472" s="442"/>
      <c r="AK472" s="431"/>
      <c r="AL472" s="431"/>
      <c r="AM472" s="431"/>
      <c r="AN472" s="441"/>
    </row>
    <row r="473" spans="1:40" ht="12.75" customHeight="1">
      <c r="A473" s="52"/>
      <c r="B473" s="442"/>
      <c r="C473" s="442"/>
      <c r="D473" s="442"/>
      <c r="E473" s="442"/>
      <c r="F473" s="442"/>
      <c r="G473" s="442"/>
      <c r="H473" s="442"/>
      <c r="I473" s="442"/>
      <c r="J473" s="442"/>
      <c r="K473" s="442"/>
      <c r="L473" s="442"/>
      <c r="M473" s="52"/>
      <c r="N473" s="442"/>
      <c r="O473" s="442"/>
      <c r="P473" s="442"/>
      <c r="Q473" s="442"/>
      <c r="R473" s="442"/>
      <c r="S473" s="442"/>
      <c r="T473" s="442"/>
      <c r="U473" s="442"/>
      <c r="V473" s="442"/>
      <c r="W473" s="442"/>
      <c r="X473" s="442"/>
      <c r="Y473" s="442"/>
      <c r="Z473" s="442"/>
      <c r="AA473" s="442"/>
      <c r="AB473" s="442"/>
      <c r="AC473" s="442"/>
      <c r="AD473" s="442"/>
      <c r="AE473" s="442"/>
      <c r="AF473" s="442"/>
      <c r="AG473" s="442"/>
      <c r="AH473" s="442"/>
      <c r="AI473" s="442"/>
      <c r="AJ473" s="442"/>
      <c r="AK473" s="431"/>
      <c r="AL473" s="431"/>
      <c r="AM473" s="431"/>
      <c r="AN473" s="52"/>
    </row>
    <row r="474" spans="1:40" ht="12.75" customHeight="1">
      <c r="A474" s="52"/>
      <c r="B474" s="442"/>
      <c r="C474" s="442"/>
      <c r="D474" s="442"/>
      <c r="E474" s="442"/>
      <c r="F474" s="442"/>
      <c r="G474" s="442"/>
      <c r="H474" s="442"/>
      <c r="I474" s="442"/>
      <c r="J474" s="442"/>
      <c r="K474" s="442"/>
      <c r="L474" s="442"/>
      <c r="M474" s="52"/>
      <c r="N474" s="442"/>
      <c r="O474" s="442"/>
      <c r="P474" s="442"/>
      <c r="Q474" s="442"/>
      <c r="R474" s="442"/>
      <c r="S474" s="442"/>
      <c r="T474" s="442"/>
      <c r="U474" s="442"/>
      <c r="V474" s="442"/>
      <c r="W474" s="442"/>
      <c r="X474" s="442"/>
      <c r="Y474" s="442"/>
      <c r="Z474" s="442"/>
      <c r="AA474" s="442"/>
      <c r="AB474" s="442"/>
      <c r="AC474" s="442"/>
      <c r="AD474" s="442"/>
      <c r="AE474" s="442"/>
      <c r="AF474" s="442"/>
      <c r="AG474" s="442"/>
      <c r="AH474" s="442"/>
      <c r="AI474" s="442"/>
      <c r="AJ474" s="442"/>
      <c r="AK474" s="431"/>
      <c r="AL474" s="431"/>
      <c r="AM474" s="431"/>
      <c r="AN474" s="441"/>
    </row>
    <row r="475" spans="1:40" ht="12.75" customHeight="1">
      <c r="A475" s="52"/>
      <c r="B475" s="442"/>
      <c r="C475" s="442"/>
      <c r="D475" s="442"/>
      <c r="E475" s="442"/>
      <c r="F475" s="442"/>
      <c r="G475" s="442"/>
      <c r="H475" s="442"/>
      <c r="I475" s="442"/>
      <c r="J475" s="442"/>
      <c r="K475" s="442"/>
      <c r="L475" s="442"/>
      <c r="M475" s="52"/>
      <c r="N475" s="442"/>
      <c r="O475" s="442"/>
      <c r="P475" s="442"/>
      <c r="Q475" s="442"/>
      <c r="R475" s="442"/>
      <c r="S475" s="442"/>
      <c r="T475" s="442"/>
      <c r="U475" s="442"/>
      <c r="V475" s="442"/>
      <c r="W475" s="442"/>
      <c r="X475" s="442"/>
      <c r="Y475" s="442"/>
      <c r="Z475" s="442"/>
      <c r="AA475" s="442"/>
      <c r="AB475" s="442"/>
      <c r="AC475" s="442"/>
      <c r="AD475" s="442"/>
      <c r="AE475" s="442"/>
      <c r="AF475" s="442"/>
      <c r="AG475" s="442"/>
      <c r="AH475" s="442"/>
      <c r="AI475" s="442"/>
      <c r="AJ475" s="442"/>
      <c r="AK475" s="431"/>
      <c r="AL475" s="431"/>
      <c r="AM475" s="431"/>
      <c r="AN475" s="52"/>
    </row>
    <row r="476" spans="1:40" ht="12.75" customHeight="1">
      <c r="A476" s="52"/>
      <c r="B476" s="442"/>
      <c r="C476" s="442"/>
      <c r="D476" s="442"/>
      <c r="E476" s="442"/>
      <c r="F476" s="442"/>
      <c r="G476" s="442"/>
      <c r="H476" s="442"/>
      <c r="I476" s="442"/>
      <c r="J476" s="442"/>
      <c r="K476" s="442"/>
      <c r="L476" s="442"/>
      <c r="M476" s="52"/>
      <c r="N476" s="442"/>
      <c r="O476" s="442"/>
      <c r="P476" s="442"/>
      <c r="Q476" s="442"/>
      <c r="R476" s="442"/>
      <c r="S476" s="442"/>
      <c r="T476" s="442"/>
      <c r="U476" s="442"/>
      <c r="V476" s="442"/>
      <c r="W476" s="442"/>
      <c r="X476" s="442"/>
      <c r="Y476" s="442"/>
      <c r="Z476" s="442"/>
      <c r="AA476" s="442"/>
      <c r="AB476" s="442"/>
      <c r="AC476" s="442"/>
      <c r="AD476" s="442"/>
      <c r="AE476" s="442"/>
      <c r="AF476" s="442"/>
      <c r="AG476" s="442"/>
      <c r="AH476" s="442"/>
      <c r="AI476" s="442"/>
      <c r="AJ476" s="442"/>
      <c r="AK476" s="431"/>
      <c r="AL476" s="431"/>
      <c r="AM476" s="431"/>
      <c r="AN476" s="441"/>
    </row>
    <row r="477" spans="1:40" ht="12.75" customHeight="1">
      <c r="A477" s="52"/>
      <c r="B477" s="442"/>
      <c r="C477" s="442"/>
      <c r="D477" s="442"/>
      <c r="E477" s="442"/>
      <c r="F477" s="442"/>
      <c r="G477" s="442"/>
      <c r="H477" s="442"/>
      <c r="I477" s="442"/>
      <c r="J477" s="442"/>
      <c r="K477" s="442"/>
      <c r="L477" s="442"/>
      <c r="M477" s="52"/>
      <c r="N477" s="442"/>
      <c r="O477" s="442"/>
      <c r="P477" s="442"/>
      <c r="Q477" s="442"/>
      <c r="R477" s="442"/>
      <c r="S477" s="442"/>
      <c r="T477" s="442"/>
      <c r="U477" s="442"/>
      <c r="V477" s="442"/>
      <c r="W477" s="442"/>
      <c r="X477" s="442"/>
      <c r="Y477" s="442"/>
      <c r="Z477" s="442"/>
      <c r="AA477" s="442"/>
      <c r="AB477" s="442"/>
      <c r="AC477" s="442"/>
      <c r="AD477" s="442"/>
      <c r="AE477" s="442"/>
      <c r="AF477" s="442"/>
      <c r="AG477" s="442"/>
      <c r="AH477" s="442"/>
      <c r="AI477" s="442"/>
      <c r="AJ477" s="442"/>
      <c r="AK477" s="431"/>
      <c r="AL477" s="431"/>
      <c r="AM477" s="431"/>
      <c r="AN477" s="52"/>
    </row>
    <row r="478" spans="1:40" ht="12.75" customHeight="1">
      <c r="A478" s="52"/>
      <c r="B478" s="442"/>
      <c r="C478" s="442"/>
      <c r="D478" s="442"/>
      <c r="E478" s="442"/>
      <c r="F478" s="442"/>
      <c r="G478" s="442"/>
      <c r="H478" s="442"/>
      <c r="I478" s="442"/>
      <c r="J478" s="442"/>
      <c r="K478" s="442"/>
      <c r="L478" s="442"/>
      <c r="M478" s="52"/>
      <c r="N478" s="442"/>
      <c r="O478" s="442"/>
      <c r="P478" s="442"/>
      <c r="Q478" s="442"/>
      <c r="R478" s="442"/>
      <c r="S478" s="442"/>
      <c r="T478" s="442"/>
      <c r="U478" s="442"/>
      <c r="V478" s="442"/>
      <c r="W478" s="442"/>
      <c r="X478" s="442"/>
      <c r="Y478" s="442"/>
      <c r="Z478" s="442"/>
      <c r="AA478" s="442"/>
      <c r="AB478" s="442"/>
      <c r="AC478" s="442"/>
      <c r="AD478" s="442"/>
      <c r="AE478" s="442"/>
      <c r="AF478" s="442"/>
      <c r="AG478" s="442"/>
      <c r="AH478" s="442"/>
      <c r="AI478" s="442"/>
      <c r="AJ478" s="442"/>
      <c r="AK478" s="431"/>
      <c r="AL478" s="431"/>
      <c r="AM478" s="431"/>
      <c r="AN478" s="441"/>
    </row>
    <row r="479" spans="1:40" ht="12.75" customHeight="1">
      <c r="A479" s="52"/>
      <c r="B479" s="442"/>
      <c r="C479" s="442"/>
      <c r="D479" s="442"/>
      <c r="E479" s="442"/>
      <c r="F479" s="442"/>
      <c r="G479" s="442"/>
      <c r="H479" s="442"/>
      <c r="I479" s="442"/>
      <c r="J479" s="442"/>
      <c r="K479" s="442"/>
      <c r="L479" s="442"/>
      <c r="M479" s="52"/>
      <c r="N479" s="442"/>
      <c r="O479" s="442"/>
      <c r="P479" s="442"/>
      <c r="Q479" s="442"/>
      <c r="R479" s="442"/>
      <c r="S479" s="442"/>
      <c r="T479" s="442"/>
      <c r="U479" s="442"/>
      <c r="V479" s="442"/>
      <c r="W479" s="442"/>
      <c r="X479" s="442"/>
      <c r="Y479" s="442"/>
      <c r="Z479" s="442"/>
      <c r="AA479" s="442"/>
      <c r="AB479" s="442"/>
      <c r="AC479" s="442"/>
      <c r="AD479" s="442"/>
      <c r="AE479" s="442"/>
      <c r="AF479" s="442"/>
      <c r="AG479" s="442"/>
      <c r="AH479" s="442"/>
      <c r="AI479" s="442"/>
      <c r="AJ479" s="442"/>
      <c r="AK479" s="431"/>
      <c r="AL479" s="431"/>
      <c r="AM479" s="431"/>
      <c r="AN479" s="52"/>
    </row>
    <row r="480" spans="1:40" ht="12.75" customHeight="1">
      <c r="A480" s="52"/>
      <c r="B480" s="442"/>
      <c r="C480" s="442"/>
      <c r="D480" s="442"/>
      <c r="E480" s="442"/>
      <c r="F480" s="442"/>
      <c r="G480" s="442"/>
      <c r="H480" s="442"/>
      <c r="I480" s="442"/>
      <c r="J480" s="442"/>
      <c r="K480" s="442"/>
      <c r="L480" s="442"/>
      <c r="M480" s="52"/>
      <c r="N480" s="442"/>
      <c r="O480" s="442"/>
      <c r="P480" s="442"/>
      <c r="Q480" s="442"/>
      <c r="R480" s="442"/>
      <c r="S480" s="442"/>
      <c r="T480" s="442"/>
      <c r="U480" s="442"/>
      <c r="V480" s="442"/>
      <c r="W480" s="442"/>
      <c r="X480" s="442"/>
      <c r="Y480" s="442"/>
      <c r="Z480" s="442"/>
      <c r="AA480" s="442"/>
      <c r="AB480" s="442"/>
      <c r="AC480" s="442"/>
      <c r="AD480" s="442"/>
      <c r="AE480" s="442"/>
      <c r="AF480" s="442"/>
      <c r="AG480" s="442"/>
      <c r="AH480" s="442"/>
      <c r="AI480" s="442"/>
      <c r="AJ480" s="442"/>
      <c r="AK480" s="431"/>
      <c r="AL480" s="431"/>
      <c r="AM480" s="431"/>
      <c r="AN480" s="441"/>
    </row>
    <row r="481" spans="1:40" ht="12.75" customHeight="1">
      <c r="A481" s="52"/>
      <c r="B481" s="442"/>
      <c r="C481" s="442"/>
      <c r="D481" s="442"/>
      <c r="E481" s="442"/>
      <c r="F481" s="442"/>
      <c r="G481" s="442"/>
      <c r="H481" s="442"/>
      <c r="I481" s="442"/>
      <c r="J481" s="442"/>
      <c r="K481" s="442"/>
      <c r="L481" s="442"/>
      <c r="M481" s="52"/>
      <c r="N481" s="442"/>
      <c r="O481" s="442"/>
      <c r="P481" s="442"/>
      <c r="Q481" s="442"/>
      <c r="R481" s="442"/>
      <c r="S481" s="442"/>
      <c r="T481" s="442"/>
      <c r="U481" s="442"/>
      <c r="V481" s="442"/>
      <c r="W481" s="442"/>
      <c r="X481" s="442"/>
      <c r="Y481" s="442"/>
      <c r="Z481" s="442"/>
      <c r="AA481" s="442"/>
      <c r="AB481" s="442"/>
      <c r="AC481" s="442"/>
      <c r="AD481" s="442"/>
      <c r="AE481" s="442"/>
      <c r="AF481" s="442"/>
      <c r="AG481" s="442"/>
      <c r="AH481" s="442"/>
      <c r="AI481" s="442"/>
      <c r="AJ481" s="442"/>
      <c r="AK481" s="431"/>
      <c r="AL481" s="431"/>
      <c r="AM481" s="431"/>
      <c r="AN481" s="52"/>
    </row>
    <row r="482" spans="1:40" ht="12.75" customHeight="1">
      <c r="A482" s="52"/>
      <c r="B482" s="442"/>
      <c r="C482" s="442"/>
      <c r="D482" s="442"/>
      <c r="E482" s="442"/>
      <c r="F482" s="442"/>
      <c r="G482" s="442"/>
      <c r="H482" s="442"/>
      <c r="I482" s="442"/>
      <c r="J482" s="442"/>
      <c r="K482" s="442"/>
      <c r="L482" s="442"/>
      <c r="M482" s="52"/>
      <c r="N482" s="442"/>
      <c r="O482" s="442"/>
      <c r="P482" s="442"/>
      <c r="Q482" s="442"/>
      <c r="R482" s="442"/>
      <c r="S482" s="442"/>
      <c r="T482" s="442"/>
      <c r="U482" s="442"/>
      <c r="V482" s="442"/>
      <c r="W482" s="442"/>
      <c r="X482" s="442"/>
      <c r="Y482" s="442"/>
      <c r="Z482" s="442"/>
      <c r="AA482" s="442"/>
      <c r="AB482" s="442"/>
      <c r="AC482" s="442"/>
      <c r="AD482" s="442"/>
      <c r="AE482" s="442"/>
      <c r="AF482" s="442"/>
      <c r="AG482" s="442"/>
      <c r="AH482" s="442"/>
      <c r="AI482" s="442"/>
      <c r="AJ482" s="442"/>
      <c r="AK482" s="431"/>
      <c r="AL482" s="431"/>
      <c r="AM482" s="431"/>
      <c r="AN482" s="441"/>
    </row>
    <row r="483" spans="1:40" ht="12.75" customHeight="1">
      <c r="A483" s="52"/>
      <c r="B483" s="442"/>
      <c r="C483" s="442"/>
      <c r="D483" s="442"/>
      <c r="E483" s="442"/>
      <c r="F483" s="442"/>
      <c r="G483" s="442"/>
      <c r="H483" s="442"/>
      <c r="I483" s="442"/>
      <c r="J483" s="442"/>
      <c r="K483" s="442"/>
      <c r="L483" s="442"/>
      <c r="M483" s="52"/>
      <c r="N483" s="442"/>
      <c r="O483" s="442"/>
      <c r="P483" s="442"/>
      <c r="Q483" s="442"/>
      <c r="R483" s="442"/>
      <c r="S483" s="442"/>
      <c r="T483" s="442"/>
      <c r="U483" s="442"/>
      <c r="V483" s="442"/>
      <c r="W483" s="442"/>
      <c r="X483" s="442"/>
      <c r="Y483" s="442"/>
      <c r="Z483" s="442"/>
      <c r="AA483" s="442"/>
      <c r="AB483" s="442"/>
      <c r="AC483" s="442"/>
      <c r="AD483" s="442"/>
      <c r="AE483" s="442"/>
      <c r="AF483" s="442"/>
      <c r="AG483" s="442"/>
      <c r="AH483" s="442"/>
      <c r="AI483" s="442"/>
      <c r="AJ483" s="442"/>
      <c r="AK483" s="431"/>
      <c r="AL483" s="431"/>
      <c r="AM483" s="431"/>
      <c r="AN483" s="52"/>
    </row>
    <row r="484" spans="1:40" ht="12.75" customHeight="1">
      <c r="A484" s="52"/>
      <c r="B484" s="442"/>
      <c r="C484" s="442"/>
      <c r="D484" s="442"/>
      <c r="E484" s="442"/>
      <c r="F484" s="442"/>
      <c r="G484" s="442"/>
      <c r="H484" s="442"/>
      <c r="I484" s="442"/>
      <c r="J484" s="442"/>
      <c r="K484" s="442"/>
      <c r="L484" s="442"/>
      <c r="M484" s="52"/>
      <c r="N484" s="442"/>
      <c r="O484" s="442"/>
      <c r="P484" s="442"/>
      <c r="Q484" s="442"/>
      <c r="R484" s="442"/>
      <c r="S484" s="442"/>
      <c r="T484" s="442"/>
      <c r="U484" s="442"/>
      <c r="V484" s="442"/>
      <c r="W484" s="442"/>
      <c r="X484" s="442"/>
      <c r="Y484" s="442"/>
      <c r="Z484" s="442"/>
      <c r="AA484" s="442"/>
      <c r="AB484" s="442"/>
      <c r="AC484" s="442"/>
      <c r="AD484" s="442"/>
      <c r="AE484" s="442"/>
      <c r="AF484" s="442"/>
      <c r="AG484" s="442"/>
      <c r="AH484" s="442"/>
      <c r="AI484" s="442"/>
      <c r="AJ484" s="442"/>
      <c r="AK484" s="431"/>
      <c r="AL484" s="431"/>
      <c r="AM484" s="431"/>
      <c r="AN484" s="441"/>
    </row>
    <row r="485" spans="1:40" ht="12.75" customHeight="1">
      <c r="A485" s="52"/>
      <c r="B485" s="442"/>
      <c r="C485" s="442"/>
      <c r="D485" s="442"/>
      <c r="E485" s="442"/>
      <c r="F485" s="442"/>
      <c r="G485" s="442"/>
      <c r="H485" s="442"/>
      <c r="I485" s="442"/>
      <c r="J485" s="442"/>
      <c r="K485" s="442"/>
      <c r="L485" s="442"/>
      <c r="M485" s="52"/>
      <c r="N485" s="442"/>
      <c r="O485" s="442"/>
      <c r="P485" s="442"/>
      <c r="Q485" s="442"/>
      <c r="R485" s="442"/>
      <c r="S485" s="442"/>
      <c r="T485" s="442"/>
      <c r="U485" s="442"/>
      <c r="V485" s="442"/>
      <c r="W485" s="442"/>
      <c r="X485" s="442"/>
      <c r="Y485" s="442"/>
      <c r="Z485" s="442"/>
      <c r="AA485" s="442"/>
      <c r="AB485" s="442"/>
      <c r="AC485" s="442"/>
      <c r="AD485" s="442"/>
      <c r="AE485" s="442"/>
      <c r="AF485" s="442"/>
      <c r="AG485" s="442"/>
      <c r="AH485" s="442"/>
      <c r="AI485" s="442"/>
      <c r="AJ485" s="442"/>
      <c r="AK485" s="431"/>
      <c r="AL485" s="431"/>
      <c r="AM485" s="431"/>
      <c r="AN485" s="52"/>
    </row>
    <row r="486" spans="1:40" ht="12.75" customHeight="1">
      <c r="A486" s="52"/>
      <c r="B486" s="442"/>
      <c r="C486" s="442"/>
      <c r="D486" s="442"/>
      <c r="E486" s="442"/>
      <c r="F486" s="442"/>
      <c r="G486" s="442"/>
      <c r="H486" s="442"/>
      <c r="I486" s="442"/>
      <c r="J486" s="442"/>
      <c r="K486" s="442"/>
      <c r="L486" s="442"/>
      <c r="M486" s="52"/>
      <c r="N486" s="442"/>
      <c r="O486" s="442"/>
      <c r="P486" s="442"/>
      <c r="Q486" s="442"/>
      <c r="R486" s="442"/>
      <c r="S486" s="442"/>
      <c r="T486" s="442"/>
      <c r="U486" s="442"/>
      <c r="V486" s="442"/>
      <c r="W486" s="442"/>
      <c r="X486" s="442"/>
      <c r="Y486" s="442"/>
      <c r="Z486" s="442"/>
      <c r="AA486" s="442"/>
      <c r="AB486" s="442"/>
      <c r="AC486" s="442"/>
      <c r="AD486" s="442"/>
      <c r="AE486" s="442"/>
      <c r="AF486" s="442"/>
      <c r="AG486" s="442"/>
      <c r="AH486" s="442"/>
      <c r="AI486" s="442"/>
      <c r="AJ486" s="442"/>
      <c r="AK486" s="431"/>
      <c r="AL486" s="431"/>
      <c r="AM486" s="431"/>
      <c r="AN486" s="441"/>
    </row>
    <row r="487" spans="1:40" ht="12.75" customHeight="1">
      <c r="A487" s="52"/>
      <c r="B487" s="442"/>
      <c r="C487" s="442"/>
      <c r="D487" s="442"/>
      <c r="E487" s="442"/>
      <c r="F487" s="442"/>
      <c r="G487" s="442"/>
      <c r="H487" s="442"/>
      <c r="I487" s="442"/>
      <c r="J487" s="442"/>
      <c r="K487" s="442"/>
      <c r="L487" s="442"/>
      <c r="M487" s="52"/>
      <c r="N487" s="442"/>
      <c r="O487" s="442"/>
      <c r="P487" s="442"/>
      <c r="Q487" s="442"/>
      <c r="R487" s="442"/>
      <c r="S487" s="442"/>
      <c r="T487" s="442"/>
      <c r="U487" s="442"/>
      <c r="V487" s="442"/>
      <c r="W487" s="442"/>
      <c r="X487" s="442"/>
      <c r="Y487" s="442"/>
      <c r="Z487" s="442"/>
      <c r="AA487" s="442"/>
      <c r="AB487" s="442"/>
      <c r="AC487" s="442"/>
      <c r="AD487" s="442"/>
      <c r="AE487" s="442"/>
      <c r="AF487" s="442"/>
      <c r="AG487" s="442"/>
      <c r="AH487" s="442"/>
      <c r="AI487" s="442"/>
      <c r="AJ487" s="442"/>
      <c r="AK487" s="431"/>
      <c r="AL487" s="431"/>
      <c r="AM487" s="431"/>
      <c r="AN487" s="52"/>
    </row>
    <row r="488" spans="1:40" ht="12.75" customHeight="1">
      <c r="A488" s="52"/>
      <c r="B488" s="442"/>
      <c r="C488" s="442"/>
      <c r="D488" s="442"/>
      <c r="E488" s="442"/>
      <c r="F488" s="442"/>
      <c r="G488" s="442"/>
      <c r="H488" s="442"/>
      <c r="I488" s="442"/>
      <c r="J488" s="442"/>
      <c r="K488" s="442"/>
      <c r="L488" s="442"/>
      <c r="M488" s="52"/>
      <c r="N488" s="442"/>
      <c r="O488" s="442"/>
      <c r="P488" s="442"/>
      <c r="Q488" s="442"/>
      <c r="R488" s="442"/>
      <c r="S488" s="442"/>
      <c r="T488" s="442"/>
      <c r="U488" s="442"/>
      <c r="V488" s="442"/>
      <c r="W488" s="442"/>
      <c r="X488" s="442"/>
      <c r="Y488" s="442"/>
      <c r="Z488" s="442"/>
      <c r="AA488" s="442"/>
      <c r="AB488" s="442"/>
      <c r="AC488" s="442"/>
      <c r="AD488" s="442"/>
      <c r="AE488" s="442"/>
      <c r="AF488" s="442"/>
      <c r="AG488" s="442"/>
      <c r="AH488" s="442"/>
      <c r="AI488" s="442"/>
      <c r="AJ488" s="442"/>
      <c r="AK488" s="431"/>
      <c r="AL488" s="431"/>
      <c r="AM488" s="431"/>
      <c r="AN488" s="441"/>
    </row>
    <row r="489" spans="1:40" ht="12.75" customHeight="1">
      <c r="A489" s="52"/>
      <c r="B489" s="442"/>
      <c r="C489" s="442"/>
      <c r="D489" s="442"/>
      <c r="E489" s="442"/>
      <c r="F489" s="442"/>
      <c r="G489" s="442"/>
      <c r="H489" s="442"/>
      <c r="I489" s="442"/>
      <c r="J489" s="442"/>
      <c r="K489" s="442"/>
      <c r="L489" s="442"/>
      <c r="M489" s="52"/>
      <c r="N489" s="442"/>
      <c r="O489" s="442"/>
      <c r="P489" s="442"/>
      <c r="Q489" s="442"/>
      <c r="R489" s="442"/>
      <c r="S489" s="442"/>
      <c r="T489" s="442"/>
      <c r="U489" s="442"/>
      <c r="V489" s="442"/>
      <c r="W489" s="442"/>
      <c r="X489" s="442"/>
      <c r="Y489" s="442"/>
      <c r="Z489" s="442"/>
      <c r="AA489" s="442"/>
      <c r="AB489" s="442"/>
      <c r="AC489" s="442"/>
      <c r="AD489" s="442"/>
      <c r="AE489" s="442"/>
      <c r="AF489" s="442"/>
      <c r="AG489" s="442"/>
      <c r="AH489" s="442"/>
      <c r="AI489" s="442"/>
      <c r="AJ489" s="442"/>
      <c r="AK489" s="431"/>
      <c r="AL489" s="431"/>
      <c r="AM489" s="431"/>
      <c r="AN489" s="52"/>
    </row>
    <row r="490" spans="1:40" ht="12.75" customHeight="1">
      <c r="A490" s="52"/>
      <c r="B490" s="442"/>
      <c r="C490" s="442"/>
      <c r="D490" s="442"/>
      <c r="E490" s="442"/>
      <c r="F490" s="442"/>
      <c r="G490" s="442"/>
      <c r="H490" s="442"/>
      <c r="I490" s="442"/>
      <c r="J490" s="442"/>
      <c r="K490" s="442"/>
      <c r="L490" s="442"/>
      <c r="M490" s="52"/>
      <c r="N490" s="442"/>
      <c r="O490" s="442"/>
      <c r="P490" s="442"/>
      <c r="Q490" s="442"/>
      <c r="R490" s="442"/>
      <c r="S490" s="442"/>
      <c r="T490" s="442"/>
      <c r="U490" s="442"/>
      <c r="V490" s="442"/>
      <c r="W490" s="442"/>
      <c r="X490" s="442"/>
      <c r="Y490" s="442"/>
      <c r="Z490" s="442"/>
      <c r="AA490" s="442"/>
      <c r="AB490" s="442"/>
      <c r="AC490" s="442"/>
      <c r="AD490" s="442"/>
      <c r="AE490" s="442"/>
      <c r="AF490" s="442"/>
      <c r="AG490" s="442"/>
      <c r="AH490" s="442"/>
      <c r="AI490" s="442"/>
      <c r="AJ490" s="442"/>
      <c r="AK490" s="431"/>
      <c r="AL490" s="431"/>
      <c r="AM490" s="431"/>
      <c r="AN490" s="441"/>
    </row>
    <row r="491" spans="1:40" ht="12.75" customHeight="1">
      <c r="A491" s="52"/>
      <c r="B491" s="442"/>
      <c r="C491" s="442"/>
      <c r="D491" s="442"/>
      <c r="E491" s="442"/>
      <c r="F491" s="442"/>
      <c r="G491" s="442"/>
      <c r="H491" s="442"/>
      <c r="I491" s="442"/>
      <c r="J491" s="442"/>
      <c r="K491" s="442"/>
      <c r="L491" s="442"/>
      <c r="M491" s="52"/>
      <c r="N491" s="442"/>
      <c r="O491" s="442"/>
      <c r="P491" s="442"/>
      <c r="Q491" s="442"/>
      <c r="R491" s="442"/>
      <c r="S491" s="442"/>
      <c r="T491" s="442"/>
      <c r="U491" s="442"/>
      <c r="V491" s="442"/>
      <c r="W491" s="442"/>
      <c r="X491" s="442"/>
      <c r="Y491" s="442"/>
      <c r="Z491" s="442"/>
      <c r="AA491" s="442"/>
      <c r="AB491" s="442"/>
      <c r="AC491" s="442"/>
      <c r="AD491" s="442"/>
      <c r="AE491" s="442"/>
      <c r="AF491" s="442"/>
      <c r="AG491" s="442"/>
      <c r="AH491" s="442"/>
      <c r="AI491" s="442"/>
      <c r="AJ491" s="442"/>
      <c r="AK491" s="431"/>
      <c r="AL491" s="431"/>
      <c r="AM491" s="431"/>
      <c r="AN491" s="52"/>
    </row>
    <row r="492" spans="1:40" ht="12.75" customHeight="1">
      <c r="A492" s="52"/>
      <c r="B492" s="442"/>
      <c r="C492" s="442"/>
      <c r="D492" s="442"/>
      <c r="E492" s="442"/>
      <c r="F492" s="442"/>
      <c r="G492" s="442"/>
      <c r="H492" s="442"/>
      <c r="I492" s="442"/>
      <c r="J492" s="442"/>
      <c r="K492" s="442"/>
      <c r="L492" s="442"/>
      <c r="M492" s="52"/>
      <c r="N492" s="442"/>
      <c r="O492" s="442"/>
      <c r="P492" s="442"/>
      <c r="Q492" s="442"/>
      <c r="R492" s="442"/>
      <c r="S492" s="442"/>
      <c r="T492" s="442"/>
      <c r="U492" s="442"/>
      <c r="V492" s="442"/>
      <c r="W492" s="442"/>
      <c r="X492" s="442"/>
      <c r="Y492" s="442"/>
      <c r="Z492" s="442"/>
      <c r="AA492" s="442"/>
      <c r="AB492" s="442"/>
      <c r="AC492" s="442"/>
      <c r="AD492" s="442"/>
      <c r="AE492" s="442"/>
      <c r="AF492" s="442"/>
      <c r="AG492" s="442"/>
      <c r="AH492" s="442"/>
      <c r="AI492" s="442"/>
      <c r="AJ492" s="442"/>
      <c r="AK492" s="431"/>
      <c r="AL492" s="431"/>
      <c r="AM492" s="431"/>
      <c r="AN492" s="441"/>
    </row>
    <row r="493" spans="1:40" ht="12.75" customHeight="1">
      <c r="A493" s="52"/>
      <c r="B493" s="442"/>
      <c r="C493" s="442"/>
      <c r="D493" s="442"/>
      <c r="E493" s="442"/>
      <c r="F493" s="442"/>
      <c r="G493" s="442"/>
      <c r="H493" s="442"/>
      <c r="I493" s="442"/>
      <c r="J493" s="442"/>
      <c r="K493" s="442"/>
      <c r="L493" s="442"/>
      <c r="M493" s="52"/>
      <c r="N493" s="442"/>
      <c r="O493" s="442"/>
      <c r="P493" s="442"/>
      <c r="Q493" s="442"/>
      <c r="R493" s="442"/>
      <c r="S493" s="442"/>
      <c r="T493" s="442"/>
      <c r="U493" s="442"/>
      <c r="V493" s="442"/>
      <c r="W493" s="442"/>
      <c r="X493" s="442"/>
      <c r="Y493" s="442"/>
      <c r="Z493" s="442"/>
      <c r="AA493" s="442"/>
      <c r="AB493" s="442"/>
      <c r="AC493" s="442"/>
      <c r="AD493" s="442"/>
      <c r="AE493" s="442"/>
      <c r="AF493" s="442"/>
      <c r="AG493" s="442"/>
      <c r="AH493" s="442"/>
      <c r="AI493" s="442"/>
      <c r="AJ493" s="442"/>
      <c r="AK493" s="431"/>
      <c r="AL493" s="431"/>
      <c r="AM493" s="431"/>
      <c r="AN493" s="52"/>
    </row>
    <row r="494" spans="1:40" ht="12.75" customHeight="1">
      <c r="A494" s="52"/>
      <c r="B494" s="442"/>
      <c r="C494" s="442"/>
      <c r="D494" s="442"/>
      <c r="E494" s="442"/>
      <c r="F494" s="442"/>
      <c r="G494" s="442"/>
      <c r="H494" s="442"/>
      <c r="I494" s="442"/>
      <c r="J494" s="442"/>
      <c r="K494" s="442"/>
      <c r="L494" s="442"/>
      <c r="M494" s="52"/>
      <c r="N494" s="442"/>
      <c r="O494" s="442"/>
      <c r="P494" s="442"/>
      <c r="Q494" s="442"/>
      <c r="R494" s="442"/>
      <c r="S494" s="442"/>
      <c r="T494" s="442"/>
      <c r="U494" s="442"/>
      <c r="V494" s="442"/>
      <c r="W494" s="442"/>
      <c r="X494" s="442"/>
      <c r="Y494" s="442"/>
      <c r="Z494" s="442"/>
      <c r="AA494" s="442"/>
      <c r="AB494" s="442"/>
      <c r="AC494" s="442"/>
      <c r="AD494" s="442"/>
      <c r="AE494" s="442"/>
      <c r="AF494" s="442"/>
      <c r="AG494" s="442"/>
      <c r="AH494" s="442"/>
      <c r="AI494" s="442"/>
      <c r="AJ494" s="442"/>
      <c r="AK494" s="431"/>
      <c r="AL494" s="431"/>
      <c r="AM494" s="431"/>
      <c r="AN494" s="441"/>
    </row>
    <row r="495" spans="1:40" ht="12.75" customHeight="1">
      <c r="A495" s="52"/>
      <c r="B495" s="442"/>
      <c r="C495" s="442"/>
      <c r="D495" s="442"/>
      <c r="E495" s="442"/>
      <c r="F495" s="442"/>
      <c r="G495" s="442"/>
      <c r="H495" s="442"/>
      <c r="I495" s="442"/>
      <c r="J495" s="442"/>
      <c r="K495" s="442"/>
      <c r="L495" s="442"/>
      <c r="M495" s="52"/>
      <c r="N495" s="442"/>
      <c r="O495" s="442"/>
      <c r="P495" s="442"/>
      <c r="Q495" s="442"/>
      <c r="R495" s="442"/>
      <c r="S495" s="442"/>
      <c r="T495" s="442"/>
      <c r="U495" s="442"/>
      <c r="V495" s="442"/>
      <c r="W495" s="442"/>
      <c r="X495" s="442"/>
      <c r="Y495" s="442"/>
      <c r="Z495" s="442"/>
      <c r="AA495" s="442"/>
      <c r="AB495" s="442"/>
      <c r="AC495" s="442"/>
      <c r="AD495" s="442"/>
      <c r="AE495" s="442"/>
      <c r="AF495" s="442"/>
      <c r="AG495" s="442"/>
      <c r="AH495" s="442"/>
      <c r="AI495" s="442"/>
      <c r="AJ495" s="442"/>
      <c r="AK495" s="431"/>
      <c r="AL495" s="431"/>
      <c r="AM495" s="431"/>
      <c r="AN495" s="52"/>
    </row>
    <row r="496" spans="1:40" ht="15.75" customHeight="1">
      <c r="A496" s="443"/>
      <c r="B496" s="443"/>
    </row>
    <row r="497" spans="1:2" ht="15.75" customHeight="1">
      <c r="A497" s="443"/>
      <c r="B497" s="443"/>
    </row>
    <row r="498" spans="1:2" ht="15.75" customHeight="1">
      <c r="A498" s="443"/>
      <c r="B498" s="443"/>
    </row>
    <row r="499" spans="1:2" ht="15.75" customHeight="1">
      <c r="A499" s="443"/>
      <c r="B499" s="443"/>
    </row>
    <row r="500" spans="1:2" ht="15.75" customHeight="1">
      <c r="A500" s="443"/>
      <c r="B500" s="443"/>
    </row>
    <row r="501" spans="1:2" ht="15.75" customHeight="1">
      <c r="A501" s="443"/>
      <c r="B501" s="443"/>
    </row>
    <row r="502" spans="1:2" ht="15.75" customHeight="1">
      <c r="A502" s="443"/>
      <c r="B502" s="443"/>
    </row>
    <row r="503" spans="1:2" ht="15.75" customHeight="1">
      <c r="A503" s="443"/>
      <c r="B503" s="443"/>
    </row>
    <row r="504" spans="1:2" ht="15.75" customHeight="1">
      <c r="A504" s="443"/>
      <c r="B504" s="443"/>
    </row>
    <row r="505" spans="1:2" ht="15.75" customHeight="1">
      <c r="A505" s="443"/>
      <c r="B505" s="443"/>
    </row>
    <row r="506" spans="1:2" ht="15.75" customHeight="1">
      <c r="A506" s="443"/>
      <c r="B506" s="443"/>
    </row>
    <row r="507" spans="1:2" ht="15.75" customHeight="1">
      <c r="A507" s="443"/>
      <c r="B507" s="443"/>
    </row>
    <row r="508" spans="1:2" ht="15.75" customHeight="1">
      <c r="A508" s="443"/>
      <c r="B508" s="443"/>
    </row>
    <row r="509" spans="1:2" ht="15.75" customHeight="1">
      <c r="A509" s="443"/>
      <c r="B509" s="443"/>
    </row>
    <row r="510" spans="1:2" ht="15.75" customHeight="1">
      <c r="A510" s="443"/>
      <c r="B510" s="443"/>
    </row>
    <row r="511" spans="1:2" ht="15.75" customHeight="1">
      <c r="A511" s="443"/>
      <c r="B511" s="443"/>
    </row>
    <row r="512" spans="1:2" ht="15.75" customHeight="1">
      <c r="A512" s="443"/>
      <c r="B512" s="443"/>
    </row>
    <row r="513" spans="1:2" ht="15.75" customHeight="1">
      <c r="A513" s="443"/>
      <c r="B513" s="443"/>
    </row>
    <row r="514" spans="1:2" ht="15.75" customHeight="1">
      <c r="A514" s="443"/>
      <c r="B514" s="443"/>
    </row>
    <row r="515" spans="1:2" ht="15.75" customHeight="1">
      <c r="A515" s="443"/>
      <c r="B515" s="443"/>
    </row>
    <row r="516" spans="1:2" ht="15.75" customHeight="1">
      <c r="A516" s="443"/>
      <c r="B516" s="443"/>
    </row>
    <row r="517" spans="1:2" ht="15.75" customHeight="1">
      <c r="A517" s="443"/>
      <c r="B517" s="443"/>
    </row>
    <row r="518" spans="1:2" ht="15.75" customHeight="1">
      <c r="A518" s="443"/>
      <c r="B518" s="443"/>
    </row>
    <row r="519" spans="1:2" ht="15.75" customHeight="1">
      <c r="A519" s="443"/>
      <c r="B519" s="443"/>
    </row>
    <row r="520" spans="1:2" ht="15.75" customHeight="1">
      <c r="A520" s="443"/>
      <c r="B520" s="443"/>
    </row>
    <row r="521" spans="1:2" ht="15.75" customHeight="1">
      <c r="A521" s="443"/>
      <c r="B521" s="443"/>
    </row>
    <row r="522" spans="1:2" ht="15.75" customHeight="1">
      <c r="A522" s="443"/>
      <c r="B522" s="443"/>
    </row>
    <row r="523" spans="1:2" ht="15.75" customHeight="1">
      <c r="A523" s="443"/>
      <c r="B523" s="443"/>
    </row>
    <row r="524" spans="1:2" ht="15.75" customHeight="1">
      <c r="A524" s="443"/>
      <c r="B524" s="443"/>
    </row>
    <row r="525" spans="1:2" ht="15.75" customHeight="1">
      <c r="A525" s="443"/>
      <c r="B525" s="443"/>
    </row>
    <row r="526" spans="1:2" ht="15.75" customHeight="1">
      <c r="A526" s="443"/>
      <c r="B526" s="443"/>
    </row>
    <row r="527" spans="1:2" ht="15.75" customHeight="1">
      <c r="A527" s="443"/>
      <c r="B527" s="443"/>
    </row>
    <row r="528" spans="1:2" ht="15.75" customHeight="1">
      <c r="A528" s="443"/>
      <c r="B528" s="443"/>
    </row>
    <row r="529" spans="1:2" ht="15.75" customHeight="1">
      <c r="A529" s="443"/>
      <c r="B529" s="443"/>
    </row>
    <row r="530" spans="1:2" ht="15.75" customHeight="1">
      <c r="A530" s="443"/>
      <c r="B530" s="443"/>
    </row>
    <row r="531" spans="1:2" ht="15.75" customHeight="1">
      <c r="A531" s="443"/>
      <c r="B531" s="443"/>
    </row>
    <row r="532" spans="1:2" ht="15.75" customHeight="1">
      <c r="A532" s="443"/>
      <c r="B532" s="443"/>
    </row>
    <row r="533" spans="1:2" ht="15.75" customHeight="1">
      <c r="A533" s="443"/>
      <c r="B533" s="443"/>
    </row>
    <row r="534" spans="1:2" ht="15.75" customHeight="1">
      <c r="A534" s="443"/>
      <c r="B534" s="443"/>
    </row>
    <row r="535" spans="1:2" ht="15.75" customHeight="1">
      <c r="A535" s="443"/>
      <c r="B535" s="443"/>
    </row>
    <row r="536" spans="1:2" ht="15.75" customHeight="1">
      <c r="A536" s="443"/>
      <c r="B536" s="443"/>
    </row>
    <row r="537" spans="1:2" ht="15.75" customHeight="1">
      <c r="A537" s="443"/>
      <c r="B537" s="443"/>
    </row>
    <row r="538" spans="1:2" ht="15.75" customHeight="1">
      <c r="A538" s="443"/>
      <c r="B538" s="443"/>
    </row>
    <row r="539" spans="1:2" ht="15.75" customHeight="1">
      <c r="A539" s="443"/>
      <c r="B539" s="443"/>
    </row>
    <row r="540" spans="1:2" ht="15.75" customHeight="1">
      <c r="A540" s="443"/>
      <c r="B540" s="443"/>
    </row>
    <row r="541" spans="1:2" ht="15.75" customHeight="1">
      <c r="A541" s="443"/>
      <c r="B541" s="443"/>
    </row>
    <row r="542" spans="1:2" ht="15.75" customHeight="1">
      <c r="A542" s="443"/>
      <c r="B542" s="443"/>
    </row>
    <row r="543" spans="1:2" ht="15.75" customHeight="1">
      <c r="A543" s="443"/>
      <c r="B543" s="443"/>
    </row>
    <row r="544" spans="1:2" ht="15.75" customHeight="1">
      <c r="A544" s="443"/>
      <c r="B544" s="443"/>
    </row>
    <row r="545" spans="1:2" ht="15.75" customHeight="1">
      <c r="A545" s="443"/>
      <c r="B545" s="443"/>
    </row>
    <row r="546" spans="1:2" ht="15.75" customHeight="1">
      <c r="A546" s="443"/>
      <c r="B546" s="443"/>
    </row>
    <row r="547" spans="1:2" ht="15.75" customHeight="1">
      <c r="A547" s="443"/>
      <c r="B547" s="443"/>
    </row>
    <row r="548" spans="1:2" ht="15.75" customHeight="1">
      <c r="A548" s="443"/>
      <c r="B548" s="443"/>
    </row>
    <row r="549" spans="1:2" ht="15.75" customHeight="1">
      <c r="A549" s="443"/>
      <c r="B549" s="443"/>
    </row>
    <row r="550" spans="1:2" ht="15.75" customHeight="1">
      <c r="A550" s="443"/>
      <c r="B550" s="443"/>
    </row>
    <row r="551" spans="1:2" ht="15.75" customHeight="1">
      <c r="A551" s="443"/>
      <c r="B551" s="443"/>
    </row>
    <row r="552" spans="1:2" ht="15.75" customHeight="1">
      <c r="A552" s="443"/>
      <c r="B552" s="443"/>
    </row>
    <row r="553" spans="1:2" ht="15.75" customHeight="1">
      <c r="A553" s="443"/>
      <c r="B553" s="443"/>
    </row>
    <row r="554" spans="1:2" ht="15.75" customHeight="1">
      <c r="A554" s="443"/>
      <c r="B554" s="443"/>
    </row>
    <row r="555" spans="1:2" ht="15.75" customHeight="1">
      <c r="A555" s="443"/>
      <c r="B555" s="443"/>
    </row>
    <row r="556" spans="1:2" ht="15.75" customHeight="1">
      <c r="A556" s="443"/>
      <c r="B556" s="443"/>
    </row>
    <row r="557" spans="1:2" ht="15.75" customHeight="1">
      <c r="A557" s="443"/>
      <c r="B557" s="443"/>
    </row>
    <row r="558" spans="1:2" ht="15.75" customHeight="1">
      <c r="A558" s="443"/>
      <c r="B558" s="443"/>
    </row>
    <row r="559" spans="1:2" ht="15.75" customHeight="1">
      <c r="A559" s="443"/>
      <c r="B559" s="443"/>
    </row>
    <row r="560" spans="1:2" ht="15.75" customHeight="1">
      <c r="A560" s="443"/>
      <c r="B560" s="443"/>
    </row>
    <row r="561" spans="1:2" ht="15.75" customHeight="1">
      <c r="A561" s="443"/>
      <c r="B561" s="443"/>
    </row>
    <row r="562" spans="1:2" ht="15.75" customHeight="1">
      <c r="A562" s="443"/>
      <c r="B562" s="443"/>
    </row>
    <row r="563" spans="1:2" ht="15.75" customHeight="1">
      <c r="A563" s="443"/>
      <c r="B563" s="443"/>
    </row>
    <row r="564" spans="1:2" ht="15.75" customHeight="1">
      <c r="A564" s="443"/>
      <c r="B564" s="443"/>
    </row>
    <row r="565" spans="1:2" ht="15.75" customHeight="1">
      <c r="A565" s="443"/>
      <c r="B565" s="443"/>
    </row>
    <row r="566" spans="1:2" ht="15.75" customHeight="1">
      <c r="A566" s="443"/>
      <c r="B566" s="443"/>
    </row>
    <row r="567" spans="1:2" ht="15.75" customHeight="1">
      <c r="A567" s="443"/>
      <c r="B567" s="443"/>
    </row>
    <row r="568" spans="1:2" ht="15.75" customHeight="1">
      <c r="A568" s="443"/>
      <c r="B568" s="443"/>
    </row>
    <row r="569" spans="1:2" ht="15.75" customHeight="1">
      <c r="A569" s="443"/>
      <c r="B569" s="443"/>
    </row>
    <row r="570" spans="1:2" ht="15.75" customHeight="1">
      <c r="A570" s="443"/>
      <c r="B570" s="443"/>
    </row>
    <row r="571" spans="1:2" ht="15.75" customHeight="1">
      <c r="A571" s="443"/>
      <c r="B571" s="443"/>
    </row>
    <row r="572" spans="1:2" ht="15.75" customHeight="1">
      <c r="A572" s="443"/>
      <c r="B572" s="443"/>
    </row>
    <row r="573" spans="1:2" ht="15.75" customHeight="1">
      <c r="A573" s="443"/>
      <c r="B573" s="443"/>
    </row>
    <row r="574" spans="1:2" ht="15.75" customHeight="1">
      <c r="A574" s="443"/>
      <c r="B574" s="443"/>
    </row>
    <row r="575" spans="1:2" ht="15.75" customHeight="1">
      <c r="A575" s="443"/>
      <c r="B575" s="443"/>
    </row>
    <row r="576" spans="1:2" ht="15.75" customHeight="1">
      <c r="A576" s="443"/>
      <c r="B576" s="443"/>
    </row>
    <row r="577" spans="1:2" ht="15.75" customHeight="1">
      <c r="A577" s="443"/>
      <c r="B577" s="443"/>
    </row>
    <row r="578" spans="1:2" ht="15.75" customHeight="1">
      <c r="A578" s="443"/>
      <c r="B578" s="443"/>
    </row>
    <row r="579" spans="1:2" ht="15.75" customHeight="1">
      <c r="A579" s="443"/>
      <c r="B579" s="443"/>
    </row>
    <row r="580" spans="1:2" ht="15.75" customHeight="1">
      <c r="A580" s="443"/>
      <c r="B580" s="443"/>
    </row>
    <row r="581" spans="1:2" ht="15.75" customHeight="1">
      <c r="A581" s="443"/>
      <c r="B581" s="443"/>
    </row>
    <row r="582" spans="1:2" ht="15.75" customHeight="1">
      <c r="A582" s="443"/>
      <c r="B582" s="443"/>
    </row>
    <row r="583" spans="1:2" ht="15.75" customHeight="1">
      <c r="A583" s="443"/>
      <c r="B583" s="443"/>
    </row>
    <row r="584" spans="1:2" ht="15.75" customHeight="1">
      <c r="A584" s="443"/>
      <c r="B584" s="443"/>
    </row>
    <row r="585" spans="1:2" ht="15.75" customHeight="1">
      <c r="A585" s="443"/>
      <c r="B585" s="443"/>
    </row>
    <row r="586" spans="1:2" ht="15.75" customHeight="1">
      <c r="A586" s="443"/>
      <c r="B586" s="443"/>
    </row>
    <row r="587" spans="1:2" ht="15.75" customHeight="1">
      <c r="A587" s="443"/>
      <c r="B587" s="443"/>
    </row>
    <row r="588" spans="1:2" ht="15.75" customHeight="1">
      <c r="A588" s="443"/>
      <c r="B588" s="443"/>
    </row>
    <row r="589" spans="1:2" ht="15.75" customHeight="1">
      <c r="A589" s="443"/>
      <c r="B589" s="443"/>
    </row>
    <row r="590" spans="1:2" ht="15.75" customHeight="1">
      <c r="A590" s="443"/>
      <c r="B590" s="443"/>
    </row>
    <row r="591" spans="1:2" ht="15.75" customHeight="1">
      <c r="A591" s="443"/>
      <c r="B591" s="443"/>
    </row>
    <row r="592" spans="1:2" ht="15.75" customHeight="1">
      <c r="A592" s="443"/>
      <c r="B592" s="443"/>
    </row>
    <row r="593" spans="1:2" ht="15.75" customHeight="1">
      <c r="A593" s="443"/>
      <c r="B593" s="443"/>
    </row>
    <row r="594" spans="1:2" ht="15.75" customHeight="1">
      <c r="A594" s="443"/>
      <c r="B594" s="443"/>
    </row>
    <row r="595" spans="1:2" ht="15.75" customHeight="1">
      <c r="A595" s="443"/>
      <c r="B595" s="443"/>
    </row>
    <row r="596" spans="1:2" ht="15.75" customHeight="1">
      <c r="A596" s="443"/>
      <c r="B596" s="443"/>
    </row>
    <row r="597" spans="1:2" ht="15.75" customHeight="1">
      <c r="A597" s="443"/>
      <c r="B597" s="443"/>
    </row>
    <row r="598" spans="1:2" ht="15.75" customHeight="1">
      <c r="A598" s="443"/>
      <c r="B598" s="443"/>
    </row>
    <row r="599" spans="1:2" ht="15.75" customHeight="1">
      <c r="A599" s="443"/>
      <c r="B599" s="443"/>
    </row>
    <row r="600" spans="1:2" ht="15.75" customHeight="1">
      <c r="A600" s="443"/>
      <c r="B600" s="443"/>
    </row>
    <row r="601" spans="1:2" ht="15.75" customHeight="1">
      <c r="A601" s="443"/>
      <c r="B601" s="443"/>
    </row>
    <row r="602" spans="1:2" ht="15.75" customHeight="1">
      <c r="A602" s="443"/>
      <c r="B602" s="443"/>
    </row>
    <row r="603" spans="1:2" ht="15.75" customHeight="1">
      <c r="A603" s="443"/>
      <c r="B603" s="443"/>
    </row>
    <row r="604" spans="1:2" ht="15.75" customHeight="1">
      <c r="A604" s="443"/>
      <c r="B604" s="443"/>
    </row>
    <row r="605" spans="1:2" ht="15.75" customHeight="1">
      <c r="A605" s="443"/>
      <c r="B605" s="443"/>
    </row>
    <row r="606" spans="1:2" ht="15.75" customHeight="1">
      <c r="A606" s="443"/>
      <c r="B606" s="443"/>
    </row>
    <row r="607" spans="1:2" ht="15.75" customHeight="1">
      <c r="A607" s="443"/>
      <c r="B607" s="443"/>
    </row>
    <row r="608" spans="1:2" ht="15.75" customHeight="1">
      <c r="A608" s="443"/>
      <c r="B608" s="443"/>
    </row>
    <row r="609" spans="1:2" ht="15.75" customHeight="1">
      <c r="A609" s="443"/>
      <c r="B609" s="443"/>
    </row>
    <row r="610" spans="1:2" ht="15.75" customHeight="1">
      <c r="A610" s="443"/>
      <c r="B610" s="443"/>
    </row>
    <row r="611" spans="1:2" ht="15.75" customHeight="1">
      <c r="A611" s="443"/>
      <c r="B611" s="443"/>
    </row>
    <row r="612" spans="1:2" ht="15.75" customHeight="1">
      <c r="A612" s="443"/>
      <c r="B612" s="443"/>
    </row>
    <row r="613" spans="1:2" ht="15.75" customHeight="1">
      <c r="A613" s="443"/>
      <c r="B613" s="443"/>
    </row>
    <row r="614" spans="1:2" ht="15.75" customHeight="1">
      <c r="A614" s="443"/>
      <c r="B614" s="443"/>
    </row>
    <row r="615" spans="1:2" ht="15.75" customHeight="1">
      <c r="A615" s="443"/>
      <c r="B615" s="443"/>
    </row>
    <row r="616" spans="1:2" ht="15.75" customHeight="1">
      <c r="A616" s="443"/>
      <c r="B616" s="443"/>
    </row>
    <row r="617" spans="1:2" ht="15.75" customHeight="1">
      <c r="A617" s="443"/>
      <c r="B617" s="443"/>
    </row>
    <row r="618" spans="1:2" ht="15.75" customHeight="1">
      <c r="A618" s="443"/>
      <c r="B618" s="443"/>
    </row>
    <row r="619" spans="1:2" ht="15.75" customHeight="1">
      <c r="A619" s="443"/>
      <c r="B619" s="443"/>
    </row>
    <row r="620" spans="1:2" ht="15.75" customHeight="1">
      <c r="A620" s="443"/>
      <c r="B620" s="443"/>
    </row>
    <row r="621" spans="1:2" ht="15.75" customHeight="1">
      <c r="A621" s="443"/>
      <c r="B621" s="443"/>
    </row>
    <row r="622" spans="1:2" ht="15.75" customHeight="1">
      <c r="A622" s="443"/>
      <c r="B622" s="443"/>
    </row>
    <row r="623" spans="1:2" ht="15.75" customHeight="1">
      <c r="A623" s="443"/>
      <c r="B623" s="443"/>
    </row>
    <row r="624" spans="1:2" ht="15.75" customHeight="1">
      <c r="A624" s="443"/>
      <c r="B624" s="443"/>
    </row>
    <row r="625" spans="1:2" ht="15.75" customHeight="1">
      <c r="A625" s="443"/>
      <c r="B625" s="443"/>
    </row>
    <row r="626" spans="1:2" ht="15.75" customHeight="1">
      <c r="A626" s="443"/>
      <c r="B626" s="443"/>
    </row>
    <row r="627" spans="1:2" ht="15.75" customHeight="1">
      <c r="A627" s="443"/>
      <c r="B627" s="443"/>
    </row>
    <row r="628" spans="1:2" ht="15.75" customHeight="1">
      <c r="A628" s="443"/>
      <c r="B628" s="443"/>
    </row>
    <row r="629" spans="1:2" ht="15.75" customHeight="1">
      <c r="A629" s="443"/>
      <c r="B629" s="443"/>
    </row>
    <row r="630" spans="1:2" ht="15.75" customHeight="1">
      <c r="A630" s="443"/>
      <c r="B630" s="443"/>
    </row>
    <row r="631" spans="1:2" ht="15.75" customHeight="1">
      <c r="A631" s="443"/>
      <c r="B631" s="443"/>
    </row>
    <row r="632" spans="1:2" ht="15.75" customHeight="1">
      <c r="A632" s="443"/>
      <c r="B632" s="443"/>
    </row>
    <row r="633" spans="1:2" ht="15.75" customHeight="1">
      <c r="A633" s="443"/>
      <c r="B633" s="443"/>
    </row>
    <row r="634" spans="1:2" ht="15.75" customHeight="1">
      <c r="A634" s="443"/>
      <c r="B634" s="443"/>
    </row>
    <row r="635" spans="1:2" ht="15.75" customHeight="1">
      <c r="A635" s="443"/>
      <c r="B635" s="443"/>
    </row>
    <row r="636" spans="1:2" ht="15.75" customHeight="1">
      <c r="A636" s="443"/>
      <c r="B636" s="443"/>
    </row>
    <row r="637" spans="1:2" ht="15.75" customHeight="1">
      <c r="A637" s="443"/>
      <c r="B637" s="443"/>
    </row>
    <row r="638" spans="1:2" ht="15.75" customHeight="1">
      <c r="A638" s="443"/>
      <c r="B638" s="443"/>
    </row>
    <row r="639" spans="1:2" ht="15.75" customHeight="1">
      <c r="A639" s="443"/>
      <c r="B639" s="443"/>
    </row>
    <row r="640" spans="1:2" ht="15.75" customHeight="1">
      <c r="A640" s="443"/>
      <c r="B640" s="443"/>
    </row>
    <row r="641" spans="1:2" ht="15.75" customHeight="1">
      <c r="A641" s="443"/>
      <c r="B641" s="443"/>
    </row>
    <row r="642" spans="1:2" ht="15.75" customHeight="1">
      <c r="A642" s="443"/>
      <c r="B642" s="443"/>
    </row>
    <row r="643" spans="1:2" ht="15.75" customHeight="1">
      <c r="A643" s="443"/>
      <c r="B643" s="443"/>
    </row>
    <row r="644" spans="1:2" ht="15.75" customHeight="1">
      <c r="A644" s="443"/>
      <c r="B644" s="443"/>
    </row>
    <row r="645" spans="1:2" ht="15.75" customHeight="1">
      <c r="A645" s="443"/>
      <c r="B645" s="443"/>
    </row>
    <row r="646" spans="1:2" ht="15.75" customHeight="1">
      <c r="A646" s="443"/>
      <c r="B646" s="443"/>
    </row>
    <row r="647" spans="1:2" ht="15.75" customHeight="1">
      <c r="A647" s="443"/>
      <c r="B647" s="443"/>
    </row>
    <row r="648" spans="1:2" ht="15.75" customHeight="1">
      <c r="A648" s="443"/>
      <c r="B648" s="443"/>
    </row>
    <row r="649" spans="1:2" ht="15.75" customHeight="1">
      <c r="A649" s="443"/>
      <c r="B649" s="443"/>
    </row>
    <row r="650" spans="1:2" ht="15.75" customHeight="1">
      <c r="A650" s="443"/>
      <c r="B650" s="443"/>
    </row>
    <row r="651" spans="1:2" ht="15.75" customHeight="1">
      <c r="A651" s="443"/>
      <c r="B651" s="443"/>
    </row>
    <row r="652" spans="1:2" ht="15.75" customHeight="1">
      <c r="A652" s="443"/>
      <c r="B652" s="443"/>
    </row>
    <row r="653" spans="1:2" ht="15.75" customHeight="1">
      <c r="A653" s="443"/>
      <c r="B653" s="443"/>
    </row>
    <row r="654" spans="1:2" ht="15.75" customHeight="1">
      <c r="A654" s="443"/>
      <c r="B654" s="443"/>
    </row>
    <row r="655" spans="1:2" ht="15.75" customHeight="1">
      <c r="A655" s="443"/>
      <c r="B655" s="443"/>
    </row>
    <row r="656" spans="1:2" ht="15.75" customHeight="1">
      <c r="A656" s="443"/>
      <c r="B656" s="443"/>
    </row>
    <row r="657" spans="1:2" ht="15.75" customHeight="1">
      <c r="A657" s="443"/>
      <c r="B657" s="443"/>
    </row>
    <row r="658" spans="1:2" ht="15.75" customHeight="1">
      <c r="A658" s="443"/>
      <c r="B658" s="443"/>
    </row>
    <row r="659" spans="1:2" ht="15.75" customHeight="1">
      <c r="A659" s="443"/>
      <c r="B659" s="443"/>
    </row>
    <row r="660" spans="1:2" ht="15.75" customHeight="1">
      <c r="A660" s="443"/>
      <c r="B660" s="443"/>
    </row>
    <row r="661" spans="1:2" ht="15.75" customHeight="1">
      <c r="A661" s="443"/>
      <c r="B661" s="443"/>
    </row>
    <row r="662" spans="1:2" ht="15.75" customHeight="1">
      <c r="A662" s="443"/>
      <c r="B662" s="443"/>
    </row>
    <row r="663" spans="1:2" ht="15.75" customHeight="1">
      <c r="A663" s="443"/>
      <c r="B663" s="443"/>
    </row>
    <row r="664" spans="1:2" ht="15.75" customHeight="1">
      <c r="A664" s="443"/>
      <c r="B664" s="443"/>
    </row>
    <row r="665" spans="1:2" ht="15.75" customHeight="1">
      <c r="A665" s="443"/>
      <c r="B665" s="443"/>
    </row>
    <row r="666" spans="1:2" ht="15.75" customHeight="1">
      <c r="A666" s="443"/>
      <c r="B666" s="443"/>
    </row>
    <row r="667" spans="1:2" ht="15.75" customHeight="1">
      <c r="A667" s="443"/>
      <c r="B667" s="443"/>
    </row>
    <row r="668" spans="1:2" ht="15.75" customHeight="1">
      <c r="A668" s="443"/>
      <c r="B668" s="443"/>
    </row>
    <row r="669" spans="1:2" ht="15.75" customHeight="1">
      <c r="A669" s="443"/>
      <c r="B669" s="443"/>
    </row>
    <row r="670" spans="1:2" ht="15.75" customHeight="1">
      <c r="A670" s="443"/>
      <c r="B670" s="443"/>
    </row>
    <row r="671" spans="1:2" ht="15.75" customHeight="1">
      <c r="A671" s="443"/>
      <c r="B671" s="443"/>
    </row>
    <row r="672" spans="1:2" ht="15.75" customHeight="1">
      <c r="A672" s="443"/>
      <c r="B672" s="443"/>
    </row>
    <row r="673" spans="1:2" ht="15.75" customHeight="1">
      <c r="A673" s="443"/>
      <c r="B673" s="443"/>
    </row>
    <row r="674" spans="1:2" ht="15.75" customHeight="1">
      <c r="A674" s="443"/>
      <c r="B674" s="443"/>
    </row>
    <row r="675" spans="1:2" ht="15.75" customHeight="1">
      <c r="A675" s="443"/>
      <c r="B675" s="443"/>
    </row>
    <row r="676" spans="1:2" ht="15.75" customHeight="1">
      <c r="A676" s="443"/>
      <c r="B676" s="443"/>
    </row>
    <row r="677" spans="1:2" ht="15.75" customHeight="1">
      <c r="A677" s="443"/>
      <c r="B677" s="443"/>
    </row>
    <row r="678" spans="1:2" ht="15.75" customHeight="1">
      <c r="A678" s="443"/>
      <c r="B678" s="443"/>
    </row>
    <row r="679" spans="1:2" ht="15.75" customHeight="1">
      <c r="A679" s="443"/>
      <c r="B679" s="443"/>
    </row>
    <row r="680" spans="1:2" ht="15.75" customHeight="1">
      <c r="A680" s="443"/>
      <c r="B680" s="443"/>
    </row>
    <row r="681" spans="1:2" ht="15.75" customHeight="1">
      <c r="A681" s="443"/>
      <c r="B681" s="443"/>
    </row>
    <row r="682" spans="1:2" ht="15.75" customHeight="1">
      <c r="A682" s="443"/>
      <c r="B682" s="443"/>
    </row>
    <row r="683" spans="1:2" ht="15.75" customHeight="1">
      <c r="A683" s="443"/>
      <c r="B683" s="443"/>
    </row>
    <row r="684" spans="1:2" ht="15.75" customHeight="1">
      <c r="A684" s="443"/>
      <c r="B684" s="443"/>
    </row>
    <row r="685" spans="1:2" ht="15.75" customHeight="1">
      <c r="A685" s="443"/>
      <c r="B685" s="443"/>
    </row>
    <row r="686" spans="1:2" ht="15.75" customHeight="1">
      <c r="A686" s="443"/>
      <c r="B686" s="443"/>
    </row>
    <row r="687" spans="1:2" ht="15.75" customHeight="1">
      <c r="A687" s="443"/>
      <c r="B687" s="443"/>
    </row>
    <row r="688" spans="1:2" ht="15.75" customHeight="1">
      <c r="A688" s="443"/>
      <c r="B688" s="443"/>
    </row>
    <row r="689" spans="1:2" ht="15.75" customHeight="1">
      <c r="A689" s="443"/>
      <c r="B689" s="443"/>
    </row>
    <row r="690" spans="1:2" ht="15.75" customHeight="1">
      <c r="A690" s="443"/>
      <c r="B690" s="443"/>
    </row>
    <row r="691" spans="1:2" ht="15.75" customHeight="1">
      <c r="A691" s="443"/>
      <c r="B691" s="443"/>
    </row>
    <row r="692" spans="1:2" ht="15.75" customHeight="1">
      <c r="A692" s="443"/>
      <c r="B692" s="443"/>
    </row>
    <row r="693" spans="1:2" ht="15.75" customHeight="1">
      <c r="A693" s="443"/>
      <c r="B693" s="443"/>
    </row>
    <row r="694" spans="1:2" ht="15.75" customHeight="1">
      <c r="A694" s="443"/>
      <c r="B694" s="443"/>
    </row>
    <row r="695" spans="1:2" ht="15.75" customHeight="1">
      <c r="A695" s="443"/>
      <c r="B695" s="443"/>
    </row>
    <row r="696" spans="1:2" ht="15.75" customHeight="1">
      <c r="A696" s="443"/>
      <c r="B696" s="443"/>
    </row>
    <row r="697" spans="1:2" ht="15.75" customHeight="1">
      <c r="A697" s="443"/>
      <c r="B697" s="443"/>
    </row>
    <row r="698" spans="1:2" ht="15.75" customHeight="1">
      <c r="A698" s="443"/>
      <c r="B698" s="443"/>
    </row>
    <row r="699" spans="1:2" ht="15.75" customHeight="1">
      <c r="A699" s="443"/>
      <c r="B699" s="443"/>
    </row>
    <row r="700" spans="1:2" ht="15.75" customHeight="1">
      <c r="A700" s="443"/>
      <c r="B700" s="443"/>
    </row>
    <row r="701" spans="1:2" ht="15.75" customHeight="1">
      <c r="A701" s="443"/>
      <c r="B701" s="443"/>
    </row>
    <row r="702" spans="1:2" ht="15.75" customHeight="1">
      <c r="A702" s="443"/>
      <c r="B702" s="443"/>
    </row>
    <row r="703" spans="1:2" ht="15.75" customHeight="1">
      <c r="A703" s="443"/>
      <c r="B703" s="443"/>
    </row>
    <row r="704" spans="1:2" ht="15.75" customHeight="1">
      <c r="A704" s="443"/>
      <c r="B704" s="443"/>
    </row>
    <row r="705" spans="1:2" ht="15.75" customHeight="1">
      <c r="A705" s="443"/>
      <c r="B705" s="443"/>
    </row>
    <row r="706" spans="1:2" ht="15.75" customHeight="1">
      <c r="A706" s="443"/>
      <c r="B706" s="443"/>
    </row>
    <row r="707" spans="1:2" ht="15.75" customHeight="1">
      <c r="A707" s="443"/>
      <c r="B707" s="443"/>
    </row>
    <row r="708" spans="1:2" ht="15.75" customHeight="1">
      <c r="A708" s="443"/>
      <c r="B708" s="443"/>
    </row>
    <row r="709" spans="1:2" ht="15.75" customHeight="1">
      <c r="A709" s="443"/>
      <c r="B709" s="443"/>
    </row>
    <row r="710" spans="1:2" ht="15.75" customHeight="1">
      <c r="A710" s="443"/>
      <c r="B710" s="443"/>
    </row>
    <row r="711" spans="1:2" ht="15.75" customHeight="1">
      <c r="A711" s="443"/>
      <c r="B711" s="443"/>
    </row>
    <row r="712" spans="1:2" ht="15.75" customHeight="1">
      <c r="A712" s="443"/>
      <c r="B712" s="443"/>
    </row>
    <row r="713" spans="1:2" ht="15.75" customHeight="1">
      <c r="A713" s="443"/>
      <c r="B713" s="443"/>
    </row>
    <row r="714" spans="1:2" ht="15.75" customHeight="1">
      <c r="A714" s="443"/>
      <c r="B714" s="443"/>
    </row>
    <row r="715" spans="1:2" ht="15.75" customHeight="1">
      <c r="A715" s="443"/>
      <c r="B715" s="443"/>
    </row>
    <row r="716" spans="1:2" ht="15.75" customHeight="1">
      <c r="A716" s="443"/>
      <c r="B716" s="443"/>
    </row>
    <row r="717" spans="1:2" ht="15.75" customHeight="1">
      <c r="A717" s="443"/>
      <c r="B717" s="443"/>
    </row>
    <row r="718" spans="1:2" ht="15.75" customHeight="1">
      <c r="A718" s="443"/>
      <c r="B718" s="443"/>
    </row>
    <row r="719" spans="1:2" ht="15.75" customHeight="1">
      <c r="A719" s="443"/>
      <c r="B719" s="443"/>
    </row>
    <row r="720" spans="1:2" ht="15.75" customHeight="1">
      <c r="A720" s="443"/>
      <c r="B720" s="443"/>
    </row>
    <row r="721" spans="1:2" ht="15.75" customHeight="1">
      <c r="A721" s="443"/>
      <c r="B721" s="443"/>
    </row>
    <row r="722" spans="1:2" ht="15.75" customHeight="1">
      <c r="A722" s="443"/>
      <c r="B722" s="443"/>
    </row>
    <row r="723" spans="1:2" ht="15.75" customHeight="1">
      <c r="A723" s="443"/>
      <c r="B723" s="443"/>
    </row>
    <row r="724" spans="1:2" ht="15.75" customHeight="1">
      <c r="A724" s="443"/>
      <c r="B724" s="443"/>
    </row>
    <row r="725" spans="1:2" ht="15.75" customHeight="1">
      <c r="A725" s="443"/>
      <c r="B725" s="443"/>
    </row>
    <row r="726" spans="1:2" ht="15.75" customHeight="1">
      <c r="A726" s="443"/>
      <c r="B726" s="443"/>
    </row>
    <row r="727" spans="1:2" ht="15.75" customHeight="1">
      <c r="A727" s="443"/>
      <c r="B727" s="443"/>
    </row>
    <row r="728" spans="1:2" ht="15.75" customHeight="1">
      <c r="A728" s="443"/>
      <c r="B728" s="443"/>
    </row>
    <row r="729" spans="1:2" ht="15.75" customHeight="1">
      <c r="A729" s="443"/>
      <c r="B729" s="443"/>
    </row>
    <row r="730" spans="1:2" ht="15.75" customHeight="1">
      <c r="A730" s="443"/>
      <c r="B730" s="443"/>
    </row>
    <row r="731" spans="1:2" ht="15.75" customHeight="1">
      <c r="A731" s="443"/>
      <c r="B731" s="443"/>
    </row>
    <row r="732" spans="1:2" ht="15.75" customHeight="1">
      <c r="A732" s="443"/>
      <c r="B732" s="443"/>
    </row>
    <row r="733" spans="1:2" ht="15.75" customHeight="1">
      <c r="A733" s="443"/>
      <c r="B733" s="443"/>
    </row>
    <row r="734" spans="1:2" ht="15.75" customHeight="1">
      <c r="A734" s="443"/>
      <c r="B734" s="443"/>
    </row>
    <row r="735" spans="1:2" ht="15.75" customHeight="1">
      <c r="A735" s="443"/>
      <c r="B735" s="443"/>
    </row>
    <row r="736" spans="1:2" ht="15.75" customHeight="1">
      <c r="A736" s="443"/>
      <c r="B736" s="443"/>
    </row>
    <row r="737" spans="1:2" ht="15.75" customHeight="1">
      <c r="A737" s="443"/>
      <c r="B737" s="443"/>
    </row>
    <row r="738" spans="1:2" ht="15.75" customHeight="1">
      <c r="A738" s="443"/>
      <c r="B738" s="443"/>
    </row>
    <row r="739" spans="1:2" ht="15.75" customHeight="1">
      <c r="A739" s="443"/>
      <c r="B739" s="443"/>
    </row>
    <row r="740" spans="1:2" ht="15.75" customHeight="1">
      <c r="A740" s="443"/>
      <c r="B740" s="443"/>
    </row>
    <row r="741" spans="1:2" ht="15.75" customHeight="1">
      <c r="A741" s="443"/>
      <c r="B741" s="443"/>
    </row>
    <row r="742" spans="1:2" ht="15.75" customHeight="1">
      <c r="A742" s="443"/>
      <c r="B742" s="443"/>
    </row>
    <row r="743" spans="1:2" ht="15.75" customHeight="1">
      <c r="A743" s="443"/>
      <c r="B743" s="443"/>
    </row>
    <row r="744" spans="1:2" ht="15.75" customHeight="1">
      <c r="A744" s="443"/>
      <c r="B744" s="443"/>
    </row>
    <row r="745" spans="1:2" ht="15.75" customHeight="1">
      <c r="A745" s="443"/>
      <c r="B745" s="443"/>
    </row>
    <row r="746" spans="1:2" ht="15.75" customHeight="1">
      <c r="A746" s="443"/>
      <c r="B746" s="443"/>
    </row>
    <row r="747" spans="1:2" ht="15.75" customHeight="1">
      <c r="A747" s="443"/>
      <c r="B747" s="443"/>
    </row>
    <row r="748" spans="1:2" ht="15.75" customHeight="1">
      <c r="A748" s="443"/>
      <c r="B748" s="443"/>
    </row>
    <row r="749" spans="1:2" ht="15.75" customHeight="1">
      <c r="A749" s="443"/>
      <c r="B749" s="443"/>
    </row>
    <row r="750" spans="1:2" ht="15.75" customHeight="1">
      <c r="A750" s="443"/>
      <c r="B750" s="443"/>
    </row>
    <row r="751" spans="1:2" ht="15.75" customHeight="1">
      <c r="A751" s="443"/>
      <c r="B751" s="443"/>
    </row>
    <row r="752" spans="1:2" ht="15.75" customHeight="1">
      <c r="A752" s="443"/>
      <c r="B752" s="443"/>
    </row>
    <row r="753" spans="1:2" ht="15.75" customHeight="1">
      <c r="A753" s="443"/>
      <c r="B753" s="443"/>
    </row>
    <row r="754" spans="1:2" ht="15.75" customHeight="1">
      <c r="A754" s="443"/>
      <c r="B754" s="443"/>
    </row>
    <row r="755" spans="1:2" ht="15.75" customHeight="1">
      <c r="A755" s="443"/>
      <c r="B755" s="443"/>
    </row>
    <row r="756" spans="1:2" ht="15.75" customHeight="1">
      <c r="A756" s="443"/>
      <c r="B756" s="443"/>
    </row>
    <row r="757" spans="1:2" ht="15.75" customHeight="1">
      <c r="A757" s="443"/>
      <c r="B757" s="443"/>
    </row>
    <row r="758" spans="1:2" ht="15.75" customHeight="1">
      <c r="A758" s="443"/>
      <c r="B758" s="443"/>
    </row>
    <row r="759" spans="1:2" ht="15.75" customHeight="1">
      <c r="A759" s="443"/>
      <c r="B759" s="443"/>
    </row>
    <row r="760" spans="1:2" ht="15.75" customHeight="1">
      <c r="A760" s="443"/>
      <c r="B760" s="443"/>
    </row>
    <row r="761" spans="1:2" ht="15.75" customHeight="1">
      <c r="A761" s="443"/>
      <c r="B761" s="443"/>
    </row>
    <row r="762" spans="1:2" ht="15.75" customHeight="1">
      <c r="A762" s="443"/>
      <c r="B762" s="443"/>
    </row>
    <row r="763" spans="1:2" ht="15.75" customHeight="1">
      <c r="A763" s="443"/>
      <c r="B763" s="443"/>
    </row>
    <row r="764" spans="1:2" ht="15.75" customHeight="1">
      <c r="A764" s="443"/>
      <c r="B764" s="443"/>
    </row>
    <row r="765" spans="1:2" ht="15.75" customHeight="1">
      <c r="A765" s="443"/>
      <c r="B765" s="443"/>
    </row>
    <row r="766" spans="1:2" ht="15.75" customHeight="1">
      <c r="A766" s="443"/>
      <c r="B766" s="443"/>
    </row>
    <row r="767" spans="1:2" ht="15.75" customHeight="1">
      <c r="A767" s="443"/>
      <c r="B767" s="443"/>
    </row>
    <row r="768" spans="1:2" ht="15.75" customHeight="1">
      <c r="A768" s="443"/>
      <c r="B768" s="443"/>
    </row>
    <row r="769" spans="1:2" ht="15.75" customHeight="1">
      <c r="A769" s="443"/>
      <c r="B769" s="443"/>
    </row>
    <row r="770" spans="1:2" ht="15.75" customHeight="1">
      <c r="A770" s="443"/>
      <c r="B770" s="443"/>
    </row>
    <row r="771" spans="1:2" ht="15.75" customHeight="1">
      <c r="A771" s="443"/>
      <c r="B771" s="443"/>
    </row>
    <row r="772" spans="1:2" ht="15.75" customHeight="1">
      <c r="A772" s="443"/>
      <c r="B772" s="443"/>
    </row>
    <row r="773" spans="1:2" ht="15.75" customHeight="1">
      <c r="A773" s="443"/>
      <c r="B773" s="443"/>
    </row>
    <row r="774" spans="1:2" ht="15.75" customHeight="1">
      <c r="A774" s="443"/>
      <c r="B774" s="443"/>
    </row>
    <row r="775" spans="1:2" ht="15.75" customHeight="1">
      <c r="A775" s="443"/>
      <c r="B775" s="443"/>
    </row>
    <row r="776" spans="1:2" ht="15.75" customHeight="1">
      <c r="A776" s="443"/>
      <c r="B776" s="443"/>
    </row>
    <row r="777" spans="1:2" ht="15.75" customHeight="1">
      <c r="A777" s="443"/>
      <c r="B777" s="443"/>
    </row>
    <row r="778" spans="1:2" ht="15.75" customHeight="1">
      <c r="A778" s="443"/>
      <c r="B778" s="443"/>
    </row>
    <row r="779" spans="1:2" ht="15.75" customHeight="1">
      <c r="A779" s="443"/>
      <c r="B779" s="443"/>
    </row>
    <row r="780" spans="1:2" ht="15.75" customHeight="1">
      <c r="A780" s="443"/>
      <c r="B780" s="443"/>
    </row>
    <row r="781" spans="1:2" ht="15.75" customHeight="1">
      <c r="A781" s="443"/>
      <c r="B781" s="443"/>
    </row>
    <row r="782" spans="1:2" ht="15.75" customHeight="1">
      <c r="A782" s="443"/>
      <c r="B782" s="443"/>
    </row>
    <row r="783" spans="1:2" ht="15.75" customHeight="1">
      <c r="A783" s="443"/>
      <c r="B783" s="443"/>
    </row>
    <row r="784" spans="1:2" ht="15.75" customHeight="1">
      <c r="A784" s="443"/>
      <c r="B784" s="443"/>
    </row>
    <row r="785" spans="1:2" ht="15.75" customHeight="1">
      <c r="A785" s="443"/>
      <c r="B785" s="443"/>
    </row>
    <row r="786" spans="1:2" ht="15.75" customHeight="1">
      <c r="A786" s="443"/>
      <c r="B786" s="443"/>
    </row>
    <row r="787" spans="1:2" ht="15.75" customHeight="1">
      <c r="A787" s="443"/>
      <c r="B787" s="443"/>
    </row>
    <row r="788" spans="1:2" ht="15.75" customHeight="1">
      <c r="A788" s="443"/>
      <c r="B788" s="443"/>
    </row>
    <row r="789" spans="1:2" ht="15.75" customHeight="1">
      <c r="A789" s="443"/>
      <c r="B789" s="443"/>
    </row>
    <row r="790" spans="1:2" ht="15.75" customHeight="1">
      <c r="A790" s="443"/>
      <c r="B790" s="443"/>
    </row>
    <row r="791" spans="1:2" ht="15.75" customHeight="1">
      <c r="A791" s="443"/>
      <c r="B791" s="443"/>
    </row>
    <row r="792" spans="1:2" ht="15.75" customHeight="1">
      <c r="A792" s="443"/>
      <c r="B792" s="443"/>
    </row>
    <row r="793" spans="1:2" ht="15.75" customHeight="1">
      <c r="A793" s="443"/>
      <c r="B793" s="443"/>
    </row>
    <row r="794" spans="1:2" ht="15.75" customHeight="1">
      <c r="A794" s="443"/>
      <c r="B794" s="443"/>
    </row>
    <row r="795" spans="1:2" ht="15.75" customHeight="1">
      <c r="A795" s="443"/>
      <c r="B795" s="443"/>
    </row>
    <row r="796" spans="1:2" ht="15.75" customHeight="1">
      <c r="A796" s="443"/>
      <c r="B796" s="443"/>
    </row>
    <row r="797" spans="1:2" ht="15.75" customHeight="1">
      <c r="A797" s="443"/>
      <c r="B797" s="443"/>
    </row>
    <row r="798" spans="1:2" ht="15.75" customHeight="1">
      <c r="A798" s="443"/>
      <c r="B798" s="443"/>
    </row>
    <row r="799" spans="1:2" ht="15.75" customHeight="1">
      <c r="A799" s="443"/>
      <c r="B799" s="443"/>
    </row>
    <row r="800" spans="1:2" ht="15.75" customHeight="1">
      <c r="A800" s="443"/>
      <c r="B800" s="443"/>
    </row>
    <row r="801" spans="1:2" ht="15.75" customHeight="1">
      <c r="A801" s="443"/>
      <c r="B801" s="443"/>
    </row>
    <row r="802" spans="1:2" ht="15.75" customHeight="1">
      <c r="A802" s="443"/>
      <c r="B802" s="443"/>
    </row>
    <row r="803" spans="1:2" ht="15.75" customHeight="1">
      <c r="A803" s="443"/>
      <c r="B803" s="443"/>
    </row>
    <row r="804" spans="1:2" ht="15.75" customHeight="1">
      <c r="A804" s="443"/>
      <c r="B804" s="443"/>
    </row>
    <row r="805" spans="1:2" ht="15.75" customHeight="1">
      <c r="A805" s="443"/>
      <c r="B805" s="443"/>
    </row>
    <row r="806" spans="1:2" ht="15.75" customHeight="1">
      <c r="A806" s="443"/>
      <c r="B806" s="443"/>
    </row>
    <row r="807" spans="1:2" ht="15.75" customHeight="1">
      <c r="A807" s="443"/>
      <c r="B807" s="443"/>
    </row>
    <row r="808" spans="1:2" ht="15.75" customHeight="1">
      <c r="A808" s="443"/>
      <c r="B808" s="443"/>
    </row>
    <row r="809" spans="1:2" ht="15.75" customHeight="1">
      <c r="A809" s="443"/>
      <c r="B809" s="443"/>
    </row>
    <row r="810" spans="1:2" ht="15.75" customHeight="1">
      <c r="A810" s="443"/>
      <c r="B810" s="443"/>
    </row>
    <row r="811" spans="1:2" ht="15.75" customHeight="1">
      <c r="A811" s="443"/>
      <c r="B811" s="443"/>
    </row>
    <row r="812" spans="1:2" ht="15.75" customHeight="1">
      <c r="A812" s="443"/>
      <c r="B812" s="443"/>
    </row>
    <row r="813" spans="1:2" ht="15.75" customHeight="1">
      <c r="A813" s="443"/>
      <c r="B813" s="443"/>
    </row>
    <row r="814" spans="1:2" ht="15.75" customHeight="1">
      <c r="A814" s="443"/>
      <c r="B814" s="443"/>
    </row>
    <row r="815" spans="1:2" ht="15.75" customHeight="1">
      <c r="A815" s="443"/>
      <c r="B815" s="443"/>
    </row>
    <row r="816" spans="1:2" ht="15.75" customHeight="1">
      <c r="A816" s="443"/>
      <c r="B816" s="443"/>
    </row>
    <row r="817" spans="1:2" ht="15.75" customHeight="1">
      <c r="A817" s="443"/>
      <c r="B817" s="443"/>
    </row>
    <row r="818" spans="1:2" ht="15.75" customHeight="1">
      <c r="A818" s="443"/>
      <c r="B818" s="443"/>
    </row>
    <row r="819" spans="1:2" ht="15.75" customHeight="1">
      <c r="A819" s="443"/>
      <c r="B819" s="443"/>
    </row>
    <row r="820" spans="1:2" ht="15.75" customHeight="1">
      <c r="A820" s="443"/>
      <c r="B820" s="443"/>
    </row>
    <row r="821" spans="1:2" ht="15.75" customHeight="1">
      <c r="A821" s="443"/>
      <c r="B821" s="443"/>
    </row>
    <row r="822" spans="1:2" ht="15.75" customHeight="1">
      <c r="A822" s="443"/>
      <c r="B822" s="443"/>
    </row>
    <row r="823" spans="1:2" ht="15.75" customHeight="1">
      <c r="A823" s="443"/>
      <c r="B823" s="443"/>
    </row>
    <row r="824" spans="1:2" ht="15.75" customHeight="1">
      <c r="A824" s="443"/>
      <c r="B824" s="443"/>
    </row>
    <row r="825" spans="1:2" ht="15.75" customHeight="1">
      <c r="A825" s="443"/>
      <c r="B825" s="443"/>
    </row>
    <row r="826" spans="1:2" ht="15.75" customHeight="1">
      <c r="A826" s="443"/>
      <c r="B826" s="443"/>
    </row>
    <row r="827" spans="1:2" ht="15.75" customHeight="1">
      <c r="A827" s="443"/>
      <c r="B827" s="443"/>
    </row>
    <row r="828" spans="1:2" ht="15.75" customHeight="1">
      <c r="A828" s="443"/>
      <c r="B828" s="443"/>
    </row>
    <row r="829" spans="1:2" ht="15.75" customHeight="1">
      <c r="A829" s="443"/>
      <c r="B829" s="443"/>
    </row>
    <row r="830" spans="1:2" ht="15.75" customHeight="1">
      <c r="A830" s="443"/>
      <c r="B830" s="443"/>
    </row>
    <row r="831" spans="1:2" ht="15.75" customHeight="1">
      <c r="A831" s="443"/>
      <c r="B831" s="443"/>
    </row>
    <row r="832" spans="1:2" ht="15.75" customHeight="1">
      <c r="A832" s="443"/>
      <c r="B832" s="443"/>
    </row>
    <row r="833" spans="1:2" ht="15.75" customHeight="1">
      <c r="A833" s="443"/>
      <c r="B833" s="443"/>
    </row>
    <row r="834" spans="1:2" ht="15.75" customHeight="1">
      <c r="A834" s="443"/>
      <c r="B834" s="443"/>
    </row>
    <row r="835" spans="1:2" ht="15.75" customHeight="1">
      <c r="A835" s="443"/>
      <c r="B835" s="443"/>
    </row>
    <row r="836" spans="1:2" ht="15.75" customHeight="1">
      <c r="A836" s="443"/>
      <c r="B836" s="443"/>
    </row>
    <row r="837" spans="1:2" ht="15.75" customHeight="1">
      <c r="A837" s="443"/>
      <c r="B837" s="443"/>
    </row>
    <row r="838" spans="1:2" ht="15.75" customHeight="1">
      <c r="A838" s="443"/>
      <c r="B838" s="443"/>
    </row>
    <row r="839" spans="1:2" ht="15.75" customHeight="1">
      <c r="A839" s="443"/>
      <c r="B839" s="443"/>
    </row>
    <row r="840" spans="1:2" ht="15.75" customHeight="1">
      <c r="A840" s="443"/>
      <c r="B840" s="443"/>
    </row>
    <row r="841" spans="1:2" ht="15.75" customHeight="1">
      <c r="A841" s="443"/>
      <c r="B841" s="443"/>
    </row>
    <row r="842" spans="1:2" ht="15.75" customHeight="1">
      <c r="A842" s="443"/>
      <c r="B842" s="443"/>
    </row>
    <row r="843" spans="1:2" ht="15.75" customHeight="1">
      <c r="A843" s="443"/>
      <c r="B843" s="443"/>
    </row>
    <row r="844" spans="1:2" ht="15.75" customHeight="1">
      <c r="A844" s="443"/>
      <c r="B844" s="443"/>
    </row>
    <row r="845" spans="1:2" ht="15.75" customHeight="1">
      <c r="A845" s="443"/>
      <c r="B845" s="443"/>
    </row>
    <row r="846" spans="1:2" ht="15.75" customHeight="1">
      <c r="A846" s="443"/>
      <c r="B846" s="443"/>
    </row>
    <row r="847" spans="1:2" ht="15.75" customHeight="1">
      <c r="A847" s="443"/>
      <c r="B847" s="443"/>
    </row>
    <row r="848" spans="1:2" ht="15.75" customHeight="1">
      <c r="A848" s="443"/>
      <c r="B848" s="443"/>
    </row>
    <row r="849" spans="1:2" ht="15.75" customHeight="1">
      <c r="A849" s="443"/>
      <c r="B849" s="443"/>
    </row>
    <row r="850" spans="1:2" ht="15.75" customHeight="1">
      <c r="A850" s="443"/>
      <c r="B850" s="443"/>
    </row>
    <row r="851" spans="1:2" ht="15.75" customHeight="1">
      <c r="A851" s="443"/>
      <c r="B851" s="443"/>
    </row>
    <row r="852" spans="1:2" ht="15.75" customHeight="1">
      <c r="A852" s="443"/>
      <c r="B852" s="443"/>
    </row>
    <row r="853" spans="1:2" ht="15.75" customHeight="1">
      <c r="A853" s="443"/>
      <c r="B853" s="443"/>
    </row>
    <row r="854" spans="1:2" ht="15.75" customHeight="1">
      <c r="A854" s="443"/>
      <c r="B854" s="443"/>
    </row>
    <row r="855" spans="1:2" ht="15.75" customHeight="1">
      <c r="A855" s="443"/>
      <c r="B855" s="443"/>
    </row>
    <row r="856" spans="1:2" ht="15.75" customHeight="1">
      <c r="A856" s="443"/>
      <c r="B856" s="443"/>
    </row>
    <row r="857" spans="1:2" ht="15.75" customHeight="1">
      <c r="A857" s="443"/>
      <c r="B857" s="443"/>
    </row>
    <row r="858" spans="1:2" ht="15.75" customHeight="1">
      <c r="A858" s="443"/>
      <c r="B858" s="443"/>
    </row>
    <row r="859" spans="1:2" ht="15.75" customHeight="1">
      <c r="A859" s="443"/>
      <c r="B859" s="443"/>
    </row>
    <row r="860" spans="1:2" ht="15.75" customHeight="1">
      <c r="A860" s="443"/>
      <c r="B860" s="443"/>
    </row>
    <row r="861" spans="1:2" ht="15.75" customHeight="1">
      <c r="A861" s="443"/>
      <c r="B861" s="443"/>
    </row>
    <row r="862" spans="1:2" ht="15.75" customHeight="1">
      <c r="A862" s="443"/>
      <c r="B862" s="443"/>
    </row>
    <row r="863" spans="1:2" ht="15.75" customHeight="1">
      <c r="A863" s="443"/>
      <c r="B863" s="443"/>
    </row>
    <row r="864" spans="1:2" ht="15.75" customHeight="1">
      <c r="A864" s="443"/>
      <c r="B864" s="443"/>
    </row>
    <row r="865" spans="1:2" ht="15.75" customHeight="1">
      <c r="A865" s="443"/>
      <c r="B865" s="443"/>
    </row>
    <row r="866" spans="1:2" ht="15.75" customHeight="1">
      <c r="A866" s="443"/>
      <c r="B866" s="443"/>
    </row>
    <row r="867" spans="1:2" ht="15.75" customHeight="1">
      <c r="A867" s="443"/>
      <c r="B867" s="443"/>
    </row>
    <row r="868" spans="1:2" ht="15.75" customHeight="1">
      <c r="A868" s="443"/>
      <c r="B868" s="443"/>
    </row>
    <row r="869" spans="1:2" ht="15.75" customHeight="1">
      <c r="A869" s="443"/>
      <c r="B869" s="443"/>
    </row>
    <row r="870" spans="1:2" ht="15.75" customHeight="1">
      <c r="A870" s="443"/>
      <c r="B870" s="443"/>
    </row>
    <row r="871" spans="1:2" ht="15.75" customHeight="1">
      <c r="A871" s="443"/>
      <c r="B871" s="443"/>
    </row>
    <row r="872" spans="1:2" ht="15.75" customHeight="1">
      <c r="A872" s="443"/>
      <c r="B872" s="443"/>
    </row>
    <row r="873" spans="1:2" ht="15.75" customHeight="1">
      <c r="A873" s="443"/>
      <c r="B873" s="443"/>
    </row>
    <row r="874" spans="1:2" ht="15.75" customHeight="1">
      <c r="A874" s="443"/>
      <c r="B874" s="443"/>
    </row>
    <row r="875" spans="1:2" ht="15.75" customHeight="1">
      <c r="A875" s="443"/>
      <c r="B875" s="443"/>
    </row>
    <row r="876" spans="1:2" ht="15.75" customHeight="1">
      <c r="A876" s="443"/>
      <c r="B876" s="443"/>
    </row>
    <row r="877" spans="1:2" ht="15.75" customHeight="1">
      <c r="A877" s="443"/>
      <c r="B877" s="443"/>
    </row>
    <row r="878" spans="1:2" ht="15.75" customHeight="1">
      <c r="A878" s="443"/>
      <c r="B878" s="443"/>
    </row>
    <row r="879" spans="1:2" ht="15.75" customHeight="1">
      <c r="A879" s="443"/>
      <c r="B879" s="443"/>
    </row>
    <row r="880" spans="1:2" ht="15.75" customHeight="1">
      <c r="A880" s="443"/>
      <c r="B880" s="443"/>
    </row>
    <row r="881" spans="1:2" ht="15.75" customHeight="1">
      <c r="A881" s="443"/>
      <c r="B881" s="443"/>
    </row>
    <row r="882" spans="1:2" ht="15.75" customHeight="1">
      <c r="A882" s="443"/>
      <c r="B882" s="443"/>
    </row>
    <row r="883" spans="1:2" ht="15.75" customHeight="1">
      <c r="A883" s="443"/>
      <c r="B883" s="443"/>
    </row>
    <row r="884" spans="1:2" ht="15.75" customHeight="1">
      <c r="A884" s="443"/>
      <c r="B884" s="443"/>
    </row>
    <row r="885" spans="1:2" ht="15.75" customHeight="1">
      <c r="A885" s="443"/>
      <c r="B885" s="443"/>
    </row>
    <row r="886" spans="1:2" ht="15.75" customHeight="1">
      <c r="A886" s="443"/>
      <c r="B886" s="443"/>
    </row>
    <row r="887" spans="1:2" ht="15.75" customHeight="1">
      <c r="A887" s="443"/>
      <c r="B887" s="443"/>
    </row>
    <row r="888" spans="1:2" ht="15.75" customHeight="1">
      <c r="A888" s="443"/>
      <c r="B888" s="443"/>
    </row>
    <row r="889" spans="1:2" ht="15.75" customHeight="1">
      <c r="A889" s="443"/>
      <c r="B889" s="443"/>
    </row>
    <row r="890" spans="1:2" ht="15.75" customHeight="1">
      <c r="A890" s="443"/>
      <c r="B890" s="443"/>
    </row>
    <row r="891" spans="1:2" ht="15.75" customHeight="1">
      <c r="A891" s="443"/>
      <c r="B891" s="443"/>
    </row>
    <row r="892" spans="1:2" ht="15.75" customHeight="1">
      <c r="A892" s="443"/>
      <c r="B892" s="443"/>
    </row>
    <row r="893" spans="1:2" ht="15.75" customHeight="1">
      <c r="A893" s="443"/>
      <c r="B893" s="443"/>
    </row>
    <row r="894" spans="1:2" ht="15.75" customHeight="1">
      <c r="A894" s="443"/>
      <c r="B894" s="443"/>
    </row>
    <row r="895" spans="1:2" ht="15.75" customHeight="1">
      <c r="A895" s="443"/>
      <c r="B895" s="443"/>
    </row>
    <row r="896" spans="1:2" ht="15.75" customHeight="1">
      <c r="A896" s="443"/>
      <c r="B896" s="443"/>
    </row>
    <row r="897" spans="1:2" ht="15.75" customHeight="1">
      <c r="A897" s="443"/>
      <c r="B897" s="443"/>
    </row>
    <row r="898" spans="1:2" ht="15.75" customHeight="1">
      <c r="A898" s="443"/>
      <c r="B898" s="443"/>
    </row>
    <row r="899" spans="1:2" ht="15.75" customHeight="1">
      <c r="A899" s="443"/>
      <c r="B899" s="443"/>
    </row>
    <row r="900" spans="1:2" ht="15.75" customHeight="1">
      <c r="A900" s="443"/>
      <c r="B900" s="443"/>
    </row>
    <row r="901" spans="1:2" ht="15.75" customHeight="1">
      <c r="A901" s="443"/>
      <c r="B901" s="443"/>
    </row>
    <row r="902" spans="1:2" ht="15.75" customHeight="1">
      <c r="A902" s="443"/>
      <c r="B902" s="443"/>
    </row>
    <row r="903" spans="1:2" ht="15.75" customHeight="1">
      <c r="A903" s="443"/>
      <c r="B903" s="443"/>
    </row>
    <row r="904" spans="1:2" ht="15.75" customHeight="1">
      <c r="A904" s="443"/>
      <c r="B904" s="443"/>
    </row>
    <row r="905" spans="1:2" ht="15.75" customHeight="1">
      <c r="A905" s="443"/>
      <c r="B905" s="443"/>
    </row>
    <row r="906" spans="1:2" ht="15.75" customHeight="1">
      <c r="A906" s="443"/>
      <c r="B906" s="443"/>
    </row>
    <row r="907" spans="1:2" ht="15.75" customHeight="1">
      <c r="A907" s="443"/>
      <c r="B907" s="443"/>
    </row>
    <row r="908" spans="1:2" ht="15.75" customHeight="1">
      <c r="A908" s="443"/>
      <c r="B908" s="443"/>
    </row>
    <row r="909" spans="1:2" ht="15.75" customHeight="1">
      <c r="A909" s="443"/>
      <c r="B909" s="443"/>
    </row>
    <row r="910" spans="1:2" ht="15.75" customHeight="1">
      <c r="A910" s="443"/>
      <c r="B910" s="443"/>
    </row>
    <row r="911" spans="1:2" ht="15.75" customHeight="1">
      <c r="A911" s="443"/>
      <c r="B911" s="443"/>
    </row>
    <row r="912" spans="1:2" ht="15.75" customHeight="1">
      <c r="A912" s="443"/>
      <c r="B912" s="443"/>
    </row>
    <row r="913" spans="1:2" ht="15.75" customHeight="1">
      <c r="A913" s="443"/>
      <c r="B913" s="443"/>
    </row>
    <row r="914" spans="1:2" ht="15.75" customHeight="1">
      <c r="A914" s="443"/>
      <c r="B914" s="443"/>
    </row>
    <row r="915" spans="1:2" ht="15.75" customHeight="1">
      <c r="A915" s="443"/>
      <c r="B915" s="443"/>
    </row>
    <row r="916" spans="1:2" ht="15.75" customHeight="1">
      <c r="A916" s="443"/>
      <c r="B916" s="443"/>
    </row>
    <row r="917" spans="1:2" ht="15.75" customHeight="1">
      <c r="A917" s="443"/>
      <c r="B917" s="443"/>
    </row>
    <row r="918" spans="1:2" ht="15.75" customHeight="1">
      <c r="A918" s="443"/>
      <c r="B918" s="443"/>
    </row>
    <row r="919" spans="1:2" ht="15.75" customHeight="1">
      <c r="A919" s="443"/>
      <c r="B919" s="443"/>
    </row>
    <row r="920" spans="1:2" ht="15.75" customHeight="1">
      <c r="A920" s="443"/>
      <c r="B920" s="443"/>
    </row>
    <row r="921" spans="1:2" ht="15.75" customHeight="1">
      <c r="A921" s="443"/>
      <c r="B921" s="443"/>
    </row>
    <row r="922" spans="1:2" ht="15.75" customHeight="1">
      <c r="A922" s="443"/>
      <c r="B922" s="443"/>
    </row>
    <row r="923" spans="1:2" ht="15.75" customHeight="1">
      <c r="A923" s="443"/>
      <c r="B923" s="443"/>
    </row>
    <row r="924" spans="1:2" ht="15.75" customHeight="1">
      <c r="A924" s="443"/>
      <c r="B924" s="443"/>
    </row>
    <row r="925" spans="1:2" ht="15.75" customHeight="1">
      <c r="A925" s="443"/>
      <c r="B925" s="443"/>
    </row>
    <row r="926" spans="1:2" ht="15.75" customHeight="1">
      <c r="A926" s="443"/>
      <c r="B926" s="443"/>
    </row>
    <row r="927" spans="1:2" ht="15.75" customHeight="1">
      <c r="A927" s="443"/>
      <c r="B927" s="443"/>
    </row>
    <row r="928" spans="1:2" ht="15.75" customHeight="1">
      <c r="A928" s="443"/>
      <c r="B928" s="443"/>
    </row>
    <row r="929" spans="1:2" ht="15.75" customHeight="1">
      <c r="A929" s="443"/>
      <c r="B929" s="443"/>
    </row>
    <row r="930" spans="1:2" ht="15.75" customHeight="1">
      <c r="A930" s="443"/>
      <c r="B930" s="443"/>
    </row>
    <row r="931" spans="1:2" ht="15.75" customHeight="1">
      <c r="A931" s="443"/>
      <c r="B931" s="443"/>
    </row>
    <row r="932" spans="1:2" ht="15.75" customHeight="1">
      <c r="A932" s="443"/>
      <c r="B932" s="443"/>
    </row>
    <row r="933" spans="1:2" ht="15.75" customHeight="1">
      <c r="A933" s="443"/>
      <c r="B933" s="443"/>
    </row>
    <row r="934" spans="1:2" ht="15.75" customHeight="1">
      <c r="A934" s="443"/>
      <c r="B934" s="443"/>
    </row>
    <row r="935" spans="1:2" ht="15.75" customHeight="1">
      <c r="A935" s="443"/>
      <c r="B935" s="443"/>
    </row>
    <row r="936" spans="1:2" ht="15.75" customHeight="1">
      <c r="A936" s="443"/>
      <c r="B936" s="443"/>
    </row>
    <row r="937" spans="1:2" ht="15.75" customHeight="1">
      <c r="A937" s="443"/>
      <c r="B937" s="443"/>
    </row>
    <row r="938" spans="1:2" ht="15.75" customHeight="1">
      <c r="A938" s="443"/>
      <c r="B938" s="443"/>
    </row>
    <row r="939" spans="1:2" ht="15.75" customHeight="1">
      <c r="A939" s="443"/>
      <c r="B939" s="443"/>
    </row>
    <row r="940" spans="1:2" ht="15.75" customHeight="1">
      <c r="A940" s="443"/>
      <c r="B940" s="443"/>
    </row>
    <row r="941" spans="1:2" ht="15.75" customHeight="1">
      <c r="A941" s="443"/>
      <c r="B941" s="443"/>
    </row>
    <row r="942" spans="1:2" ht="15.75" customHeight="1">
      <c r="A942" s="443"/>
      <c r="B942" s="443"/>
    </row>
    <row r="943" spans="1:2" ht="15.75" customHeight="1">
      <c r="A943" s="443"/>
      <c r="B943" s="443"/>
    </row>
    <row r="944" spans="1:2" ht="15.75" customHeight="1">
      <c r="A944" s="443"/>
      <c r="B944" s="443"/>
    </row>
    <row r="945" spans="1:2" ht="15.75" customHeight="1">
      <c r="A945" s="443"/>
      <c r="B945" s="443"/>
    </row>
    <row r="946" spans="1:2" ht="15.75" customHeight="1">
      <c r="A946" s="443"/>
      <c r="B946" s="443"/>
    </row>
    <row r="947" spans="1:2" ht="15.75" customHeight="1">
      <c r="A947" s="443"/>
      <c r="B947" s="443"/>
    </row>
    <row r="948" spans="1:2" ht="15.75" customHeight="1">
      <c r="A948" s="443"/>
      <c r="B948" s="443"/>
    </row>
    <row r="949" spans="1:2" ht="15.75" customHeight="1">
      <c r="A949" s="443"/>
      <c r="B949" s="443"/>
    </row>
    <row r="950" spans="1:2" ht="15.75" customHeight="1">
      <c r="A950" s="443"/>
      <c r="B950" s="443"/>
    </row>
    <row r="951" spans="1:2" ht="15.75" customHeight="1">
      <c r="A951" s="443"/>
      <c r="B951" s="443"/>
    </row>
    <row r="952" spans="1:2" ht="15.75" customHeight="1">
      <c r="A952" s="443"/>
      <c r="B952" s="443"/>
    </row>
    <row r="953" spans="1:2" ht="15.75" customHeight="1">
      <c r="A953" s="443"/>
      <c r="B953" s="443"/>
    </row>
    <row r="954" spans="1:2" ht="15.75" customHeight="1">
      <c r="A954" s="443"/>
      <c r="B954" s="443"/>
    </row>
    <row r="955" spans="1:2" ht="15.75" customHeight="1">
      <c r="A955" s="443"/>
      <c r="B955" s="443"/>
    </row>
    <row r="956" spans="1:2" ht="15.75" customHeight="1">
      <c r="A956" s="443"/>
      <c r="B956" s="443"/>
    </row>
    <row r="957" spans="1:2" ht="15.75" customHeight="1">
      <c r="A957" s="443"/>
      <c r="B957" s="443"/>
    </row>
    <row r="958" spans="1:2" ht="15.75" customHeight="1">
      <c r="A958" s="443"/>
      <c r="B958" s="443"/>
    </row>
    <row r="959" spans="1:2" ht="15.75" customHeight="1">
      <c r="A959" s="443"/>
      <c r="B959" s="443"/>
    </row>
    <row r="960" spans="1:2" ht="15.75" customHeight="1">
      <c r="A960" s="443"/>
      <c r="B960" s="443"/>
    </row>
    <row r="961" spans="1:2" ht="15.75" customHeight="1">
      <c r="A961" s="443"/>
      <c r="B961" s="443"/>
    </row>
    <row r="962" spans="1:2" ht="15.75" customHeight="1">
      <c r="A962" s="443"/>
      <c r="B962" s="443"/>
    </row>
    <row r="963" spans="1:2" ht="15.75" customHeight="1">
      <c r="A963" s="443"/>
      <c r="B963" s="443"/>
    </row>
    <row r="964" spans="1:2" ht="15.75" customHeight="1">
      <c r="A964" s="443"/>
      <c r="B964" s="443"/>
    </row>
    <row r="965" spans="1:2" ht="15.75" customHeight="1">
      <c r="A965" s="443"/>
      <c r="B965" s="443"/>
    </row>
    <row r="966" spans="1:2" ht="15.75" customHeight="1">
      <c r="A966" s="443"/>
      <c r="B966" s="443"/>
    </row>
    <row r="967" spans="1:2" ht="15.75" customHeight="1">
      <c r="A967" s="443"/>
      <c r="B967" s="443"/>
    </row>
    <row r="968" spans="1:2" ht="15.75" customHeight="1">
      <c r="A968" s="443"/>
      <c r="B968" s="443"/>
    </row>
    <row r="969" spans="1:2" ht="15.75" customHeight="1">
      <c r="A969" s="443"/>
      <c r="B969" s="443"/>
    </row>
    <row r="970" spans="1:2" ht="15.75" customHeight="1">
      <c r="A970" s="443"/>
      <c r="B970" s="443"/>
    </row>
    <row r="971" spans="1:2" ht="15.75" customHeight="1">
      <c r="A971" s="443"/>
      <c r="B971" s="443"/>
    </row>
    <row r="972" spans="1:2" ht="15.75" customHeight="1">
      <c r="A972" s="443"/>
      <c r="B972" s="443"/>
    </row>
    <row r="973" spans="1:2" ht="15.75" customHeight="1">
      <c r="A973" s="443"/>
      <c r="B973" s="443"/>
    </row>
    <row r="974" spans="1:2" ht="15.75" customHeight="1">
      <c r="A974" s="443"/>
      <c r="B974" s="443"/>
    </row>
    <row r="975" spans="1:2" ht="15.75" customHeight="1">
      <c r="A975" s="443"/>
      <c r="B975" s="443"/>
    </row>
    <row r="976" spans="1:2" ht="15.75" customHeight="1">
      <c r="A976" s="443"/>
      <c r="B976" s="443"/>
    </row>
    <row r="977" spans="1:2" ht="15.75" customHeight="1">
      <c r="A977" s="443"/>
      <c r="B977" s="443"/>
    </row>
    <row r="978" spans="1:2" ht="15.75" customHeight="1">
      <c r="A978" s="443"/>
      <c r="B978" s="443"/>
    </row>
    <row r="979" spans="1:2" ht="15.75" customHeight="1">
      <c r="A979" s="443"/>
      <c r="B979" s="443"/>
    </row>
    <row r="980" spans="1:2" ht="15.75" customHeight="1">
      <c r="A980" s="443"/>
      <c r="B980" s="443"/>
    </row>
    <row r="981" spans="1:2" ht="15.75" customHeight="1">
      <c r="A981" s="443"/>
      <c r="B981" s="443"/>
    </row>
    <row r="982" spans="1:2" ht="15.75" customHeight="1">
      <c r="A982" s="443"/>
      <c r="B982" s="443"/>
    </row>
    <row r="983" spans="1:2" ht="15.75" customHeight="1">
      <c r="A983" s="443"/>
      <c r="B983" s="443"/>
    </row>
    <row r="984" spans="1:2" ht="15.75" customHeight="1">
      <c r="A984" s="443"/>
      <c r="B984" s="443"/>
    </row>
    <row r="985" spans="1:2" ht="15.75" customHeight="1">
      <c r="A985" s="443"/>
      <c r="B985" s="443"/>
    </row>
    <row r="986" spans="1:2" ht="15.75" customHeight="1">
      <c r="A986" s="443"/>
      <c r="B986" s="443"/>
    </row>
    <row r="987" spans="1:2" ht="15.75" customHeight="1">
      <c r="A987" s="443"/>
      <c r="B987" s="443"/>
    </row>
    <row r="988" spans="1:2" ht="15.75" customHeight="1">
      <c r="A988" s="443"/>
      <c r="B988" s="443"/>
    </row>
    <row r="989" spans="1:2" ht="15.75" customHeight="1">
      <c r="A989" s="443"/>
      <c r="B989" s="443"/>
    </row>
    <row r="990" spans="1:2" ht="15.75" customHeight="1">
      <c r="A990" s="443"/>
      <c r="B990" s="443"/>
    </row>
    <row r="991" spans="1:2" ht="15.75" customHeight="1">
      <c r="A991" s="443"/>
      <c r="B991" s="443"/>
    </row>
    <row r="992" spans="1:2" ht="15.75" customHeight="1">
      <c r="A992" s="443"/>
      <c r="B992" s="443"/>
    </row>
    <row r="993" spans="1:2" ht="15.75" customHeight="1">
      <c r="A993" s="443"/>
      <c r="B993" s="443"/>
    </row>
    <row r="994" spans="1:2" ht="15.75" customHeight="1">
      <c r="A994" s="443"/>
      <c r="B994" s="443"/>
    </row>
    <row r="995" spans="1:2" ht="15.75" customHeight="1">
      <c r="A995" s="443"/>
      <c r="B995" s="443"/>
    </row>
    <row r="996" spans="1:2" ht="15.75" customHeight="1">
      <c r="A996" s="443"/>
      <c r="B996" s="443"/>
    </row>
    <row r="997" spans="1:2" ht="15.75" customHeight="1">
      <c r="A997" s="443"/>
      <c r="B997" s="443"/>
    </row>
    <row r="998" spans="1:2" ht="15.75" customHeight="1">
      <c r="A998" s="443"/>
      <c r="B998" s="443"/>
    </row>
    <row r="999" spans="1:2" ht="15.75" customHeight="1">
      <c r="A999" s="443"/>
      <c r="B999" s="443"/>
    </row>
    <row r="1000" spans="1:2" ht="15.75" customHeight="1">
      <c r="A1000" s="443"/>
      <c r="B1000" s="443"/>
    </row>
  </sheetData>
  <conditionalFormatting sqref="A1:AN27 A29:AN59 A61:B1000">
    <cfRule type="expression" dxfId="0" priority="1" stopIfTrue="1">
      <formula>MOD(ROW(),2)=0</formula>
    </cfRule>
  </conditionalFormatting>
  <pageMargins left="0.39374999999999999" right="0.39374999999999999" top="0.39374999999999999" bottom="0.39374999999999999" header="0" footer="0"/>
  <pageSetup paperSize="9" orientation="landscape" cellComments="atEnd"/>
  <headerFooter>
    <oddHeader>&amp;C&amp;A</oddHeader>
    <oddFooter>&amp;CSida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6666"/>
  </sheetPr>
  <dimension ref="A1:N1000"/>
  <sheetViews>
    <sheetView topLeftCell="A43" workbookViewId="0">
      <selection activeCell="I65" sqref="I65"/>
    </sheetView>
  </sheetViews>
  <sheetFormatPr defaultColWidth="14.42578125" defaultRowHeight="15" customHeight="1"/>
  <cols>
    <col min="1" max="1" width="9.140625" customWidth="1"/>
    <col min="2" max="2" width="6.28515625" customWidth="1"/>
    <col min="3" max="4" width="6.5703125" customWidth="1"/>
    <col min="5" max="5" width="18.85546875" customWidth="1"/>
    <col min="6" max="6" width="19.28515625" customWidth="1"/>
    <col min="7" max="7" width="15.140625" customWidth="1"/>
    <col min="8" max="8" width="10.140625" customWidth="1"/>
    <col min="9" max="9" width="16.42578125" customWidth="1"/>
    <col min="10" max="10" width="20" customWidth="1"/>
    <col min="11" max="11" width="17.85546875" customWidth="1"/>
    <col min="12" max="14" width="11.28515625" customWidth="1"/>
  </cols>
  <sheetData>
    <row r="1" spans="1:12" ht="12.75" customHeight="1">
      <c r="A1" s="444" t="s">
        <v>1746</v>
      </c>
      <c r="B1" s="444" t="s">
        <v>474</v>
      </c>
      <c r="C1" s="444" t="s">
        <v>1747</v>
      </c>
      <c r="D1" s="444" t="s">
        <v>126</v>
      </c>
      <c r="E1" s="52" t="s">
        <v>37</v>
      </c>
      <c r="F1" s="52" t="s">
        <v>44</v>
      </c>
      <c r="G1" s="445" t="s">
        <v>1748</v>
      </c>
      <c r="H1" s="445" t="s">
        <v>33</v>
      </c>
      <c r="I1" s="444">
        <v>0</v>
      </c>
      <c r="J1" s="445" t="s">
        <v>1749</v>
      </c>
      <c r="K1" s="445" t="s">
        <v>1750</v>
      </c>
      <c r="L1" s="444">
        <v>1</v>
      </c>
    </row>
    <row r="2" spans="1:12" ht="12.75" customHeight="1">
      <c r="A2" s="444">
        <v>1</v>
      </c>
      <c r="B2" s="444">
        <v>-25</v>
      </c>
      <c r="C2" s="444">
        <v>1</v>
      </c>
      <c r="D2" s="444">
        <v>25</v>
      </c>
      <c r="E2" s="52" t="s">
        <v>1751</v>
      </c>
      <c r="F2" s="52" t="s">
        <v>1692</v>
      </c>
      <c r="G2" s="445" t="s">
        <v>1752</v>
      </c>
      <c r="H2" s="445" t="s">
        <v>1753</v>
      </c>
      <c r="I2" s="444">
        <v>1</v>
      </c>
      <c r="J2" s="445" t="s">
        <v>1754</v>
      </c>
      <c r="K2" s="445" t="s">
        <v>1755</v>
      </c>
    </row>
    <row r="3" spans="1:12" ht="12.75" customHeight="1">
      <c r="A3" s="444">
        <v>2</v>
      </c>
      <c r="B3" s="444">
        <v>-23</v>
      </c>
      <c r="C3" s="444">
        <v>1.3</v>
      </c>
      <c r="D3" s="444">
        <v>30</v>
      </c>
      <c r="E3" s="52" t="s">
        <v>1756</v>
      </c>
      <c r="F3" s="444" t="s">
        <v>1706</v>
      </c>
      <c r="H3" s="445" t="s">
        <v>1757</v>
      </c>
      <c r="I3" s="444">
        <v>2</v>
      </c>
      <c r="J3" s="445" t="s">
        <v>1758</v>
      </c>
      <c r="K3" s="445" t="s">
        <v>1759</v>
      </c>
    </row>
    <row r="4" spans="1:12" ht="12.75" customHeight="1">
      <c r="A4" s="444">
        <v>3</v>
      </c>
      <c r="B4" s="444">
        <v>-21</v>
      </c>
      <c r="C4" s="444">
        <v>1.6</v>
      </c>
      <c r="D4" s="444">
        <v>35</v>
      </c>
      <c r="E4" s="52" t="s">
        <v>1760</v>
      </c>
      <c r="F4" s="444" t="s">
        <v>1685</v>
      </c>
      <c r="G4" s="445" t="s">
        <v>1761</v>
      </c>
      <c r="H4" s="445" t="s">
        <v>1762</v>
      </c>
      <c r="I4" s="444">
        <v>3</v>
      </c>
      <c r="J4" s="445" t="s">
        <v>1763</v>
      </c>
      <c r="K4" s="445" t="s">
        <v>1764</v>
      </c>
    </row>
    <row r="5" spans="1:12" ht="12.75" customHeight="1">
      <c r="A5" s="444">
        <v>4</v>
      </c>
      <c r="B5" s="444">
        <v>-19</v>
      </c>
      <c r="C5" s="444">
        <v>1.8</v>
      </c>
      <c r="D5" s="444">
        <v>35</v>
      </c>
      <c r="E5" s="52" t="s">
        <v>1765</v>
      </c>
      <c r="F5" s="444" t="s">
        <v>1684</v>
      </c>
      <c r="G5" s="445" t="s">
        <v>1752</v>
      </c>
      <c r="H5" s="445" t="s">
        <v>1766</v>
      </c>
      <c r="I5" s="444">
        <v>4</v>
      </c>
      <c r="J5" s="445" t="s">
        <v>1767</v>
      </c>
      <c r="K5" s="445" t="s">
        <v>1768</v>
      </c>
    </row>
    <row r="6" spans="1:12" ht="12.75" customHeight="1">
      <c r="A6" s="444">
        <v>5</v>
      </c>
      <c r="B6" s="444">
        <v>-17</v>
      </c>
      <c r="C6" s="444">
        <v>2</v>
      </c>
      <c r="D6" s="444">
        <v>40</v>
      </c>
      <c r="E6" s="52" t="s">
        <v>1769</v>
      </c>
      <c r="F6" s="444" t="s">
        <v>1686</v>
      </c>
      <c r="J6" s="445" t="s">
        <v>1770</v>
      </c>
      <c r="K6" s="445" t="s">
        <v>1771</v>
      </c>
    </row>
    <row r="7" spans="1:12" ht="12.75" customHeight="1">
      <c r="A7" s="444">
        <v>6</v>
      </c>
      <c r="B7" s="444">
        <v>-15</v>
      </c>
      <c r="C7" s="444">
        <v>2.2000000000000002</v>
      </c>
      <c r="D7" s="444">
        <v>40</v>
      </c>
      <c r="E7" s="52" t="s">
        <v>1772</v>
      </c>
      <c r="F7" s="444" t="s">
        <v>1687</v>
      </c>
      <c r="G7" s="445" t="s">
        <v>1773</v>
      </c>
      <c r="H7" s="445" t="s">
        <v>1774</v>
      </c>
      <c r="J7" s="445" t="s">
        <v>1775</v>
      </c>
      <c r="K7" s="445" t="s">
        <v>1776</v>
      </c>
    </row>
    <row r="8" spans="1:12" ht="12.75" customHeight="1">
      <c r="A8" s="444">
        <v>7</v>
      </c>
      <c r="B8" s="444">
        <v>-14</v>
      </c>
      <c r="C8" s="444">
        <v>2.4</v>
      </c>
      <c r="D8" s="444">
        <v>40</v>
      </c>
      <c r="E8" s="52" t="s">
        <v>1777</v>
      </c>
      <c r="F8" s="444" t="s">
        <v>1691</v>
      </c>
      <c r="G8" s="445" t="s">
        <v>1752</v>
      </c>
      <c r="H8" s="445">
        <f>SUM('Ny NPC'!W3:W12)/2</f>
        <v>35</v>
      </c>
      <c r="J8" s="445" t="s">
        <v>1778</v>
      </c>
      <c r="K8" s="445" t="s">
        <v>1779</v>
      </c>
    </row>
    <row r="9" spans="1:12" ht="12.75" customHeight="1">
      <c r="A9" s="444">
        <v>8</v>
      </c>
      <c r="B9" s="444">
        <v>-13</v>
      </c>
      <c r="C9" s="444">
        <v>2.6</v>
      </c>
      <c r="D9" s="444">
        <v>40</v>
      </c>
      <c r="E9" s="52" t="s">
        <v>1780</v>
      </c>
      <c r="F9" s="444" t="s">
        <v>1674</v>
      </c>
      <c r="H9" s="445" t="s">
        <v>1781</v>
      </c>
      <c r="J9" s="445" t="s">
        <v>1782</v>
      </c>
      <c r="K9" s="445" t="s">
        <v>1783</v>
      </c>
    </row>
    <row r="10" spans="1:12" ht="12.75" customHeight="1">
      <c r="A10" s="444">
        <v>9</v>
      </c>
      <c r="B10" s="444">
        <v>-12</v>
      </c>
      <c r="C10" s="444">
        <v>2.7</v>
      </c>
      <c r="D10" s="444">
        <v>40</v>
      </c>
      <c r="E10" s="52" t="s">
        <v>1784</v>
      </c>
      <c r="F10" s="444" t="s">
        <v>1693</v>
      </c>
      <c r="G10" s="445" t="s">
        <v>1785</v>
      </c>
      <c r="H10" s="445">
        <f>70+H8</f>
        <v>105</v>
      </c>
      <c r="J10" s="445" t="s">
        <v>1786</v>
      </c>
      <c r="K10" s="445" t="s">
        <v>1787</v>
      </c>
    </row>
    <row r="11" spans="1:12" ht="12.75" customHeight="1">
      <c r="A11" s="444">
        <v>10</v>
      </c>
      <c r="B11" s="444">
        <v>-11</v>
      </c>
      <c r="C11" s="444">
        <v>2.8</v>
      </c>
      <c r="D11" s="444">
        <v>45</v>
      </c>
      <c r="E11" s="52" t="s">
        <v>1788</v>
      </c>
      <c r="F11" s="444" t="s">
        <v>1682</v>
      </c>
      <c r="G11" s="445">
        <v>35</v>
      </c>
      <c r="J11" s="445" t="s">
        <v>1789</v>
      </c>
      <c r="K11" s="445" t="s">
        <v>1790</v>
      </c>
    </row>
    <row r="12" spans="1:12" ht="12.75" customHeight="1">
      <c r="A12" s="444">
        <v>11</v>
      </c>
      <c r="B12" s="444">
        <v>-10</v>
      </c>
      <c r="C12" s="444">
        <v>2.9</v>
      </c>
      <c r="D12" s="444">
        <v>45</v>
      </c>
      <c r="E12" s="52" t="s">
        <v>1791</v>
      </c>
      <c r="F12" s="444" t="s">
        <v>1701</v>
      </c>
      <c r="G12" s="445">
        <f>G11/10+1</f>
        <v>4.5</v>
      </c>
      <c r="J12" s="445" t="s">
        <v>1792</v>
      </c>
      <c r="K12" s="445" t="s">
        <v>1793</v>
      </c>
    </row>
    <row r="13" spans="1:12" ht="12.75" customHeight="1">
      <c r="A13" s="444">
        <v>12</v>
      </c>
      <c r="B13" s="444">
        <v>-10</v>
      </c>
      <c r="C13" s="444">
        <v>2.9</v>
      </c>
      <c r="D13" s="444">
        <v>45</v>
      </c>
      <c r="E13" s="52" t="s">
        <v>1794</v>
      </c>
      <c r="F13" s="444" t="s">
        <v>1695</v>
      </c>
      <c r="J13" s="445" t="s">
        <v>1795</v>
      </c>
      <c r="K13" s="445" t="s">
        <v>1796</v>
      </c>
    </row>
    <row r="14" spans="1:12" ht="12.75" customHeight="1">
      <c r="A14" s="444">
        <v>13</v>
      </c>
      <c r="B14" s="444">
        <v>-9</v>
      </c>
      <c r="C14" s="444">
        <v>3</v>
      </c>
      <c r="D14" s="444">
        <v>45</v>
      </c>
      <c r="E14" s="52" t="s">
        <v>1797</v>
      </c>
      <c r="F14" s="444" t="s">
        <v>1690</v>
      </c>
      <c r="G14" s="445" t="s">
        <v>1798</v>
      </c>
      <c r="H14" s="445"/>
      <c r="J14" s="445" t="s">
        <v>1799</v>
      </c>
      <c r="K14" s="445" t="s">
        <v>1800</v>
      </c>
    </row>
    <row r="15" spans="1:12" ht="12.75" customHeight="1">
      <c r="A15" s="444">
        <v>14</v>
      </c>
      <c r="B15" s="444">
        <v>-9</v>
      </c>
      <c r="C15" s="444">
        <v>3</v>
      </c>
      <c r="D15" s="444">
        <v>45</v>
      </c>
      <c r="E15" s="52" t="s">
        <v>1801</v>
      </c>
      <c r="F15" s="444" t="s">
        <v>1679</v>
      </c>
      <c r="G15" s="445" t="s">
        <v>1729</v>
      </c>
      <c r="H15" s="446">
        <f>(ST+ST+EQ)/3</f>
        <v>15</v>
      </c>
      <c r="J15" s="445" t="s">
        <v>1802</v>
      </c>
      <c r="K15" s="445" t="s">
        <v>1803</v>
      </c>
    </row>
    <row r="16" spans="1:12" ht="12.75" customHeight="1">
      <c r="A16" s="444">
        <v>15</v>
      </c>
      <c r="B16" s="444">
        <v>-9</v>
      </c>
      <c r="C16" s="444">
        <v>3</v>
      </c>
      <c r="D16" s="444">
        <v>45</v>
      </c>
      <c r="E16" s="52" t="s">
        <v>1804</v>
      </c>
      <c r="F16" s="444" t="s">
        <v>1699</v>
      </c>
      <c r="G16" s="445" t="s">
        <v>71</v>
      </c>
      <c r="H16" s="446">
        <f>(ST+ST+AG+EQ)/4</f>
        <v>12.5</v>
      </c>
      <c r="J16" s="445"/>
      <c r="K16" s="445"/>
    </row>
    <row r="17" spans="1:14" ht="12.75" customHeight="1">
      <c r="A17" s="444">
        <v>16</v>
      </c>
      <c r="B17" s="444">
        <v>-8</v>
      </c>
      <c r="C17" s="444">
        <v>3.3</v>
      </c>
      <c r="D17" s="444">
        <v>45</v>
      </c>
      <c r="E17" s="52" t="s">
        <v>1805</v>
      </c>
      <c r="F17" s="444" t="s">
        <v>1700</v>
      </c>
      <c r="G17" s="445" t="s">
        <v>1730</v>
      </c>
      <c r="H17" s="446">
        <f>(AG+QU+ST+EQ)/4</f>
        <v>7.5</v>
      </c>
      <c r="J17" s="445"/>
      <c r="K17" s="445"/>
    </row>
    <row r="18" spans="1:14" ht="12.75" customHeight="1">
      <c r="A18" s="444">
        <v>17</v>
      </c>
      <c r="B18" s="444">
        <v>-8</v>
      </c>
      <c r="C18" s="444">
        <v>3.3</v>
      </c>
      <c r="D18" s="444">
        <v>45</v>
      </c>
      <c r="E18" s="52" t="s">
        <v>1806</v>
      </c>
      <c r="F18" s="52" t="s">
        <v>1708</v>
      </c>
      <c r="G18" s="445" t="s">
        <v>87</v>
      </c>
      <c r="H18" s="446">
        <f>(ST+ST+EQ)/3</f>
        <v>15</v>
      </c>
      <c r="J18" s="445"/>
      <c r="K18" s="445"/>
    </row>
    <row r="19" spans="1:14" ht="12.75" customHeight="1">
      <c r="A19" s="444">
        <v>18</v>
      </c>
      <c r="B19" s="444">
        <v>-8</v>
      </c>
      <c r="C19" s="444">
        <v>3.3</v>
      </c>
      <c r="D19" s="444">
        <v>45</v>
      </c>
      <c r="E19" s="52" t="s">
        <v>1807</v>
      </c>
      <c r="F19" s="444" t="s">
        <v>1703</v>
      </c>
      <c r="G19" s="445" t="s">
        <v>1808</v>
      </c>
      <c r="H19" s="446">
        <f>(CO+AG)/2</f>
        <v>12.5</v>
      </c>
      <c r="J19" s="445"/>
      <c r="K19" s="445"/>
    </row>
    <row r="20" spans="1:14" ht="12.75" customHeight="1">
      <c r="A20" s="444">
        <v>19</v>
      </c>
      <c r="B20" s="444">
        <v>-7</v>
      </c>
      <c r="C20" s="444">
        <v>3.6</v>
      </c>
      <c r="D20" s="444">
        <v>45</v>
      </c>
      <c r="E20" s="52" t="s">
        <v>1809</v>
      </c>
      <c r="F20" s="444" t="s">
        <v>1680</v>
      </c>
      <c r="G20" s="445" t="s">
        <v>79</v>
      </c>
      <c r="H20" s="446">
        <f>(AG+AG+ST)/3</f>
        <v>10</v>
      </c>
      <c r="J20" s="445"/>
      <c r="K20" s="445"/>
    </row>
    <row r="21" spans="1:14" ht="12.75" customHeight="1">
      <c r="A21" s="444">
        <v>20</v>
      </c>
      <c r="B21" s="444">
        <v>-7</v>
      </c>
      <c r="C21" s="444">
        <v>3.6</v>
      </c>
      <c r="D21" s="444">
        <v>45</v>
      </c>
      <c r="E21" s="52" t="s">
        <v>1810</v>
      </c>
      <c r="F21" s="444" t="s">
        <v>1683</v>
      </c>
      <c r="G21" s="445" t="s">
        <v>99</v>
      </c>
      <c r="H21" s="446">
        <f>AG</f>
        <v>5</v>
      </c>
      <c r="J21" s="445"/>
      <c r="K21" s="445"/>
    </row>
    <row r="22" spans="1:14" ht="12.75" customHeight="1">
      <c r="A22" s="444">
        <v>21</v>
      </c>
      <c r="B22" s="444">
        <v>-7</v>
      </c>
      <c r="C22" s="444">
        <v>3.6</v>
      </c>
      <c r="D22" s="444">
        <v>45</v>
      </c>
      <c r="E22" s="52" t="s">
        <v>1811</v>
      </c>
      <c r="F22" s="52" t="s">
        <v>1710</v>
      </c>
      <c r="G22" s="445" t="s">
        <v>94</v>
      </c>
      <c r="H22" s="446">
        <f>(ST+ST+AG+EQ)/4</f>
        <v>12.5</v>
      </c>
      <c r="J22" s="445"/>
      <c r="K22" s="445"/>
    </row>
    <row r="23" spans="1:14" ht="12.75" customHeight="1">
      <c r="A23" s="444">
        <v>22</v>
      </c>
      <c r="B23" s="444">
        <v>-6</v>
      </c>
      <c r="C23" s="444">
        <v>3.8</v>
      </c>
      <c r="D23" s="444">
        <v>45</v>
      </c>
      <c r="E23" s="52" t="s">
        <v>1812</v>
      </c>
      <c r="F23" s="444" t="s">
        <v>1705</v>
      </c>
      <c r="G23" s="445" t="s">
        <v>105</v>
      </c>
      <c r="H23" s="446">
        <f>(ST+ST+AG+EQ)/4</f>
        <v>12.5</v>
      </c>
      <c r="J23" s="445"/>
      <c r="K23" s="445"/>
    </row>
    <row r="24" spans="1:14" ht="12.75" customHeight="1">
      <c r="A24" s="444">
        <v>23</v>
      </c>
      <c r="B24" s="444">
        <v>-6</v>
      </c>
      <c r="C24" s="444">
        <v>3.8</v>
      </c>
      <c r="D24" s="444">
        <v>45</v>
      </c>
      <c r="E24" s="52" t="s">
        <v>1813</v>
      </c>
      <c r="F24" s="444" t="s">
        <v>1675</v>
      </c>
      <c r="G24" s="445" t="s">
        <v>1734</v>
      </c>
      <c r="H24" s="446">
        <f>(AG+ST)/2</f>
        <v>12.5</v>
      </c>
      <c r="J24" s="445" t="s">
        <v>1814</v>
      </c>
      <c r="K24" s="445" t="s">
        <v>1815</v>
      </c>
    </row>
    <row r="25" spans="1:14" ht="12.75" customHeight="1">
      <c r="A25" s="444">
        <v>24</v>
      </c>
      <c r="B25" s="444">
        <v>-6</v>
      </c>
      <c r="C25" s="444">
        <v>3.8</v>
      </c>
      <c r="D25" s="444">
        <v>45</v>
      </c>
      <c r="E25" s="52" t="s">
        <v>1816</v>
      </c>
      <c r="F25" s="444" t="s">
        <v>1676</v>
      </c>
    </row>
    <row r="26" spans="1:14" ht="12.75" customHeight="1">
      <c r="A26" s="444">
        <v>25</v>
      </c>
      <c r="B26" s="444">
        <v>-5</v>
      </c>
      <c r="C26" s="444">
        <v>4</v>
      </c>
      <c r="D26" s="444">
        <v>45</v>
      </c>
      <c r="E26" s="52" t="s">
        <v>1817</v>
      </c>
      <c r="F26" s="444" t="s">
        <v>1681</v>
      </c>
      <c r="G26" s="445" t="s">
        <v>1818</v>
      </c>
      <c r="H26" s="445">
        <v>4</v>
      </c>
      <c r="J26" s="445"/>
      <c r="K26" s="445"/>
      <c r="L26" s="445" t="s">
        <v>50</v>
      </c>
      <c r="M26" s="445" t="s">
        <v>153</v>
      </c>
      <c r="N26" s="445" t="s">
        <v>157</v>
      </c>
    </row>
    <row r="27" spans="1:14" ht="12.75" customHeight="1">
      <c r="A27" s="444">
        <v>26</v>
      </c>
      <c r="B27" s="444">
        <v>-5</v>
      </c>
      <c r="C27" s="444">
        <v>4</v>
      </c>
      <c r="D27" s="444">
        <v>50</v>
      </c>
      <c r="E27" s="52" t="s">
        <v>1819</v>
      </c>
      <c r="F27" s="444" t="s">
        <v>1707</v>
      </c>
      <c r="G27" s="445" t="s">
        <v>1820</v>
      </c>
      <c r="H27" s="445">
        <v>5</v>
      </c>
      <c r="J27" s="445" t="s">
        <v>183</v>
      </c>
      <c r="K27" s="447" t="s">
        <v>183</v>
      </c>
      <c r="L27" s="447">
        <v>0</v>
      </c>
      <c r="M27" s="447">
        <v>0</v>
      </c>
      <c r="N27" s="447">
        <v>0</v>
      </c>
    </row>
    <row r="28" spans="1:14" ht="12.75" customHeight="1">
      <c r="A28" s="444">
        <v>27</v>
      </c>
      <c r="B28" s="444">
        <v>-5</v>
      </c>
      <c r="C28" s="444">
        <v>4</v>
      </c>
      <c r="D28" s="444">
        <v>50</v>
      </c>
      <c r="E28" s="52" t="s">
        <v>1821</v>
      </c>
      <c r="F28" s="444" t="s">
        <v>1697</v>
      </c>
      <c r="G28" s="445" t="s">
        <v>1822</v>
      </c>
      <c r="H28" s="445">
        <v>10</v>
      </c>
      <c r="J28" s="445" t="s">
        <v>1823</v>
      </c>
      <c r="K28" s="447" t="s">
        <v>1823</v>
      </c>
      <c r="L28" s="447">
        <v>0</v>
      </c>
      <c r="M28" s="447">
        <v>20</v>
      </c>
      <c r="N28" s="447">
        <v>30</v>
      </c>
    </row>
    <row r="29" spans="1:14" ht="12.75" customHeight="1">
      <c r="A29" s="444">
        <v>28</v>
      </c>
      <c r="B29" s="444">
        <v>-4</v>
      </c>
      <c r="C29" s="444">
        <v>4.3</v>
      </c>
      <c r="D29" s="444">
        <v>50</v>
      </c>
      <c r="E29" s="52" t="s">
        <v>1824</v>
      </c>
      <c r="F29" s="444" t="s">
        <v>1694</v>
      </c>
      <c r="G29" s="445" t="s">
        <v>1825</v>
      </c>
      <c r="H29" s="445">
        <v>2</v>
      </c>
      <c r="J29" s="445" t="s">
        <v>1826</v>
      </c>
      <c r="K29" s="447" t="s">
        <v>1827</v>
      </c>
      <c r="L29" s="447">
        <v>10</v>
      </c>
      <c r="M29" s="447">
        <v>30</v>
      </c>
      <c r="N29" s="447">
        <v>40</v>
      </c>
    </row>
    <row r="30" spans="1:14" ht="12.75" customHeight="1">
      <c r="A30" s="444">
        <v>29</v>
      </c>
      <c r="B30" s="444">
        <v>-4</v>
      </c>
      <c r="C30" s="444">
        <v>4.3</v>
      </c>
      <c r="D30" s="444">
        <v>50</v>
      </c>
      <c r="E30" s="52" t="s">
        <v>1828</v>
      </c>
      <c r="F30" s="444" t="s">
        <v>1678</v>
      </c>
      <c r="G30" s="445" t="s">
        <v>1829</v>
      </c>
      <c r="H30" s="445">
        <v>3</v>
      </c>
      <c r="J30" s="445" t="s">
        <v>1830</v>
      </c>
      <c r="K30" s="447" t="s">
        <v>1830</v>
      </c>
      <c r="L30" s="447">
        <v>20</v>
      </c>
      <c r="M30" s="447">
        <v>40</v>
      </c>
      <c r="N30" s="447">
        <v>60</v>
      </c>
    </row>
    <row r="31" spans="1:14" ht="12.75" customHeight="1">
      <c r="A31" s="444">
        <v>30</v>
      </c>
      <c r="B31" s="444">
        <v>-3</v>
      </c>
      <c r="C31" s="444">
        <v>4.5999999999999996</v>
      </c>
      <c r="D31" s="444">
        <v>50</v>
      </c>
      <c r="E31" s="52" t="s">
        <v>1831</v>
      </c>
      <c r="F31" s="444" t="s">
        <v>1677</v>
      </c>
      <c r="G31" s="445" t="s">
        <v>1832</v>
      </c>
      <c r="H31" s="445">
        <v>7</v>
      </c>
    </row>
    <row r="32" spans="1:14" ht="12.75" customHeight="1">
      <c r="A32" s="444">
        <v>31</v>
      </c>
      <c r="B32" s="444">
        <v>-3</v>
      </c>
      <c r="C32" s="444">
        <v>4.5999999999999996</v>
      </c>
      <c r="D32" s="444">
        <v>50</v>
      </c>
      <c r="E32" s="52" t="s">
        <v>1833</v>
      </c>
      <c r="F32" s="444" t="s">
        <v>1704</v>
      </c>
    </row>
    <row r="33" spans="1:14" ht="12.75" customHeight="1">
      <c r="A33" s="444">
        <v>32</v>
      </c>
      <c r="B33" s="444">
        <v>-3</v>
      </c>
      <c r="C33" s="444">
        <v>4.5999999999999996</v>
      </c>
      <c r="D33" s="444">
        <v>50</v>
      </c>
      <c r="E33" s="52" t="s">
        <v>1834</v>
      </c>
      <c r="F33" s="444" t="s">
        <v>1702</v>
      </c>
      <c r="G33" s="445" t="s">
        <v>159</v>
      </c>
      <c r="H33" s="448" t="s">
        <v>1835</v>
      </c>
      <c r="I33" s="448" t="s">
        <v>1836</v>
      </c>
      <c r="J33" s="448" t="s">
        <v>172</v>
      </c>
      <c r="K33" s="448" t="s">
        <v>168</v>
      </c>
      <c r="L33" s="448" t="s">
        <v>1837</v>
      </c>
      <c r="M33" s="448" t="s">
        <v>50</v>
      </c>
      <c r="N33" s="448" t="s">
        <v>153</v>
      </c>
    </row>
    <row r="34" spans="1:14" ht="12.75" customHeight="1">
      <c r="A34" s="444">
        <v>33</v>
      </c>
      <c r="B34" s="444">
        <v>-2</v>
      </c>
      <c r="C34" s="444">
        <v>4.8</v>
      </c>
      <c r="D34" s="444">
        <v>50</v>
      </c>
      <c r="E34" s="52" t="s">
        <v>1838</v>
      </c>
      <c r="F34" s="52" t="s">
        <v>1709</v>
      </c>
      <c r="G34" s="447">
        <v>1</v>
      </c>
      <c r="H34" s="448">
        <v>0</v>
      </c>
      <c r="I34" s="448">
        <v>0</v>
      </c>
      <c r="J34" s="448">
        <v>0</v>
      </c>
      <c r="K34" s="448">
        <v>0</v>
      </c>
      <c r="L34" s="448">
        <v>0</v>
      </c>
      <c r="M34" s="448">
        <v>0</v>
      </c>
      <c r="N34" s="448">
        <v>0</v>
      </c>
    </row>
    <row r="35" spans="1:14" ht="12.75" customHeight="1">
      <c r="A35" s="444">
        <v>34</v>
      </c>
      <c r="B35" s="444">
        <v>-2</v>
      </c>
      <c r="C35" s="444">
        <v>4.8</v>
      </c>
      <c r="D35" s="444">
        <v>50</v>
      </c>
      <c r="E35" s="52" t="s">
        <v>1839</v>
      </c>
      <c r="F35" s="444" t="s">
        <v>1698</v>
      </c>
      <c r="G35" s="447">
        <v>2</v>
      </c>
      <c r="H35" s="448">
        <v>0</v>
      </c>
      <c r="I35" s="448">
        <v>0</v>
      </c>
      <c r="J35" s="448">
        <v>0</v>
      </c>
      <c r="K35" s="448">
        <v>0</v>
      </c>
      <c r="L35" s="448">
        <v>0</v>
      </c>
      <c r="M35" s="448">
        <v>0</v>
      </c>
      <c r="N35" s="448">
        <v>0</v>
      </c>
    </row>
    <row r="36" spans="1:14" ht="12.75" customHeight="1">
      <c r="A36" s="444">
        <v>35</v>
      </c>
      <c r="B36" s="444">
        <v>-2</v>
      </c>
      <c r="C36" s="444">
        <v>4.8</v>
      </c>
      <c r="D36" s="444">
        <v>50</v>
      </c>
      <c r="E36" s="52" t="s">
        <v>1840</v>
      </c>
      <c r="F36" s="444" t="s">
        <v>1696</v>
      </c>
      <c r="G36" s="447">
        <v>3</v>
      </c>
      <c r="H36" s="448">
        <v>0</v>
      </c>
      <c r="I36" s="448">
        <v>0</v>
      </c>
      <c r="J36" s="448">
        <v>0</v>
      </c>
      <c r="K36" s="448">
        <v>0</v>
      </c>
      <c r="L36" s="448">
        <v>0</v>
      </c>
      <c r="M36" s="448">
        <v>0</v>
      </c>
      <c r="N36" s="448">
        <v>0</v>
      </c>
    </row>
    <row r="37" spans="1:14" ht="12.75" customHeight="1">
      <c r="A37" s="444">
        <v>36</v>
      </c>
      <c r="B37" s="444">
        <v>-2</v>
      </c>
      <c r="C37" s="444">
        <v>4.8</v>
      </c>
      <c r="D37" s="444">
        <v>50</v>
      </c>
      <c r="E37" s="52" t="s">
        <v>1841</v>
      </c>
      <c r="F37" s="444" t="s">
        <v>1689</v>
      </c>
      <c r="G37" s="447">
        <v>4</v>
      </c>
      <c r="H37" s="448">
        <v>0</v>
      </c>
      <c r="I37" s="448">
        <v>0</v>
      </c>
      <c r="J37" s="448">
        <v>0</v>
      </c>
      <c r="K37" s="448">
        <v>0</v>
      </c>
      <c r="L37" s="448">
        <v>0</v>
      </c>
      <c r="M37" s="448">
        <v>0</v>
      </c>
      <c r="N37" s="448">
        <v>0</v>
      </c>
    </row>
    <row r="38" spans="1:14" ht="12.75" customHeight="1">
      <c r="A38" s="444">
        <v>37</v>
      </c>
      <c r="B38" s="444">
        <v>-1</v>
      </c>
      <c r="C38" s="444">
        <v>5</v>
      </c>
      <c r="D38" s="444">
        <v>50</v>
      </c>
      <c r="E38" s="52" t="s">
        <v>1842</v>
      </c>
      <c r="F38" s="444" t="s">
        <v>1688</v>
      </c>
      <c r="G38" s="447">
        <v>5</v>
      </c>
      <c r="H38" s="448">
        <v>0</v>
      </c>
      <c r="I38" s="448">
        <v>0</v>
      </c>
      <c r="J38" s="448">
        <v>0</v>
      </c>
      <c r="K38" s="448">
        <v>0</v>
      </c>
      <c r="L38" s="448">
        <v>0</v>
      </c>
      <c r="M38" s="448">
        <v>0</v>
      </c>
      <c r="N38" s="448">
        <v>10</v>
      </c>
    </row>
    <row r="39" spans="1:14" ht="12.75" customHeight="1">
      <c r="A39" s="444">
        <v>38</v>
      </c>
      <c r="B39" s="444">
        <v>-1</v>
      </c>
      <c r="C39" s="444">
        <v>5</v>
      </c>
      <c r="D39" s="444">
        <v>50</v>
      </c>
      <c r="E39" s="52" t="s">
        <v>1843</v>
      </c>
      <c r="F39" s="444" t="s">
        <v>1711</v>
      </c>
      <c r="G39" s="447">
        <v>6</v>
      </c>
      <c r="H39" s="448">
        <v>0</v>
      </c>
      <c r="I39" s="448">
        <v>-20</v>
      </c>
      <c r="J39" s="448">
        <v>-5</v>
      </c>
      <c r="K39" s="448">
        <v>0</v>
      </c>
      <c r="L39" s="448">
        <v>0</v>
      </c>
      <c r="M39" s="448">
        <v>0</v>
      </c>
      <c r="N39" s="448">
        <v>10</v>
      </c>
    </row>
    <row r="40" spans="1:14" ht="12.75" customHeight="1">
      <c r="A40" s="444">
        <v>39</v>
      </c>
      <c r="B40" s="444">
        <v>-1</v>
      </c>
      <c r="C40" s="444">
        <v>5</v>
      </c>
      <c r="D40" s="444">
        <v>50</v>
      </c>
      <c r="E40" s="52" t="s">
        <v>1844</v>
      </c>
      <c r="G40" s="447">
        <v>7</v>
      </c>
      <c r="H40" s="448">
        <v>-5</v>
      </c>
      <c r="I40" s="448">
        <v>-40</v>
      </c>
      <c r="J40" s="448">
        <v>-5</v>
      </c>
      <c r="K40" s="448">
        <v>-5</v>
      </c>
      <c r="L40" s="448">
        <v>5</v>
      </c>
      <c r="M40" s="448">
        <v>0</v>
      </c>
      <c r="N40" s="448">
        <v>20</v>
      </c>
    </row>
    <row r="41" spans="1:14" ht="12.75" customHeight="1">
      <c r="A41" s="444">
        <v>40</v>
      </c>
      <c r="B41" s="444">
        <v>-1</v>
      </c>
      <c r="C41" s="444">
        <v>5</v>
      </c>
      <c r="D41" s="444">
        <v>50</v>
      </c>
      <c r="E41" s="52" t="s">
        <v>1845</v>
      </c>
      <c r="G41" s="447">
        <v>8</v>
      </c>
      <c r="H41" s="448">
        <v>-10</v>
      </c>
      <c r="I41" s="448">
        <v>-50</v>
      </c>
      <c r="J41" s="448">
        <v>-10</v>
      </c>
      <c r="K41" s="448">
        <v>-5</v>
      </c>
      <c r="L41" s="448">
        <v>10</v>
      </c>
      <c r="M41" s="448">
        <v>0</v>
      </c>
      <c r="N41" s="448">
        <v>20</v>
      </c>
    </row>
    <row r="42" spans="1:14" ht="12.75" customHeight="1">
      <c r="A42" s="444">
        <v>41</v>
      </c>
      <c r="B42" s="444">
        <v>0</v>
      </c>
      <c r="C42" s="444">
        <v>5.5</v>
      </c>
      <c r="D42" s="444">
        <v>50</v>
      </c>
      <c r="E42" s="52" t="s">
        <v>1846</v>
      </c>
      <c r="G42" s="447">
        <v>9</v>
      </c>
      <c r="H42" s="448">
        <v>-5</v>
      </c>
      <c r="I42" s="448">
        <v>-50</v>
      </c>
      <c r="J42" s="448">
        <v>0</v>
      </c>
      <c r="K42" s="448">
        <v>0</v>
      </c>
      <c r="L42" s="448">
        <v>5</v>
      </c>
      <c r="M42" s="448">
        <v>0</v>
      </c>
      <c r="N42" s="448">
        <v>25</v>
      </c>
    </row>
    <row r="43" spans="1:14" ht="12.75" customHeight="1">
      <c r="A43" s="444">
        <v>42</v>
      </c>
      <c r="B43" s="444">
        <v>0</v>
      </c>
      <c r="C43" s="444">
        <v>5.5</v>
      </c>
      <c r="D43" s="444">
        <v>50</v>
      </c>
      <c r="E43" s="52" t="s">
        <v>1847</v>
      </c>
      <c r="G43" s="447">
        <v>10</v>
      </c>
      <c r="H43" s="448">
        <v>-10</v>
      </c>
      <c r="I43" s="448">
        <v>-70</v>
      </c>
      <c r="J43" s="448">
        <v>-10</v>
      </c>
      <c r="K43" s="448">
        <v>-5</v>
      </c>
      <c r="L43" s="448">
        <v>10</v>
      </c>
      <c r="M43" s="448">
        <v>0</v>
      </c>
      <c r="N43" s="448">
        <v>25</v>
      </c>
    </row>
    <row r="44" spans="1:14" ht="12.75" customHeight="1">
      <c r="A44" s="444">
        <v>43</v>
      </c>
      <c r="B44" s="444">
        <v>0</v>
      </c>
      <c r="C44" s="444">
        <v>5.5</v>
      </c>
      <c r="D44" s="444">
        <v>50</v>
      </c>
      <c r="E44" s="52" t="s">
        <v>1848</v>
      </c>
      <c r="G44" s="447">
        <v>11</v>
      </c>
      <c r="H44" s="448">
        <v>-15</v>
      </c>
      <c r="I44" s="448">
        <v>-90</v>
      </c>
      <c r="J44" s="448">
        <v>-20</v>
      </c>
      <c r="K44" s="448">
        <v>-15</v>
      </c>
      <c r="L44" s="448">
        <v>15</v>
      </c>
      <c r="M44" s="448">
        <v>0</v>
      </c>
      <c r="N44" s="448">
        <v>40</v>
      </c>
    </row>
    <row r="45" spans="1:14" ht="12.75" customHeight="1">
      <c r="A45" s="444">
        <v>44</v>
      </c>
      <c r="B45" s="444">
        <v>0</v>
      </c>
      <c r="C45" s="444">
        <v>5.5</v>
      </c>
      <c r="D45" s="444">
        <v>50</v>
      </c>
      <c r="E45" s="52" t="s">
        <v>1849</v>
      </c>
      <c r="G45" s="447">
        <v>12</v>
      </c>
      <c r="H45" s="448">
        <v>-15</v>
      </c>
      <c r="I45" s="448">
        <v>-110</v>
      </c>
      <c r="J45" s="448">
        <v>-30</v>
      </c>
      <c r="K45" s="448">
        <v>-15</v>
      </c>
      <c r="L45" s="448">
        <v>15</v>
      </c>
      <c r="M45" s="448">
        <v>0</v>
      </c>
      <c r="N45" s="448">
        <v>50</v>
      </c>
    </row>
    <row r="46" spans="1:14" ht="12.75" customHeight="1">
      <c r="A46" s="444">
        <v>45</v>
      </c>
      <c r="B46" s="444">
        <v>0</v>
      </c>
      <c r="C46" s="444">
        <v>5.5</v>
      </c>
      <c r="D46" s="444">
        <v>50</v>
      </c>
      <c r="E46" s="52" t="s">
        <v>1850</v>
      </c>
      <c r="G46" s="447">
        <v>13</v>
      </c>
      <c r="H46" s="448">
        <v>-10</v>
      </c>
      <c r="I46" s="448">
        <v>-70</v>
      </c>
      <c r="J46" s="448">
        <v>0</v>
      </c>
      <c r="K46" s="448">
        <v>-5</v>
      </c>
      <c r="L46" s="448">
        <v>10</v>
      </c>
      <c r="M46" s="448">
        <v>30</v>
      </c>
      <c r="N46" s="448">
        <v>40</v>
      </c>
    </row>
    <row r="47" spans="1:14" ht="12.75" customHeight="1">
      <c r="A47" s="444">
        <v>46</v>
      </c>
      <c r="B47" s="444">
        <v>0</v>
      </c>
      <c r="C47" s="444">
        <v>5.5</v>
      </c>
      <c r="D47" s="444">
        <v>50</v>
      </c>
      <c r="E47" s="52" t="s">
        <v>1851</v>
      </c>
      <c r="G47" s="447">
        <v>14</v>
      </c>
      <c r="H47" s="448">
        <v>-15</v>
      </c>
      <c r="I47" s="448">
        <v>-90</v>
      </c>
      <c r="J47" s="448">
        <v>-10</v>
      </c>
      <c r="K47" s="448">
        <v>-10</v>
      </c>
      <c r="L47" s="448">
        <v>15</v>
      </c>
      <c r="M47" s="448">
        <v>30</v>
      </c>
      <c r="N47" s="448">
        <v>40</v>
      </c>
    </row>
    <row r="48" spans="1:14" ht="12.75" customHeight="1">
      <c r="A48" s="444">
        <v>47</v>
      </c>
      <c r="B48" s="444">
        <v>0</v>
      </c>
      <c r="C48" s="444">
        <v>5.5</v>
      </c>
      <c r="D48" s="444">
        <v>50</v>
      </c>
      <c r="E48" s="52" t="s">
        <v>1852</v>
      </c>
      <c r="G48" s="447">
        <v>15</v>
      </c>
      <c r="H48" s="448">
        <v>-25</v>
      </c>
      <c r="I48" s="448">
        <v>-120</v>
      </c>
      <c r="J48" s="448">
        <v>-20</v>
      </c>
      <c r="K48" s="448">
        <v>-20</v>
      </c>
      <c r="L48" s="448">
        <v>25</v>
      </c>
      <c r="M48" s="448">
        <v>60</v>
      </c>
      <c r="N48" s="448">
        <v>70</v>
      </c>
    </row>
    <row r="49" spans="1:14" ht="12.75" customHeight="1">
      <c r="A49" s="444">
        <v>48</v>
      </c>
      <c r="B49" s="444">
        <v>0</v>
      </c>
      <c r="C49" s="444">
        <v>5.5</v>
      </c>
      <c r="D49" s="444">
        <v>50</v>
      </c>
      <c r="E49" s="52" t="s">
        <v>1853</v>
      </c>
      <c r="G49" s="447">
        <v>16</v>
      </c>
      <c r="H49" s="448">
        <v>-25</v>
      </c>
      <c r="I49" s="448">
        <v>-130</v>
      </c>
      <c r="J49" s="448">
        <v>-20</v>
      </c>
      <c r="K49" s="448">
        <v>-20</v>
      </c>
      <c r="L49" s="448">
        <v>25</v>
      </c>
      <c r="M49" s="448">
        <v>60</v>
      </c>
      <c r="N49" s="448">
        <v>70</v>
      </c>
    </row>
    <row r="50" spans="1:14" ht="12.75" customHeight="1">
      <c r="A50" s="444">
        <v>49</v>
      </c>
      <c r="B50" s="444">
        <v>0</v>
      </c>
      <c r="C50" s="444">
        <v>5.5</v>
      </c>
      <c r="D50" s="444">
        <v>50</v>
      </c>
      <c r="E50" s="52" t="s">
        <v>1854</v>
      </c>
      <c r="G50" s="447">
        <v>17</v>
      </c>
      <c r="H50" s="448">
        <v>-15</v>
      </c>
      <c r="I50" s="448">
        <v>-90</v>
      </c>
      <c r="J50" s="448">
        <v>0</v>
      </c>
      <c r="K50" s="448">
        <v>-10</v>
      </c>
      <c r="L50" s="448">
        <v>15</v>
      </c>
      <c r="M50" s="448">
        <v>35</v>
      </c>
      <c r="N50" s="448">
        <v>45</v>
      </c>
    </row>
    <row r="51" spans="1:14" ht="12.75" customHeight="1">
      <c r="A51" s="444">
        <v>50</v>
      </c>
      <c r="B51" s="444">
        <v>0</v>
      </c>
      <c r="C51" s="444">
        <v>5.5</v>
      </c>
      <c r="D51" s="444">
        <v>50</v>
      </c>
      <c r="E51" s="52" t="s">
        <v>1855</v>
      </c>
      <c r="G51" s="447">
        <v>18</v>
      </c>
      <c r="H51" s="448">
        <v>-20</v>
      </c>
      <c r="I51" s="448">
        <v>-110</v>
      </c>
      <c r="J51" s="448">
        <v>-10</v>
      </c>
      <c r="K51" s="448">
        <v>-20</v>
      </c>
      <c r="L51" s="448">
        <v>20</v>
      </c>
      <c r="M51" s="448">
        <v>35</v>
      </c>
      <c r="N51" s="448">
        <v>45</v>
      </c>
    </row>
    <row r="52" spans="1:14" ht="12.75" customHeight="1">
      <c r="A52" s="444">
        <v>51</v>
      </c>
      <c r="B52" s="444">
        <v>0</v>
      </c>
      <c r="C52" s="444">
        <v>5.5</v>
      </c>
      <c r="D52" s="444">
        <v>50</v>
      </c>
      <c r="E52" s="52" t="s">
        <v>1856</v>
      </c>
      <c r="G52" s="447">
        <v>19</v>
      </c>
      <c r="H52" s="448">
        <v>-35</v>
      </c>
      <c r="I52" s="448">
        <v>-150</v>
      </c>
      <c r="J52" s="448">
        <v>-30</v>
      </c>
      <c r="K52" s="448">
        <v>-30</v>
      </c>
      <c r="L52" s="448">
        <v>35</v>
      </c>
      <c r="M52" s="448">
        <v>60</v>
      </c>
      <c r="N52" s="448">
        <v>70</v>
      </c>
    </row>
    <row r="53" spans="1:14" ht="12.75" customHeight="1">
      <c r="A53" s="444">
        <v>52</v>
      </c>
      <c r="B53" s="444">
        <v>0</v>
      </c>
      <c r="C53" s="444">
        <v>5.5</v>
      </c>
      <c r="D53" s="444">
        <v>50</v>
      </c>
      <c r="E53" s="52" t="s">
        <v>1857</v>
      </c>
      <c r="G53" s="447">
        <v>20</v>
      </c>
      <c r="H53" s="448">
        <v>-45</v>
      </c>
      <c r="I53" s="448">
        <v>-165</v>
      </c>
      <c r="J53" s="448">
        <v>-40</v>
      </c>
      <c r="K53" s="448">
        <v>-40</v>
      </c>
      <c r="L53" s="448">
        <v>45</v>
      </c>
      <c r="M53" s="448">
        <v>75</v>
      </c>
      <c r="N53" s="448">
        <v>95</v>
      </c>
    </row>
    <row r="54" spans="1:14" ht="12.75" customHeight="1">
      <c r="A54" s="444">
        <v>53</v>
      </c>
      <c r="B54" s="444">
        <v>0</v>
      </c>
      <c r="C54" s="444">
        <v>5.5</v>
      </c>
      <c r="D54" s="444">
        <v>50</v>
      </c>
      <c r="E54" s="52" t="s">
        <v>1858</v>
      </c>
    </row>
    <row r="55" spans="1:14" ht="12.75" customHeight="1">
      <c r="A55" s="444">
        <v>54</v>
      </c>
      <c r="B55" s="444">
        <v>0</v>
      </c>
      <c r="C55" s="444">
        <v>5.5</v>
      </c>
      <c r="D55" s="444">
        <v>50</v>
      </c>
      <c r="E55" s="52" t="s">
        <v>1859</v>
      </c>
      <c r="G55" s="445" t="s">
        <v>1860</v>
      </c>
      <c r="H55" s="445" t="s">
        <v>126</v>
      </c>
    </row>
    <row r="56" spans="1:14" ht="12.75" customHeight="1">
      <c r="A56" s="444">
        <v>55</v>
      </c>
      <c r="B56" s="444">
        <v>0</v>
      </c>
      <c r="C56" s="444">
        <v>5.5</v>
      </c>
      <c r="D56" s="444">
        <v>50</v>
      </c>
      <c r="E56" s="52" t="s">
        <v>1861</v>
      </c>
      <c r="G56" s="447">
        <v>1</v>
      </c>
      <c r="H56" s="447">
        <v>-10</v>
      </c>
    </row>
    <row r="57" spans="1:14" ht="12.75" customHeight="1">
      <c r="A57" s="444">
        <v>56</v>
      </c>
      <c r="B57" s="444">
        <v>0</v>
      </c>
      <c r="C57" s="444">
        <v>5.5</v>
      </c>
      <c r="D57" s="444">
        <v>50</v>
      </c>
      <c r="E57" s="52" t="s">
        <v>1862</v>
      </c>
      <c r="G57" s="447">
        <v>100</v>
      </c>
      <c r="H57" s="447">
        <v>-5</v>
      </c>
    </row>
    <row r="58" spans="1:14" ht="12.75" customHeight="1">
      <c r="A58" s="444">
        <v>57</v>
      </c>
      <c r="B58" s="444">
        <v>0</v>
      </c>
      <c r="C58" s="444">
        <v>5.5</v>
      </c>
      <c r="D58" s="444">
        <v>50</v>
      </c>
      <c r="E58" s="52" t="s">
        <v>1863</v>
      </c>
      <c r="G58" s="447">
        <v>163</v>
      </c>
      <c r="H58" s="447">
        <v>0</v>
      </c>
    </row>
    <row r="59" spans="1:14" ht="12.75" customHeight="1">
      <c r="A59" s="444">
        <v>58</v>
      </c>
      <c r="B59" s="444">
        <v>0</v>
      </c>
      <c r="C59" s="444">
        <v>5.5</v>
      </c>
      <c r="D59" s="444">
        <v>50</v>
      </c>
      <c r="E59" s="52" t="s">
        <v>1864</v>
      </c>
      <c r="G59" s="447">
        <v>194</v>
      </c>
      <c r="H59" s="447">
        <v>5</v>
      </c>
    </row>
    <row r="60" spans="1:14" ht="12.75" customHeight="1">
      <c r="A60" s="444">
        <v>59</v>
      </c>
      <c r="B60" s="444">
        <v>0</v>
      </c>
      <c r="C60" s="444">
        <v>5.5</v>
      </c>
      <c r="D60" s="444">
        <v>50</v>
      </c>
      <c r="E60" s="52" t="s">
        <v>1865</v>
      </c>
      <c r="G60" s="447">
        <v>208</v>
      </c>
      <c r="H60" s="447">
        <v>10</v>
      </c>
    </row>
    <row r="61" spans="1:14" ht="12.75" customHeight="1">
      <c r="A61" s="444">
        <v>60</v>
      </c>
      <c r="B61" s="444">
        <v>1</v>
      </c>
      <c r="C61" s="444">
        <v>6</v>
      </c>
      <c r="D61" s="444">
        <v>50</v>
      </c>
      <c r="E61" s="52" t="s">
        <v>1866</v>
      </c>
      <c r="G61" s="447">
        <v>223</v>
      </c>
      <c r="H61" s="447">
        <v>15</v>
      </c>
    </row>
    <row r="62" spans="1:14" ht="12.75" customHeight="1">
      <c r="A62" s="444">
        <v>61</v>
      </c>
      <c r="B62" s="444">
        <v>1</v>
      </c>
      <c r="C62" s="444">
        <v>6</v>
      </c>
      <c r="D62" s="444">
        <v>50</v>
      </c>
      <c r="E62" s="52" t="s">
        <v>1867</v>
      </c>
      <c r="G62" s="447">
        <v>238</v>
      </c>
      <c r="H62" s="447">
        <v>20</v>
      </c>
    </row>
    <row r="63" spans="1:14" ht="12.75" customHeight="1">
      <c r="A63" s="444">
        <v>62</v>
      </c>
      <c r="B63" s="444">
        <v>1</v>
      </c>
      <c r="C63" s="444">
        <v>6</v>
      </c>
      <c r="D63" s="444">
        <v>50</v>
      </c>
      <c r="E63" s="52" t="s">
        <v>1868</v>
      </c>
      <c r="G63" s="83"/>
      <c r="H63" s="83"/>
      <c r="I63" s="52"/>
    </row>
    <row r="64" spans="1:14" ht="12.75" customHeight="1">
      <c r="A64" s="444">
        <v>63</v>
      </c>
      <c r="B64" s="444">
        <v>1</v>
      </c>
      <c r="C64" s="444">
        <v>6</v>
      </c>
      <c r="D64" s="444">
        <v>50</v>
      </c>
      <c r="E64" s="52" t="s">
        <v>1869</v>
      </c>
      <c r="G64" s="445" t="s">
        <v>1870</v>
      </c>
      <c r="H64" s="447"/>
      <c r="I64" s="449"/>
    </row>
    <row r="65" spans="1:10" ht="12.75" customHeight="1">
      <c r="A65" s="444">
        <v>64</v>
      </c>
      <c r="B65" s="444">
        <v>2</v>
      </c>
      <c r="C65" s="444">
        <v>6.3</v>
      </c>
      <c r="D65" s="444">
        <v>50</v>
      </c>
      <c r="E65" s="52" t="s">
        <v>1871</v>
      </c>
      <c r="G65" s="447" t="s">
        <v>1872</v>
      </c>
      <c r="H65" s="447"/>
      <c r="I65" s="449">
        <v>35</v>
      </c>
    </row>
    <row r="66" spans="1:10" ht="12.75" customHeight="1">
      <c r="A66" s="444">
        <v>65</v>
      </c>
      <c r="B66" s="444">
        <v>2</v>
      </c>
      <c r="C66" s="444">
        <v>6.3</v>
      </c>
      <c r="D66" s="444">
        <v>50</v>
      </c>
      <c r="E66" s="52" t="s">
        <v>1873</v>
      </c>
      <c r="G66" s="447" t="s">
        <v>1874</v>
      </c>
      <c r="H66" s="447"/>
      <c r="I66" s="449">
        <v>55</v>
      </c>
    </row>
    <row r="67" spans="1:10" ht="12.75" customHeight="1">
      <c r="A67" s="444">
        <v>66</v>
      </c>
      <c r="B67" s="444">
        <v>2</v>
      </c>
      <c r="C67" s="444">
        <v>6.3</v>
      </c>
      <c r="D67" s="444">
        <v>50</v>
      </c>
      <c r="E67" s="52" t="s">
        <v>1875</v>
      </c>
      <c r="G67" s="447" t="s">
        <v>1876</v>
      </c>
      <c r="H67" s="447"/>
      <c r="I67" s="449">
        <v>25</v>
      </c>
    </row>
    <row r="68" spans="1:10" ht="12.75" customHeight="1">
      <c r="A68" s="444">
        <v>67</v>
      </c>
      <c r="B68" s="444">
        <v>2</v>
      </c>
      <c r="C68" s="444">
        <v>6.3</v>
      </c>
      <c r="D68" s="444">
        <v>50</v>
      </c>
      <c r="E68" s="52" t="s">
        <v>1877</v>
      </c>
      <c r="G68" s="447" t="s">
        <v>1878</v>
      </c>
      <c r="H68" s="447"/>
      <c r="I68" s="449">
        <v>35</v>
      </c>
    </row>
    <row r="69" spans="1:10" ht="12.75" customHeight="1">
      <c r="A69" s="444">
        <v>68</v>
      </c>
      <c r="B69" s="444">
        <v>3</v>
      </c>
      <c r="C69" s="444">
        <v>6.6</v>
      </c>
      <c r="D69" s="444">
        <v>50</v>
      </c>
      <c r="E69" s="52" t="s">
        <v>1879</v>
      </c>
      <c r="G69" s="447" t="s">
        <v>1880</v>
      </c>
      <c r="H69" s="447"/>
      <c r="I69" s="449">
        <v>25</v>
      </c>
    </row>
    <row r="70" spans="1:10" ht="12.75" customHeight="1">
      <c r="A70" s="444">
        <v>69</v>
      </c>
      <c r="B70" s="444">
        <v>3</v>
      </c>
      <c r="C70" s="444">
        <v>6.6</v>
      </c>
      <c r="D70" s="444">
        <v>50</v>
      </c>
      <c r="E70" s="52" t="s">
        <v>1881</v>
      </c>
      <c r="G70" s="447" t="s">
        <v>1882</v>
      </c>
      <c r="H70" s="447"/>
      <c r="I70" s="449">
        <v>25</v>
      </c>
    </row>
    <row r="71" spans="1:10" ht="12.75" customHeight="1">
      <c r="A71" s="444">
        <v>70</v>
      </c>
      <c r="B71" s="444">
        <v>3</v>
      </c>
      <c r="C71" s="444">
        <v>6.6</v>
      </c>
      <c r="D71" s="444">
        <v>50</v>
      </c>
      <c r="E71" s="52" t="s">
        <v>1883</v>
      </c>
      <c r="G71" s="447" t="s">
        <v>208</v>
      </c>
      <c r="H71" s="447"/>
      <c r="I71" s="449">
        <v>75</v>
      </c>
      <c r="J71" s="86" t="str">
        <f>'Ny NPC'!U71</f>
        <v>Unencumbered</v>
      </c>
    </row>
    <row r="72" spans="1:10" ht="12.75" customHeight="1">
      <c r="A72" s="444">
        <v>71</v>
      </c>
      <c r="B72" s="444">
        <v>3</v>
      </c>
      <c r="C72" s="444">
        <v>6.6</v>
      </c>
      <c r="D72" s="444">
        <v>50</v>
      </c>
      <c r="G72" s="83"/>
      <c r="H72" s="83"/>
      <c r="I72" s="52"/>
      <c r="J72" s="444" t="str">
        <f>IF(J71&lt;&gt;H71,"TRUE", "FALSE")</f>
        <v>TRUE</v>
      </c>
    </row>
    <row r="73" spans="1:10" ht="12.75" customHeight="1">
      <c r="A73" s="444">
        <v>72</v>
      </c>
      <c r="B73" s="444">
        <v>4</v>
      </c>
      <c r="C73" s="444">
        <v>6.8</v>
      </c>
      <c r="D73" s="444">
        <v>50</v>
      </c>
      <c r="G73" s="447" t="s">
        <v>50</v>
      </c>
      <c r="H73" s="447"/>
      <c r="I73" s="52"/>
    </row>
    <row r="74" spans="1:10" ht="12.75" customHeight="1">
      <c r="A74" s="444">
        <v>73</v>
      </c>
      <c r="B74" s="444">
        <v>4</v>
      </c>
      <c r="C74" s="444">
        <v>6.8</v>
      </c>
      <c r="D74" s="444">
        <v>50</v>
      </c>
      <c r="G74" s="447" t="s">
        <v>153</v>
      </c>
      <c r="H74" s="447"/>
      <c r="I74" s="52"/>
    </row>
    <row r="75" spans="1:10" ht="12.75" customHeight="1">
      <c r="A75" s="444">
        <v>74</v>
      </c>
      <c r="B75" s="444">
        <v>4</v>
      </c>
      <c r="C75" s="444">
        <v>6.8</v>
      </c>
      <c r="D75" s="444">
        <v>50</v>
      </c>
      <c r="G75" s="447" t="s">
        <v>157</v>
      </c>
      <c r="H75" s="447"/>
      <c r="I75" s="52"/>
    </row>
    <row r="76" spans="1:10" ht="12.75" customHeight="1">
      <c r="A76" s="444">
        <v>75</v>
      </c>
      <c r="B76" s="444">
        <v>5</v>
      </c>
      <c r="C76" s="444">
        <v>7</v>
      </c>
      <c r="D76" s="444">
        <v>50</v>
      </c>
      <c r="E76" s="450"/>
      <c r="G76" s="447" t="s">
        <v>1884</v>
      </c>
      <c r="H76" s="447"/>
      <c r="I76" s="52"/>
    </row>
    <row r="77" spans="1:10" ht="12.75" customHeight="1">
      <c r="A77" s="444">
        <v>76</v>
      </c>
      <c r="B77" s="444">
        <v>5</v>
      </c>
      <c r="C77" s="444">
        <v>7</v>
      </c>
      <c r="D77" s="444">
        <v>50</v>
      </c>
      <c r="G77" s="447" t="s">
        <v>1885</v>
      </c>
      <c r="H77" s="447"/>
      <c r="I77" s="52"/>
    </row>
    <row r="78" spans="1:10" ht="12.75" customHeight="1">
      <c r="A78" s="444">
        <v>77</v>
      </c>
      <c r="B78" s="444">
        <v>5</v>
      </c>
      <c r="C78" s="444">
        <v>7</v>
      </c>
      <c r="D78" s="444">
        <v>50</v>
      </c>
      <c r="G78" s="447" t="s">
        <v>1886</v>
      </c>
      <c r="H78" s="447"/>
      <c r="I78" s="52"/>
    </row>
    <row r="79" spans="1:10" ht="12.75" customHeight="1">
      <c r="A79" s="444">
        <v>78</v>
      </c>
      <c r="B79" s="444">
        <v>6</v>
      </c>
      <c r="C79" s="444">
        <v>7.4</v>
      </c>
      <c r="D79" s="444">
        <v>50</v>
      </c>
      <c r="G79" s="447" t="s">
        <v>160</v>
      </c>
      <c r="H79" s="447"/>
      <c r="I79" s="52"/>
    </row>
    <row r="80" spans="1:10" ht="12.75" customHeight="1">
      <c r="A80" s="444">
        <v>79</v>
      </c>
      <c r="B80" s="444">
        <v>6</v>
      </c>
      <c r="C80" s="444">
        <v>7.4</v>
      </c>
      <c r="D80" s="444">
        <v>50</v>
      </c>
      <c r="G80" s="83"/>
      <c r="H80" s="83"/>
      <c r="I80" s="52"/>
    </row>
    <row r="81" spans="1:9" ht="12.75" customHeight="1">
      <c r="A81" s="444">
        <v>80</v>
      </c>
      <c r="B81" s="444">
        <v>6</v>
      </c>
      <c r="C81" s="444">
        <v>7.4</v>
      </c>
      <c r="D81" s="444">
        <v>50</v>
      </c>
      <c r="G81" s="83" t="s">
        <v>1746</v>
      </c>
      <c r="H81" s="83" t="s">
        <v>1887</v>
      </c>
      <c r="I81" s="52"/>
    </row>
    <row r="82" spans="1:9" ht="12.75" customHeight="1">
      <c r="A82" s="444">
        <v>81</v>
      </c>
      <c r="B82" s="444">
        <v>7</v>
      </c>
      <c r="C82" s="444">
        <v>7.7</v>
      </c>
      <c r="D82" s="444">
        <v>50</v>
      </c>
      <c r="G82" s="83">
        <v>1</v>
      </c>
      <c r="H82" s="83">
        <v>0</v>
      </c>
      <c r="I82" s="52"/>
    </row>
    <row r="83" spans="1:9" ht="12.75" customHeight="1">
      <c r="A83" s="444">
        <v>82</v>
      </c>
      <c r="B83" s="444">
        <v>7</v>
      </c>
      <c r="C83" s="444">
        <v>7.7</v>
      </c>
      <c r="D83" s="444">
        <v>50</v>
      </c>
      <c r="G83" s="83">
        <v>2</v>
      </c>
      <c r="H83" s="83">
        <v>0</v>
      </c>
      <c r="I83" s="52"/>
    </row>
    <row r="84" spans="1:9" ht="12.75" customHeight="1">
      <c r="A84" s="444">
        <v>83</v>
      </c>
      <c r="B84" s="444">
        <v>7</v>
      </c>
      <c r="C84" s="444">
        <v>7.7</v>
      </c>
      <c r="D84" s="444">
        <v>50</v>
      </c>
      <c r="E84" s="450"/>
      <c r="G84" s="83">
        <v>3</v>
      </c>
      <c r="H84" s="83">
        <v>0</v>
      </c>
      <c r="I84" s="52"/>
    </row>
    <row r="85" spans="1:9" ht="12.75" customHeight="1">
      <c r="A85" s="444">
        <v>84</v>
      </c>
      <c r="B85" s="444">
        <v>8</v>
      </c>
      <c r="C85" s="444">
        <v>8</v>
      </c>
      <c r="D85" s="444">
        <v>50</v>
      </c>
      <c r="G85" s="83">
        <v>4</v>
      </c>
      <c r="H85" s="83">
        <v>0</v>
      </c>
      <c r="I85" s="52"/>
    </row>
    <row r="86" spans="1:9" ht="12.75" customHeight="1">
      <c r="A86" s="444">
        <v>85</v>
      </c>
      <c r="B86" s="444">
        <v>8</v>
      </c>
      <c r="C86" s="444">
        <v>8</v>
      </c>
      <c r="D86" s="444">
        <v>50</v>
      </c>
      <c r="G86" s="83">
        <v>5</v>
      </c>
      <c r="H86" s="83">
        <v>0</v>
      </c>
      <c r="I86" s="52"/>
    </row>
    <row r="87" spans="1:9" ht="12.75" customHeight="1">
      <c r="A87" s="444">
        <v>86</v>
      </c>
      <c r="B87" s="444">
        <v>8</v>
      </c>
      <c r="C87" s="444">
        <v>8</v>
      </c>
      <c r="D87" s="444">
        <v>50</v>
      </c>
      <c r="G87" s="83">
        <v>6</v>
      </c>
      <c r="H87" s="83">
        <v>0</v>
      </c>
      <c r="I87" s="52"/>
    </row>
    <row r="88" spans="1:9" ht="12.75" customHeight="1">
      <c r="A88" s="444">
        <v>87</v>
      </c>
      <c r="B88" s="444">
        <v>9</v>
      </c>
      <c r="C88" s="444">
        <v>8.1999999999999993</v>
      </c>
      <c r="D88" s="444">
        <v>50</v>
      </c>
      <c r="G88" s="83">
        <v>7</v>
      </c>
      <c r="H88" s="83">
        <v>0</v>
      </c>
      <c r="I88" s="52"/>
    </row>
    <row r="89" spans="1:9" ht="12.75" customHeight="1">
      <c r="A89" s="444">
        <v>88</v>
      </c>
      <c r="B89" s="444">
        <v>9</v>
      </c>
      <c r="C89" s="444">
        <v>8.1999999999999993</v>
      </c>
      <c r="D89" s="444">
        <v>50</v>
      </c>
      <c r="G89" s="83">
        <v>8</v>
      </c>
      <c r="H89" s="83">
        <v>0</v>
      </c>
      <c r="I89" s="52"/>
    </row>
    <row r="90" spans="1:9" ht="12.75" customHeight="1">
      <c r="A90" s="444">
        <v>89</v>
      </c>
      <c r="B90" s="444">
        <v>9</v>
      </c>
      <c r="C90" s="444">
        <v>8.1999999999999993</v>
      </c>
      <c r="D90" s="444">
        <v>50</v>
      </c>
      <c r="G90" s="83">
        <v>9</v>
      </c>
      <c r="H90" s="83">
        <v>0</v>
      </c>
      <c r="I90" s="52"/>
    </row>
    <row r="91" spans="1:9" ht="12.75" customHeight="1">
      <c r="A91" s="444">
        <v>90</v>
      </c>
      <c r="B91" s="444">
        <v>10</v>
      </c>
      <c r="C91" s="444">
        <v>8.4</v>
      </c>
      <c r="D91" s="444">
        <v>50</v>
      </c>
      <c r="G91" s="83">
        <v>10</v>
      </c>
      <c r="H91" s="83">
        <v>0</v>
      </c>
      <c r="I91" s="52"/>
    </row>
    <row r="92" spans="1:9" ht="12.75" customHeight="1">
      <c r="A92" s="444">
        <v>91</v>
      </c>
      <c r="B92" s="444">
        <v>11</v>
      </c>
      <c r="C92" s="444">
        <v>8.6</v>
      </c>
      <c r="D92" s="444">
        <v>51</v>
      </c>
      <c r="G92" s="83">
        <v>11</v>
      </c>
      <c r="H92" s="83">
        <v>0</v>
      </c>
      <c r="I92" s="52"/>
    </row>
    <row r="93" spans="1:9" ht="12.75" customHeight="1">
      <c r="A93" s="444">
        <v>92</v>
      </c>
      <c r="B93" s="444">
        <v>12</v>
      </c>
      <c r="C93" s="444">
        <v>8.6999999999999993</v>
      </c>
      <c r="D93" s="444">
        <v>52</v>
      </c>
      <c r="G93" s="83">
        <v>12</v>
      </c>
      <c r="H93" s="83">
        <v>0</v>
      </c>
    </row>
    <row r="94" spans="1:9" ht="12.75" customHeight="1">
      <c r="A94" s="444">
        <v>93</v>
      </c>
      <c r="B94" s="444">
        <v>13</v>
      </c>
      <c r="C94" s="444">
        <v>8.8000000000000007</v>
      </c>
      <c r="D94" s="444">
        <v>53</v>
      </c>
      <c r="G94" s="83">
        <v>13</v>
      </c>
      <c r="H94" s="83">
        <v>0</v>
      </c>
    </row>
    <row r="95" spans="1:9" ht="12.75" customHeight="1">
      <c r="A95" s="444">
        <v>94</v>
      </c>
      <c r="B95" s="444">
        <v>14</v>
      </c>
      <c r="C95" s="444">
        <v>8.9</v>
      </c>
      <c r="D95" s="444">
        <v>54</v>
      </c>
      <c r="G95" s="83">
        <v>14</v>
      </c>
      <c r="H95" s="83">
        <v>0</v>
      </c>
    </row>
    <row r="96" spans="1:9" ht="12.75" customHeight="1">
      <c r="A96" s="444">
        <v>95</v>
      </c>
      <c r="B96" s="444">
        <v>15</v>
      </c>
      <c r="C96" s="444">
        <v>9</v>
      </c>
      <c r="D96" s="444">
        <v>55</v>
      </c>
      <c r="G96" s="83">
        <v>15</v>
      </c>
      <c r="H96" s="83">
        <v>0</v>
      </c>
    </row>
    <row r="97" spans="1:8" ht="12.75" customHeight="1">
      <c r="A97" s="444">
        <v>96</v>
      </c>
      <c r="B97" s="444">
        <v>17</v>
      </c>
      <c r="C97" s="444">
        <v>9.1999999999999993</v>
      </c>
      <c r="D97" s="444">
        <v>56</v>
      </c>
      <c r="G97" s="83">
        <v>16</v>
      </c>
      <c r="H97" s="83">
        <v>0</v>
      </c>
    </row>
    <row r="98" spans="1:8" ht="12.75" customHeight="1">
      <c r="A98" s="444">
        <v>97</v>
      </c>
      <c r="B98" s="444">
        <v>19</v>
      </c>
      <c r="C98" s="444">
        <v>9.4</v>
      </c>
      <c r="D98" s="444">
        <v>57</v>
      </c>
      <c r="G98" s="83">
        <v>17</v>
      </c>
      <c r="H98" s="83">
        <v>0</v>
      </c>
    </row>
    <row r="99" spans="1:8" ht="12.75" customHeight="1">
      <c r="A99" s="444">
        <v>98</v>
      </c>
      <c r="B99" s="444">
        <v>21</v>
      </c>
      <c r="C99" s="444">
        <v>9.6</v>
      </c>
      <c r="D99" s="444">
        <v>58</v>
      </c>
      <c r="G99" s="83">
        <v>18</v>
      </c>
      <c r="H99" s="83">
        <v>0</v>
      </c>
    </row>
    <row r="100" spans="1:8" ht="12.75" customHeight="1">
      <c r="A100" s="444">
        <v>99</v>
      </c>
      <c r="B100" s="444">
        <v>23</v>
      </c>
      <c r="C100" s="444">
        <v>9.8000000000000007</v>
      </c>
      <c r="D100" s="444">
        <v>59</v>
      </c>
      <c r="G100" s="83">
        <v>19</v>
      </c>
      <c r="H100" s="83">
        <v>0</v>
      </c>
    </row>
    <row r="101" spans="1:8" ht="12.75" customHeight="1">
      <c r="A101" s="444">
        <v>100</v>
      </c>
      <c r="B101" s="444">
        <v>25</v>
      </c>
      <c r="C101" s="444">
        <v>10</v>
      </c>
      <c r="D101" s="444">
        <v>60</v>
      </c>
      <c r="G101" s="83">
        <v>20</v>
      </c>
      <c r="H101" s="83">
        <v>0</v>
      </c>
    </row>
    <row r="102" spans="1:8" ht="12.75" customHeight="1">
      <c r="A102" s="444">
        <v>101</v>
      </c>
      <c r="B102" s="444">
        <v>30</v>
      </c>
      <c r="C102" s="444">
        <v>10.5</v>
      </c>
      <c r="D102" s="444">
        <v>62</v>
      </c>
      <c r="G102" s="83">
        <v>21</v>
      </c>
      <c r="H102" s="83">
        <v>0</v>
      </c>
    </row>
    <row r="103" spans="1:8" ht="12.75" customHeight="1">
      <c r="A103" s="444">
        <v>102</v>
      </c>
      <c r="B103" s="444">
        <v>35</v>
      </c>
      <c r="C103" s="444">
        <v>11</v>
      </c>
      <c r="D103" s="444">
        <v>64</v>
      </c>
      <c r="G103" s="83">
        <v>22</v>
      </c>
      <c r="H103" s="83">
        <v>0</v>
      </c>
    </row>
    <row r="104" spans="1:8" ht="12.75" customHeight="1">
      <c r="A104" s="444">
        <v>103</v>
      </c>
      <c r="B104" s="444">
        <v>40</v>
      </c>
      <c r="C104" s="444">
        <v>11.5</v>
      </c>
      <c r="D104" s="444">
        <v>66</v>
      </c>
      <c r="G104" s="83">
        <v>23</v>
      </c>
      <c r="H104" s="83">
        <v>0</v>
      </c>
    </row>
    <row r="105" spans="1:8" ht="12.75" customHeight="1">
      <c r="A105" s="444">
        <v>104</v>
      </c>
      <c r="B105" s="444">
        <v>45</v>
      </c>
      <c r="C105" s="444">
        <v>12</v>
      </c>
      <c r="D105" s="444">
        <v>68</v>
      </c>
      <c r="G105" s="83">
        <v>24</v>
      </c>
      <c r="H105" s="83">
        <v>0</v>
      </c>
    </row>
    <row r="106" spans="1:8" ht="12.75" customHeight="1">
      <c r="A106" s="444">
        <v>105</v>
      </c>
      <c r="B106" s="444">
        <v>50</v>
      </c>
      <c r="C106" s="444">
        <v>12.5</v>
      </c>
      <c r="D106" s="444">
        <v>70</v>
      </c>
      <c r="G106" s="83">
        <v>25</v>
      </c>
      <c r="H106" s="83">
        <v>1</v>
      </c>
    </row>
    <row r="107" spans="1:8" ht="12.75" customHeight="1">
      <c r="A107" s="444">
        <v>106</v>
      </c>
      <c r="B107" s="444">
        <v>55</v>
      </c>
      <c r="C107" s="444">
        <v>13</v>
      </c>
      <c r="D107" s="444">
        <v>72</v>
      </c>
      <c r="G107" s="83">
        <v>26</v>
      </c>
      <c r="H107" s="83">
        <v>1</v>
      </c>
    </row>
    <row r="108" spans="1:8" ht="12.75" customHeight="1">
      <c r="A108" s="444">
        <v>107</v>
      </c>
      <c r="B108" s="444">
        <v>60</v>
      </c>
      <c r="C108" s="444">
        <v>13.5</v>
      </c>
      <c r="D108" s="444">
        <v>74</v>
      </c>
      <c r="G108" s="83">
        <v>27</v>
      </c>
      <c r="H108" s="83">
        <v>1</v>
      </c>
    </row>
    <row r="109" spans="1:8" ht="12.75" customHeight="1">
      <c r="A109" s="444">
        <v>108</v>
      </c>
      <c r="B109" s="444">
        <v>65</v>
      </c>
      <c r="C109" s="444">
        <v>14</v>
      </c>
      <c r="D109" s="444">
        <v>76</v>
      </c>
      <c r="G109" s="83">
        <v>28</v>
      </c>
      <c r="H109" s="83">
        <v>1</v>
      </c>
    </row>
    <row r="110" spans="1:8" ht="12.75" customHeight="1">
      <c r="A110" s="444">
        <v>109</v>
      </c>
      <c r="B110" s="444">
        <v>70</v>
      </c>
      <c r="C110" s="444">
        <v>14.5</v>
      </c>
      <c r="D110" s="444">
        <v>78</v>
      </c>
      <c r="G110" s="83">
        <v>29</v>
      </c>
      <c r="H110" s="83">
        <v>1</v>
      </c>
    </row>
    <row r="111" spans="1:8" ht="12.75" customHeight="1">
      <c r="A111" s="444">
        <v>110</v>
      </c>
      <c r="B111" s="444">
        <v>75</v>
      </c>
      <c r="C111" s="444">
        <v>15</v>
      </c>
      <c r="D111" s="444">
        <v>80</v>
      </c>
      <c r="G111" s="83">
        <v>30</v>
      </c>
      <c r="H111" s="83">
        <v>1</v>
      </c>
    </row>
    <row r="112" spans="1:8" ht="12.75" customHeight="1">
      <c r="A112" s="444">
        <v>111</v>
      </c>
      <c r="B112" s="444">
        <v>80</v>
      </c>
      <c r="C112" s="444">
        <v>15.5</v>
      </c>
      <c r="D112" s="444">
        <v>82</v>
      </c>
      <c r="G112" s="83">
        <v>31</v>
      </c>
      <c r="H112" s="83">
        <v>1</v>
      </c>
    </row>
    <row r="113" spans="1:8" ht="12.75" customHeight="1">
      <c r="A113" s="444">
        <v>112</v>
      </c>
      <c r="B113" s="444">
        <v>85</v>
      </c>
      <c r="C113" s="444">
        <v>16</v>
      </c>
      <c r="D113" s="444">
        <v>84</v>
      </c>
      <c r="G113" s="83">
        <v>32</v>
      </c>
      <c r="H113" s="83">
        <v>1</v>
      </c>
    </row>
    <row r="114" spans="1:8" ht="12.75" customHeight="1">
      <c r="A114" s="444">
        <v>113</v>
      </c>
      <c r="B114" s="444">
        <v>90</v>
      </c>
      <c r="C114" s="444">
        <v>16.5</v>
      </c>
      <c r="D114" s="444">
        <v>86</v>
      </c>
      <c r="G114" s="83">
        <v>33</v>
      </c>
      <c r="H114" s="83">
        <v>1</v>
      </c>
    </row>
    <row r="115" spans="1:8" ht="12.75" customHeight="1">
      <c r="A115" s="444">
        <v>114</v>
      </c>
      <c r="B115" s="444">
        <v>95</v>
      </c>
      <c r="C115" s="444">
        <v>17</v>
      </c>
      <c r="D115" s="444">
        <v>88</v>
      </c>
      <c r="G115" s="83">
        <v>34</v>
      </c>
      <c r="H115" s="83">
        <v>1</v>
      </c>
    </row>
    <row r="116" spans="1:8" ht="12.75" customHeight="1">
      <c r="A116" s="444">
        <v>115</v>
      </c>
      <c r="B116" s="444">
        <v>100</v>
      </c>
      <c r="C116" s="444">
        <v>17.5</v>
      </c>
      <c r="D116" s="444">
        <v>90</v>
      </c>
      <c r="G116" s="83">
        <v>35</v>
      </c>
      <c r="H116" s="83">
        <v>1</v>
      </c>
    </row>
    <row r="117" spans="1:8" ht="12.75" customHeight="1">
      <c r="A117" s="444">
        <v>116</v>
      </c>
      <c r="B117" s="444">
        <v>105</v>
      </c>
      <c r="C117" s="444">
        <v>18</v>
      </c>
      <c r="D117" s="444">
        <v>92</v>
      </c>
      <c r="G117" s="83">
        <v>36</v>
      </c>
      <c r="H117" s="83">
        <v>1</v>
      </c>
    </row>
    <row r="118" spans="1:8" ht="12.75" customHeight="1">
      <c r="A118" s="444">
        <v>117</v>
      </c>
      <c r="B118" s="444">
        <v>110</v>
      </c>
      <c r="C118" s="444">
        <v>18.5</v>
      </c>
      <c r="D118" s="444">
        <v>94</v>
      </c>
      <c r="G118" s="83">
        <v>37</v>
      </c>
      <c r="H118" s="83">
        <v>1</v>
      </c>
    </row>
    <row r="119" spans="1:8" ht="12.75" customHeight="1">
      <c r="A119" s="444">
        <v>118</v>
      </c>
      <c r="B119" s="444">
        <v>115</v>
      </c>
      <c r="C119" s="444">
        <v>19</v>
      </c>
      <c r="D119" s="444">
        <v>96</v>
      </c>
      <c r="G119" s="83">
        <v>38</v>
      </c>
      <c r="H119" s="83">
        <v>1</v>
      </c>
    </row>
    <row r="120" spans="1:8" ht="12.75" customHeight="1">
      <c r="A120" s="444">
        <v>119</v>
      </c>
      <c r="B120" s="444">
        <v>120</v>
      </c>
      <c r="C120" s="444">
        <v>19.5</v>
      </c>
      <c r="D120" s="444">
        <v>98</v>
      </c>
      <c r="G120" s="83">
        <v>39</v>
      </c>
      <c r="H120" s="83">
        <v>1</v>
      </c>
    </row>
    <row r="121" spans="1:8" ht="12.75" customHeight="1">
      <c r="A121" s="444">
        <v>120</v>
      </c>
      <c r="B121" s="444">
        <v>125</v>
      </c>
      <c r="C121" s="444">
        <v>20</v>
      </c>
      <c r="D121" s="444">
        <v>100</v>
      </c>
      <c r="G121" s="83">
        <v>40</v>
      </c>
      <c r="H121" s="83">
        <v>1</v>
      </c>
    </row>
    <row r="122" spans="1:8" ht="12.75" customHeight="1">
      <c r="A122" s="444">
        <v>121</v>
      </c>
      <c r="B122" s="444">
        <v>130</v>
      </c>
      <c r="C122" s="444">
        <v>20.5</v>
      </c>
      <c r="D122" s="444">
        <v>102</v>
      </c>
      <c r="G122" s="83">
        <v>41</v>
      </c>
      <c r="H122" s="83">
        <v>1</v>
      </c>
    </row>
    <row r="123" spans="1:8" ht="12.75" customHeight="1">
      <c r="A123" s="444">
        <v>122</v>
      </c>
      <c r="B123" s="444">
        <v>135</v>
      </c>
      <c r="C123" s="444">
        <v>21</v>
      </c>
      <c r="D123" s="444">
        <v>104</v>
      </c>
      <c r="G123" s="83">
        <v>42</v>
      </c>
      <c r="H123" s="83">
        <v>1</v>
      </c>
    </row>
    <row r="124" spans="1:8" ht="12.75" customHeight="1">
      <c r="A124" s="444">
        <v>123</v>
      </c>
      <c r="B124" s="444">
        <v>140</v>
      </c>
      <c r="C124" s="444">
        <v>21.5</v>
      </c>
      <c r="D124" s="444">
        <v>106</v>
      </c>
      <c r="G124" s="83">
        <v>43</v>
      </c>
      <c r="H124" s="83">
        <v>1</v>
      </c>
    </row>
    <row r="125" spans="1:8" ht="12.75" customHeight="1">
      <c r="A125" s="444">
        <v>124</v>
      </c>
      <c r="B125" s="444">
        <v>145</v>
      </c>
      <c r="C125" s="444">
        <v>22</v>
      </c>
      <c r="D125" s="444">
        <v>108</v>
      </c>
      <c r="G125" s="83">
        <v>44</v>
      </c>
      <c r="H125" s="83">
        <v>1</v>
      </c>
    </row>
    <row r="126" spans="1:8" ht="12.75" customHeight="1">
      <c r="A126" s="444">
        <v>125</v>
      </c>
      <c r="B126" s="444">
        <v>150</v>
      </c>
      <c r="C126" s="444">
        <v>22.5</v>
      </c>
      <c r="D126" s="444">
        <v>110</v>
      </c>
      <c r="G126" s="83">
        <v>45</v>
      </c>
      <c r="H126" s="83">
        <v>1</v>
      </c>
    </row>
    <row r="127" spans="1:8" ht="12.75" customHeight="1">
      <c r="A127" s="444">
        <v>126</v>
      </c>
      <c r="B127" s="444">
        <v>155</v>
      </c>
      <c r="C127" s="444">
        <v>23</v>
      </c>
      <c r="D127" s="444">
        <v>112</v>
      </c>
      <c r="G127" s="83">
        <v>46</v>
      </c>
      <c r="H127" s="83">
        <v>1</v>
      </c>
    </row>
    <row r="128" spans="1:8" ht="12.75" customHeight="1">
      <c r="A128" s="444">
        <v>127</v>
      </c>
      <c r="B128" s="444">
        <v>160</v>
      </c>
      <c r="C128" s="444">
        <v>23.5</v>
      </c>
      <c r="D128" s="444">
        <v>114</v>
      </c>
      <c r="G128" s="83">
        <v>47</v>
      </c>
      <c r="H128" s="83">
        <v>1</v>
      </c>
    </row>
    <row r="129" spans="1:8" ht="12.75" customHeight="1">
      <c r="A129" s="444">
        <v>128</v>
      </c>
      <c r="B129" s="444">
        <v>165</v>
      </c>
      <c r="C129" s="444">
        <v>24</v>
      </c>
      <c r="D129" s="444">
        <v>116</v>
      </c>
      <c r="G129" s="83">
        <v>48</v>
      </c>
      <c r="H129" s="83">
        <v>1</v>
      </c>
    </row>
    <row r="130" spans="1:8" ht="12.75" customHeight="1">
      <c r="A130" s="444">
        <v>129</v>
      </c>
      <c r="B130" s="444">
        <v>170</v>
      </c>
      <c r="C130" s="444">
        <v>24.5</v>
      </c>
      <c r="D130" s="444">
        <v>118</v>
      </c>
      <c r="G130" s="83">
        <v>49</v>
      </c>
      <c r="H130" s="83">
        <v>1</v>
      </c>
    </row>
    <row r="131" spans="1:8" ht="12.75" customHeight="1">
      <c r="A131" s="444">
        <v>130</v>
      </c>
      <c r="B131" s="444">
        <v>175</v>
      </c>
      <c r="C131" s="444">
        <v>25</v>
      </c>
      <c r="D131" s="444">
        <v>120</v>
      </c>
      <c r="G131" s="83">
        <v>50</v>
      </c>
      <c r="H131" s="83">
        <v>1</v>
      </c>
    </row>
    <row r="132" spans="1:8" ht="12.75" customHeight="1">
      <c r="G132" s="83">
        <v>51</v>
      </c>
      <c r="H132" s="83">
        <v>1</v>
      </c>
    </row>
    <row r="133" spans="1:8" ht="12.75" customHeight="1">
      <c r="G133" s="83">
        <v>52</v>
      </c>
      <c r="H133" s="83">
        <v>1</v>
      </c>
    </row>
    <row r="134" spans="1:8" ht="12.75" customHeight="1">
      <c r="G134" s="83">
        <v>53</v>
      </c>
      <c r="H134" s="83">
        <v>1</v>
      </c>
    </row>
    <row r="135" spans="1:8" ht="12.75" customHeight="1">
      <c r="G135" s="83">
        <v>54</v>
      </c>
      <c r="H135" s="83">
        <v>1</v>
      </c>
    </row>
    <row r="136" spans="1:8" ht="12.75" customHeight="1">
      <c r="G136" s="83">
        <v>55</v>
      </c>
      <c r="H136" s="83">
        <v>1</v>
      </c>
    </row>
    <row r="137" spans="1:8" ht="12.75" customHeight="1">
      <c r="G137" s="83">
        <v>56</v>
      </c>
      <c r="H137" s="83">
        <v>1</v>
      </c>
    </row>
    <row r="138" spans="1:8" ht="12.75" customHeight="1">
      <c r="G138" s="83">
        <v>57</v>
      </c>
      <c r="H138" s="83">
        <v>1</v>
      </c>
    </row>
    <row r="139" spans="1:8" ht="12.75" customHeight="1">
      <c r="G139" s="83">
        <v>58</v>
      </c>
      <c r="H139" s="83">
        <v>1</v>
      </c>
    </row>
    <row r="140" spans="1:8" ht="12.75" customHeight="1">
      <c r="G140" s="83">
        <v>59</v>
      </c>
      <c r="H140" s="83">
        <v>1</v>
      </c>
    </row>
    <row r="141" spans="1:8" ht="12.75" customHeight="1">
      <c r="G141" s="83">
        <v>60</v>
      </c>
      <c r="H141" s="83">
        <v>1.5</v>
      </c>
    </row>
    <row r="142" spans="1:8" ht="12.75" customHeight="1">
      <c r="G142" s="83">
        <v>61</v>
      </c>
      <c r="H142" s="83">
        <v>1.5</v>
      </c>
    </row>
    <row r="143" spans="1:8" ht="12.75" customHeight="1">
      <c r="G143" s="83">
        <v>62</v>
      </c>
      <c r="H143" s="83">
        <v>1.5</v>
      </c>
    </row>
    <row r="144" spans="1:8" ht="12.75" customHeight="1">
      <c r="G144" s="83">
        <v>63</v>
      </c>
      <c r="H144" s="83">
        <v>1.5</v>
      </c>
    </row>
    <row r="145" spans="7:8" ht="12.75" customHeight="1">
      <c r="G145" s="83">
        <v>64</v>
      </c>
      <c r="H145" s="83">
        <v>1.5</v>
      </c>
    </row>
    <row r="146" spans="7:8" ht="12.75" customHeight="1">
      <c r="G146" s="83">
        <v>65</v>
      </c>
      <c r="H146" s="83">
        <v>1.5</v>
      </c>
    </row>
    <row r="147" spans="7:8" ht="12.75" customHeight="1">
      <c r="G147" s="83">
        <v>66</v>
      </c>
      <c r="H147" s="83">
        <v>1.5</v>
      </c>
    </row>
    <row r="148" spans="7:8" ht="12.75" customHeight="1">
      <c r="G148" s="83">
        <v>67</v>
      </c>
      <c r="H148" s="83">
        <v>1.5</v>
      </c>
    </row>
    <row r="149" spans="7:8" ht="12.75" customHeight="1">
      <c r="G149" s="83">
        <v>68</v>
      </c>
      <c r="H149" s="83">
        <v>1.5</v>
      </c>
    </row>
    <row r="150" spans="7:8" ht="12.75" customHeight="1">
      <c r="G150" s="83">
        <v>69</v>
      </c>
      <c r="H150" s="83">
        <v>1.5</v>
      </c>
    </row>
    <row r="151" spans="7:8" ht="12.75" customHeight="1">
      <c r="G151" s="83">
        <v>70</v>
      </c>
      <c r="H151" s="83">
        <v>1.5</v>
      </c>
    </row>
    <row r="152" spans="7:8" ht="12.75" customHeight="1">
      <c r="G152" s="83">
        <v>71</v>
      </c>
      <c r="H152" s="83">
        <v>1.5</v>
      </c>
    </row>
    <row r="153" spans="7:8" ht="12.75" customHeight="1">
      <c r="G153" s="83">
        <v>72</v>
      </c>
      <c r="H153" s="83">
        <v>1.5</v>
      </c>
    </row>
    <row r="154" spans="7:8" ht="12.75" customHeight="1">
      <c r="G154" s="83">
        <v>73</v>
      </c>
      <c r="H154" s="83">
        <v>1.5</v>
      </c>
    </row>
    <row r="155" spans="7:8" ht="12.75" customHeight="1">
      <c r="G155" s="83">
        <v>74</v>
      </c>
      <c r="H155" s="83">
        <v>1.5</v>
      </c>
    </row>
    <row r="156" spans="7:8" ht="12.75" customHeight="1">
      <c r="G156" s="83">
        <v>75</v>
      </c>
      <c r="H156" s="83">
        <v>2</v>
      </c>
    </row>
    <row r="157" spans="7:8" ht="12.75" customHeight="1">
      <c r="G157" s="83">
        <v>76</v>
      </c>
      <c r="H157" s="83">
        <v>2</v>
      </c>
    </row>
    <row r="158" spans="7:8" ht="12.75" customHeight="1">
      <c r="G158" s="83">
        <v>77</v>
      </c>
      <c r="H158" s="83">
        <v>2</v>
      </c>
    </row>
    <row r="159" spans="7:8" ht="12.75" customHeight="1">
      <c r="G159" s="83">
        <v>78</v>
      </c>
      <c r="H159" s="83">
        <v>2</v>
      </c>
    </row>
    <row r="160" spans="7:8" ht="12.75" customHeight="1">
      <c r="G160" s="83">
        <v>79</v>
      </c>
      <c r="H160" s="83">
        <v>2</v>
      </c>
    </row>
    <row r="161" spans="7:8" ht="12.75" customHeight="1">
      <c r="G161" s="83">
        <v>80</v>
      </c>
      <c r="H161" s="83">
        <v>2</v>
      </c>
    </row>
    <row r="162" spans="7:8" ht="12.75" customHeight="1">
      <c r="G162" s="83">
        <v>81</v>
      </c>
      <c r="H162" s="83">
        <v>2</v>
      </c>
    </row>
    <row r="163" spans="7:8" ht="12.75" customHeight="1">
      <c r="G163" s="83">
        <v>82</v>
      </c>
      <c r="H163" s="83">
        <v>2</v>
      </c>
    </row>
    <row r="164" spans="7:8" ht="12.75" customHeight="1">
      <c r="G164" s="83">
        <v>83</v>
      </c>
      <c r="H164" s="83">
        <v>2</v>
      </c>
    </row>
    <row r="165" spans="7:8" ht="12.75" customHeight="1">
      <c r="G165" s="83">
        <v>84</v>
      </c>
      <c r="H165" s="83">
        <v>2</v>
      </c>
    </row>
    <row r="166" spans="7:8" ht="12.75" customHeight="1">
      <c r="G166" s="83">
        <v>85</v>
      </c>
      <c r="H166" s="83">
        <v>2</v>
      </c>
    </row>
    <row r="167" spans="7:8" ht="12.75" customHeight="1">
      <c r="G167" s="83">
        <v>86</v>
      </c>
      <c r="H167" s="83">
        <v>2</v>
      </c>
    </row>
    <row r="168" spans="7:8" ht="12.75" customHeight="1">
      <c r="G168" s="83">
        <v>87</v>
      </c>
      <c r="H168" s="83">
        <v>2</v>
      </c>
    </row>
    <row r="169" spans="7:8" ht="12.75" customHeight="1">
      <c r="G169" s="83">
        <v>88</v>
      </c>
      <c r="H169" s="83">
        <v>2</v>
      </c>
    </row>
    <row r="170" spans="7:8" ht="12.75" customHeight="1">
      <c r="G170" s="83">
        <v>89</v>
      </c>
      <c r="H170" s="83">
        <v>2</v>
      </c>
    </row>
    <row r="171" spans="7:8" ht="12.75" customHeight="1">
      <c r="G171" s="83">
        <v>90</v>
      </c>
      <c r="H171" s="83">
        <v>3</v>
      </c>
    </row>
    <row r="172" spans="7:8" ht="12.75" customHeight="1">
      <c r="G172" s="83">
        <v>91</v>
      </c>
      <c r="H172" s="83">
        <v>3</v>
      </c>
    </row>
    <row r="173" spans="7:8" ht="12.75" customHeight="1">
      <c r="G173" s="83">
        <v>92</v>
      </c>
      <c r="H173" s="83">
        <v>3</v>
      </c>
    </row>
    <row r="174" spans="7:8" ht="12.75" customHeight="1">
      <c r="G174" s="83">
        <v>93</v>
      </c>
      <c r="H174" s="83">
        <v>3</v>
      </c>
    </row>
    <row r="175" spans="7:8" ht="12.75" customHeight="1">
      <c r="G175" s="83">
        <v>94</v>
      </c>
      <c r="H175" s="83">
        <v>3</v>
      </c>
    </row>
    <row r="176" spans="7:8" ht="12.75" customHeight="1">
      <c r="G176" s="83">
        <v>95</v>
      </c>
      <c r="H176" s="83">
        <v>3</v>
      </c>
    </row>
    <row r="177" spans="7:8" ht="12.75" customHeight="1">
      <c r="G177" s="83">
        <v>96</v>
      </c>
      <c r="H177" s="83">
        <v>3.5</v>
      </c>
    </row>
    <row r="178" spans="7:8" ht="12.75" customHeight="1">
      <c r="G178" s="83">
        <v>97</v>
      </c>
      <c r="H178" s="83">
        <v>3.5</v>
      </c>
    </row>
    <row r="179" spans="7:8" ht="12.75" customHeight="1">
      <c r="G179" s="83">
        <v>98</v>
      </c>
      <c r="H179" s="83">
        <v>3.5</v>
      </c>
    </row>
    <row r="180" spans="7:8" ht="12.75" customHeight="1">
      <c r="G180" s="83">
        <v>99</v>
      </c>
      <c r="H180" s="83">
        <v>3.5</v>
      </c>
    </row>
    <row r="181" spans="7:8" ht="12.75" customHeight="1">
      <c r="G181" s="83">
        <v>100</v>
      </c>
      <c r="H181" s="83">
        <v>4</v>
      </c>
    </row>
    <row r="182" spans="7:8" ht="12.75" customHeight="1">
      <c r="G182" s="83">
        <v>101</v>
      </c>
      <c r="H182" s="83">
        <v>4.5</v>
      </c>
    </row>
    <row r="183" spans="7:8" ht="12.75" customHeight="1">
      <c r="G183" s="83">
        <v>102</v>
      </c>
      <c r="H183" s="83">
        <v>5</v>
      </c>
    </row>
    <row r="184" spans="7:8" ht="12.75" customHeight="1">
      <c r="G184" s="83">
        <v>103</v>
      </c>
      <c r="H184" s="83">
        <v>5.5</v>
      </c>
    </row>
    <row r="185" spans="7:8" ht="12.75" customHeight="1">
      <c r="G185" s="83">
        <v>104</v>
      </c>
      <c r="H185" s="83">
        <v>6</v>
      </c>
    </row>
    <row r="186" spans="7:8" ht="12.75" customHeight="1">
      <c r="G186" s="83">
        <v>105</v>
      </c>
      <c r="H186" s="83">
        <v>6.5</v>
      </c>
    </row>
    <row r="187" spans="7:8" ht="12.75" customHeight="1">
      <c r="G187" s="83"/>
    </row>
    <row r="188" spans="7:8" ht="12.75" customHeight="1">
      <c r="G188" s="83"/>
    </row>
    <row r="189" spans="7:8" ht="12.75" customHeight="1">
      <c r="G189" s="83"/>
    </row>
    <row r="190" spans="7:8" ht="12.75" customHeight="1">
      <c r="G190" s="83"/>
    </row>
    <row r="191" spans="7:8" ht="12.75" customHeight="1">
      <c r="G191" s="83"/>
    </row>
    <row r="192" spans="7:8" ht="12.75" customHeight="1">
      <c r="G192" s="83"/>
    </row>
    <row r="193" spans="7:7" ht="12.75" customHeight="1">
      <c r="G193" s="83"/>
    </row>
    <row r="194" spans="7:7" ht="12.75" customHeight="1">
      <c r="G194" s="83"/>
    </row>
    <row r="195" spans="7:7" ht="12.75" customHeight="1">
      <c r="G195" s="83"/>
    </row>
    <row r="196" spans="7:7" ht="12.75" customHeight="1">
      <c r="G196" s="83"/>
    </row>
    <row r="197" spans="7:7" ht="12.75" customHeight="1">
      <c r="G197" s="83"/>
    </row>
    <row r="198" spans="7:7" ht="12.75" customHeight="1">
      <c r="G198" s="83"/>
    </row>
    <row r="199" spans="7:7" ht="12.75" customHeight="1">
      <c r="G199" s="83"/>
    </row>
    <row r="200" spans="7:7" ht="12.75" customHeight="1">
      <c r="G200" s="83"/>
    </row>
    <row r="201" spans="7:7" ht="12.75" customHeight="1">
      <c r="G201" s="83"/>
    </row>
    <row r="202" spans="7:7" ht="12.75" customHeight="1">
      <c r="G202" s="83"/>
    </row>
    <row r="203" spans="7:7" ht="12.75" customHeight="1">
      <c r="G203" s="83"/>
    </row>
    <row r="204" spans="7:7" ht="12.75" customHeight="1">
      <c r="G204" s="83"/>
    </row>
    <row r="205" spans="7:7" ht="12.75" customHeight="1">
      <c r="G205" s="83"/>
    </row>
    <row r="206" spans="7:7" ht="12.75" customHeight="1">
      <c r="G206" s="83"/>
    </row>
    <row r="207" spans="7:7" ht="12.75" customHeight="1">
      <c r="G207" s="83"/>
    </row>
    <row r="208" spans="7:7" ht="12.75" customHeight="1">
      <c r="G208" s="83"/>
    </row>
    <row r="209" spans="7:7" ht="12.75" customHeight="1">
      <c r="G209" s="83"/>
    </row>
    <row r="210" spans="7:7" ht="12.75" customHeight="1">
      <c r="G210" s="83"/>
    </row>
    <row r="211" spans="7:7" ht="12.75" customHeight="1">
      <c r="G211" s="83"/>
    </row>
    <row r="212" spans="7:7" ht="12.75" customHeight="1"/>
    <row r="213" spans="7:7" ht="12.75" customHeight="1"/>
    <row r="214" spans="7:7" ht="12.75" customHeight="1"/>
    <row r="215" spans="7:7" ht="12.75" customHeight="1"/>
    <row r="216" spans="7:7" ht="12.75" customHeight="1"/>
    <row r="217" spans="7:7" ht="12.75" customHeight="1"/>
    <row r="218" spans="7:7" ht="12.75" customHeight="1"/>
    <row r="219" spans="7:7" ht="12.75" customHeight="1"/>
    <row r="220" spans="7:7" ht="12.75" customHeight="1"/>
    <row r="221" spans="7:7" ht="12.75" customHeight="1"/>
    <row r="222" spans="7:7" ht="12.75" customHeight="1"/>
    <row r="223" spans="7:7" ht="12.75" customHeight="1"/>
    <row r="224" spans="7:7"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39374999999999999" right="0.39374999999999999" top="0.39374999999999999" bottom="0.39374999999999999" header="0" footer="0"/>
  <pageSetup paperSize="9" orientation="landscape" cellComments="atEnd"/>
  <headerFooter>
    <oddHeader>&amp;C&amp;A</oddHeader>
    <oddFooter>&amp;CSida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66666"/>
  </sheetPr>
  <dimension ref="A1:CS1000"/>
  <sheetViews>
    <sheetView workbookViewId="0"/>
  </sheetViews>
  <sheetFormatPr defaultColWidth="14.42578125" defaultRowHeight="15" customHeight="1"/>
  <cols>
    <col min="1" max="1" width="26.5703125" customWidth="1"/>
    <col min="2" max="96" width="3.42578125" customWidth="1"/>
    <col min="97" max="97" width="8.140625" customWidth="1"/>
  </cols>
  <sheetData>
    <row r="1" spans="1:96" ht="12.75" customHeight="1">
      <c r="A1" s="451" t="s">
        <v>1888</v>
      </c>
      <c r="B1" s="452" t="s">
        <v>37</v>
      </c>
      <c r="C1" s="452" t="s">
        <v>1889</v>
      </c>
      <c r="D1" s="452" t="s">
        <v>1751</v>
      </c>
      <c r="E1" s="452" t="s">
        <v>1756</v>
      </c>
      <c r="F1" s="452" t="s">
        <v>1890</v>
      </c>
      <c r="G1" s="452" t="s">
        <v>1891</v>
      </c>
      <c r="H1" s="453" t="s">
        <v>1760</v>
      </c>
      <c r="I1" s="452" t="s">
        <v>1892</v>
      </c>
      <c r="J1" s="452" t="s">
        <v>1765</v>
      </c>
      <c r="K1" s="453" t="s">
        <v>1769</v>
      </c>
      <c r="L1" s="454" t="s">
        <v>1772</v>
      </c>
      <c r="M1" s="453" t="s">
        <v>1777</v>
      </c>
      <c r="N1" s="453" t="s">
        <v>1780</v>
      </c>
      <c r="O1" s="453" t="s">
        <v>1784</v>
      </c>
      <c r="P1" s="453" t="s">
        <v>1788</v>
      </c>
      <c r="Q1" s="453" t="s">
        <v>1791</v>
      </c>
      <c r="R1" s="452" t="s">
        <v>1893</v>
      </c>
      <c r="S1" s="452" t="s">
        <v>1794</v>
      </c>
      <c r="T1" s="452" t="s">
        <v>1797</v>
      </c>
      <c r="U1" s="452" t="s">
        <v>1894</v>
      </c>
      <c r="V1" s="452" t="s">
        <v>1801</v>
      </c>
      <c r="W1" s="452" t="s">
        <v>1895</v>
      </c>
      <c r="X1" s="452" t="s">
        <v>1804</v>
      </c>
      <c r="Y1" s="453" t="s">
        <v>1805</v>
      </c>
      <c r="Z1" s="452" t="s">
        <v>1806</v>
      </c>
      <c r="AA1" s="452" t="s">
        <v>1896</v>
      </c>
      <c r="AB1" s="452" t="s">
        <v>1807</v>
      </c>
      <c r="AC1" s="452" t="s">
        <v>1897</v>
      </c>
      <c r="AD1" s="452" t="s">
        <v>1898</v>
      </c>
      <c r="AE1" s="452" t="s">
        <v>1899</v>
      </c>
      <c r="AF1" s="453" t="s">
        <v>1809</v>
      </c>
      <c r="AG1" s="453" t="s">
        <v>1810</v>
      </c>
      <c r="AH1" s="452" t="s">
        <v>1900</v>
      </c>
      <c r="AI1" s="452" t="s">
        <v>1811</v>
      </c>
      <c r="AJ1" s="452" t="s">
        <v>1812</v>
      </c>
      <c r="AK1" s="452" t="s">
        <v>1813</v>
      </c>
      <c r="AL1" s="452" t="s">
        <v>1816</v>
      </c>
      <c r="AM1" s="455" t="s">
        <v>1817</v>
      </c>
      <c r="AN1" s="452" t="s">
        <v>1901</v>
      </c>
      <c r="AO1" s="452" t="s">
        <v>1902</v>
      </c>
      <c r="AP1" s="452" t="s">
        <v>1819</v>
      </c>
      <c r="AQ1" s="453" t="s">
        <v>1821</v>
      </c>
      <c r="AR1" s="453" t="s">
        <v>1824</v>
      </c>
      <c r="AS1" s="452" t="s">
        <v>1828</v>
      </c>
      <c r="AT1" s="453" t="s">
        <v>1831</v>
      </c>
      <c r="AU1" s="452" t="s">
        <v>1833</v>
      </c>
      <c r="AV1" s="453" t="s">
        <v>1834</v>
      </c>
      <c r="AW1" s="453" t="s">
        <v>1838</v>
      </c>
      <c r="AX1" s="452" t="s">
        <v>1903</v>
      </c>
      <c r="AY1" s="453" t="s">
        <v>1839</v>
      </c>
      <c r="AZ1" s="452" t="s">
        <v>1840</v>
      </c>
      <c r="BA1" s="452" t="s">
        <v>1841</v>
      </c>
      <c r="BB1" s="452" t="s">
        <v>1904</v>
      </c>
      <c r="BC1" s="452" t="s">
        <v>1905</v>
      </c>
      <c r="BD1" s="452" t="s">
        <v>1906</v>
      </c>
      <c r="BE1" s="452" t="s">
        <v>1907</v>
      </c>
      <c r="BF1" s="452" t="s">
        <v>1842</v>
      </c>
      <c r="BG1" s="453" t="s">
        <v>1843</v>
      </c>
      <c r="BH1" s="454" t="s">
        <v>1844</v>
      </c>
      <c r="BI1" s="452" t="s">
        <v>1845</v>
      </c>
      <c r="BJ1" s="452" t="s">
        <v>1846</v>
      </c>
      <c r="BK1" s="452" t="s">
        <v>1847</v>
      </c>
      <c r="BL1" s="453" t="s">
        <v>1848</v>
      </c>
      <c r="BM1" s="452" t="s">
        <v>1849</v>
      </c>
      <c r="BN1" s="452" t="s">
        <v>1908</v>
      </c>
      <c r="BO1" s="453" t="s">
        <v>1850</v>
      </c>
      <c r="BP1" s="453" t="s">
        <v>1851</v>
      </c>
      <c r="BQ1" s="452" t="s">
        <v>1909</v>
      </c>
      <c r="BR1" s="456" t="s">
        <v>1852</v>
      </c>
      <c r="BS1" s="454" t="s">
        <v>1853</v>
      </c>
      <c r="BT1" s="452" t="s">
        <v>1854</v>
      </c>
      <c r="BU1" s="452" t="s">
        <v>1910</v>
      </c>
      <c r="BV1" s="452" t="s">
        <v>1855</v>
      </c>
      <c r="BW1" s="452" t="s">
        <v>1856</v>
      </c>
      <c r="BX1" s="452" t="s">
        <v>1857</v>
      </c>
      <c r="BY1" s="452" t="s">
        <v>1911</v>
      </c>
      <c r="BZ1" s="452" t="s">
        <v>1858</v>
      </c>
      <c r="CA1" s="452" t="s">
        <v>1859</v>
      </c>
      <c r="CB1" s="453" t="s">
        <v>1861</v>
      </c>
      <c r="CC1" s="452" t="s">
        <v>1862</v>
      </c>
      <c r="CD1" s="452" t="s">
        <v>1863</v>
      </c>
      <c r="CE1" s="452" t="s">
        <v>1864</v>
      </c>
      <c r="CF1" s="453" t="s">
        <v>1865</v>
      </c>
      <c r="CG1" s="452" t="s">
        <v>1912</v>
      </c>
      <c r="CH1" s="453" t="s">
        <v>1866</v>
      </c>
      <c r="CI1" s="453" t="s">
        <v>1867</v>
      </c>
      <c r="CJ1" s="452" t="s">
        <v>1868</v>
      </c>
      <c r="CK1" s="453" t="s">
        <v>1869</v>
      </c>
      <c r="CL1" s="453" t="s">
        <v>1871</v>
      </c>
      <c r="CM1" s="452" t="s">
        <v>1873</v>
      </c>
      <c r="CN1" s="453" t="s">
        <v>1875</v>
      </c>
      <c r="CO1" s="453" t="s">
        <v>1877</v>
      </c>
      <c r="CP1" s="452" t="s">
        <v>1879</v>
      </c>
      <c r="CQ1" s="453" t="s">
        <v>1881</v>
      </c>
      <c r="CR1" s="452" t="s">
        <v>1883</v>
      </c>
    </row>
    <row r="2" spans="1:96" ht="12.75" customHeight="1">
      <c r="A2" s="451" t="s">
        <v>1913</v>
      </c>
      <c r="B2" s="54">
        <v>3</v>
      </c>
      <c r="C2" s="54">
        <v>1</v>
      </c>
      <c r="D2" s="54">
        <v>0</v>
      </c>
      <c r="E2" s="54">
        <v>3</v>
      </c>
      <c r="F2" s="54">
        <v>3</v>
      </c>
      <c r="G2" s="54">
        <v>0</v>
      </c>
      <c r="H2" s="457">
        <v>0</v>
      </c>
      <c r="I2" s="54">
        <v>3</v>
      </c>
      <c r="J2" s="54">
        <v>2</v>
      </c>
      <c r="K2" s="457">
        <v>0</v>
      </c>
      <c r="L2" s="458">
        <v>2</v>
      </c>
      <c r="M2" s="457">
        <v>0</v>
      </c>
      <c r="N2" s="457">
        <v>0</v>
      </c>
      <c r="O2" s="457">
        <v>0</v>
      </c>
      <c r="P2" s="457">
        <v>0</v>
      </c>
      <c r="Q2" s="457">
        <v>0</v>
      </c>
      <c r="R2" s="54">
        <v>0</v>
      </c>
      <c r="S2" s="54">
        <v>2</v>
      </c>
      <c r="T2" s="54">
        <v>3</v>
      </c>
      <c r="U2" s="54">
        <v>3</v>
      </c>
      <c r="V2" s="54">
        <v>1</v>
      </c>
      <c r="W2" s="54">
        <v>2</v>
      </c>
      <c r="X2" s="54">
        <v>2</v>
      </c>
      <c r="Y2" s="457">
        <v>1</v>
      </c>
      <c r="Z2" s="54">
        <v>0</v>
      </c>
      <c r="AA2" s="54">
        <v>2</v>
      </c>
      <c r="AB2" s="54">
        <v>0</v>
      </c>
      <c r="AC2" s="54">
        <v>0</v>
      </c>
      <c r="AD2" s="54">
        <v>1</v>
      </c>
      <c r="AE2" s="54">
        <v>1</v>
      </c>
      <c r="AF2" s="457">
        <v>1</v>
      </c>
      <c r="AG2" s="457">
        <v>0</v>
      </c>
      <c r="AH2" s="54">
        <v>2</v>
      </c>
      <c r="AI2" s="54">
        <v>1</v>
      </c>
      <c r="AJ2" s="54">
        <v>0</v>
      </c>
      <c r="AK2" s="54">
        <v>1</v>
      </c>
      <c r="AL2" s="54">
        <v>0</v>
      </c>
      <c r="AM2" s="54">
        <v>3</v>
      </c>
      <c r="AN2" s="54">
        <v>3</v>
      </c>
      <c r="AO2" s="54">
        <v>0</v>
      </c>
      <c r="AP2" s="54">
        <v>2</v>
      </c>
      <c r="AQ2" s="457">
        <v>0</v>
      </c>
      <c r="AR2" s="457">
        <v>0</v>
      </c>
      <c r="AS2" s="54">
        <v>0</v>
      </c>
      <c r="AT2" s="457">
        <v>0</v>
      </c>
      <c r="AU2" s="54">
        <v>3</v>
      </c>
      <c r="AV2" s="457">
        <v>0</v>
      </c>
      <c r="AW2" s="457">
        <v>0</v>
      </c>
      <c r="AX2" s="54">
        <v>1</v>
      </c>
      <c r="AY2" s="457">
        <v>1</v>
      </c>
      <c r="AZ2" s="54">
        <v>1</v>
      </c>
      <c r="BA2" s="54">
        <v>3</v>
      </c>
      <c r="BB2" s="54">
        <v>2</v>
      </c>
      <c r="BC2" s="54">
        <v>2</v>
      </c>
      <c r="BD2" s="54">
        <v>2</v>
      </c>
      <c r="BE2" s="54">
        <v>2</v>
      </c>
      <c r="BF2" s="54">
        <v>2</v>
      </c>
      <c r="BG2" s="457">
        <v>1</v>
      </c>
      <c r="BH2" s="458">
        <v>1</v>
      </c>
      <c r="BI2" s="459">
        <v>2</v>
      </c>
      <c r="BJ2" s="54">
        <v>2</v>
      </c>
      <c r="BK2" s="54">
        <v>2</v>
      </c>
      <c r="BL2" s="457">
        <v>0</v>
      </c>
      <c r="BM2" s="54">
        <v>1</v>
      </c>
      <c r="BN2" s="54">
        <v>0</v>
      </c>
      <c r="BO2" s="457">
        <v>0</v>
      </c>
      <c r="BP2" s="457">
        <v>0</v>
      </c>
      <c r="BQ2" s="54">
        <v>0</v>
      </c>
      <c r="BR2" s="457">
        <v>0</v>
      </c>
      <c r="BS2" s="458">
        <v>0</v>
      </c>
      <c r="BT2" s="54">
        <v>0</v>
      </c>
      <c r="BU2" s="54">
        <v>3</v>
      </c>
      <c r="BV2" s="54">
        <v>1</v>
      </c>
      <c r="BW2" s="54">
        <v>0</v>
      </c>
      <c r="BX2" s="54">
        <v>3</v>
      </c>
      <c r="BY2" s="54">
        <v>3</v>
      </c>
      <c r="BZ2" s="54">
        <v>2</v>
      </c>
      <c r="CA2" s="54">
        <v>2</v>
      </c>
      <c r="CB2" s="460">
        <v>0</v>
      </c>
      <c r="CC2" s="54">
        <v>1</v>
      </c>
      <c r="CD2" s="54">
        <v>0</v>
      </c>
      <c r="CE2" s="54">
        <v>2</v>
      </c>
      <c r="CF2" s="457">
        <v>0</v>
      </c>
      <c r="CG2" s="54">
        <v>1</v>
      </c>
      <c r="CH2" s="457">
        <v>1</v>
      </c>
      <c r="CI2" s="457">
        <v>0</v>
      </c>
      <c r="CJ2" s="54">
        <v>0</v>
      </c>
      <c r="CK2" s="457">
        <v>0</v>
      </c>
      <c r="CL2" s="457">
        <v>0</v>
      </c>
      <c r="CM2" s="54">
        <v>2</v>
      </c>
      <c r="CN2" s="457">
        <v>0</v>
      </c>
      <c r="CO2" s="457">
        <v>0</v>
      </c>
      <c r="CP2" s="54">
        <v>2</v>
      </c>
      <c r="CQ2" s="457">
        <v>0</v>
      </c>
      <c r="CR2" s="54">
        <v>2</v>
      </c>
    </row>
    <row r="3" spans="1:96" ht="12.75" customHeight="1">
      <c r="A3" s="451" t="s">
        <v>279</v>
      </c>
      <c r="B3" s="54">
        <v>0</v>
      </c>
      <c r="C3" s="54">
        <v>3</v>
      </c>
      <c r="D3" s="459">
        <v>0</v>
      </c>
      <c r="E3" s="54">
        <v>0</v>
      </c>
      <c r="F3" s="54">
        <v>0</v>
      </c>
      <c r="G3" s="54">
        <v>1</v>
      </c>
      <c r="H3" s="457">
        <v>0</v>
      </c>
      <c r="I3" s="54">
        <v>0</v>
      </c>
      <c r="J3" s="54">
        <v>1</v>
      </c>
      <c r="K3" s="460">
        <v>2</v>
      </c>
      <c r="L3" s="458">
        <v>0</v>
      </c>
      <c r="M3" s="457">
        <v>0</v>
      </c>
      <c r="N3" s="457">
        <v>2</v>
      </c>
      <c r="O3" s="460">
        <v>2</v>
      </c>
      <c r="P3" s="460">
        <v>0</v>
      </c>
      <c r="Q3" s="460">
        <v>1</v>
      </c>
      <c r="R3" s="54">
        <v>0</v>
      </c>
      <c r="S3" s="54">
        <v>0</v>
      </c>
      <c r="T3" s="54">
        <v>0</v>
      </c>
      <c r="U3" s="54">
        <v>0</v>
      </c>
      <c r="V3" s="54">
        <v>1</v>
      </c>
      <c r="W3" s="54">
        <v>0</v>
      </c>
      <c r="X3" s="54">
        <v>1</v>
      </c>
      <c r="Y3" s="457">
        <v>0</v>
      </c>
      <c r="Z3" s="54">
        <v>0</v>
      </c>
      <c r="AA3" s="54">
        <v>0</v>
      </c>
      <c r="AB3" s="54">
        <v>0</v>
      </c>
      <c r="AC3" s="54">
        <v>0</v>
      </c>
      <c r="AD3" s="54">
        <v>0</v>
      </c>
      <c r="AE3" s="54">
        <v>3</v>
      </c>
      <c r="AF3" s="457">
        <v>3</v>
      </c>
      <c r="AG3" s="457">
        <v>0</v>
      </c>
      <c r="AH3" s="54">
        <v>0</v>
      </c>
      <c r="AI3" s="54">
        <v>0</v>
      </c>
      <c r="AJ3" s="54">
        <v>3</v>
      </c>
      <c r="AK3" s="54">
        <v>0</v>
      </c>
      <c r="AL3" s="54">
        <v>1</v>
      </c>
      <c r="AM3" s="54">
        <v>0</v>
      </c>
      <c r="AN3" s="54">
        <v>0</v>
      </c>
      <c r="AO3" s="54">
        <v>1</v>
      </c>
      <c r="AP3" s="54">
        <v>0</v>
      </c>
      <c r="AQ3" s="457">
        <v>0</v>
      </c>
      <c r="AR3" s="457">
        <v>3</v>
      </c>
      <c r="AS3" s="54">
        <v>0</v>
      </c>
      <c r="AT3" s="460">
        <v>2</v>
      </c>
      <c r="AU3" s="54">
        <v>0</v>
      </c>
      <c r="AV3" s="457">
        <v>0</v>
      </c>
      <c r="AW3" s="457">
        <v>1</v>
      </c>
      <c r="AX3" s="54">
        <v>0</v>
      </c>
      <c r="AY3" s="457">
        <v>0</v>
      </c>
      <c r="AZ3" s="54">
        <v>0</v>
      </c>
      <c r="BA3" s="54">
        <v>0</v>
      </c>
      <c r="BB3" s="54">
        <v>0</v>
      </c>
      <c r="BC3" s="54">
        <v>0</v>
      </c>
      <c r="BD3" s="54">
        <v>0</v>
      </c>
      <c r="BE3" s="54">
        <v>1</v>
      </c>
      <c r="BF3" s="54">
        <v>0</v>
      </c>
      <c r="BG3" s="460">
        <v>0</v>
      </c>
      <c r="BH3" s="458">
        <v>0</v>
      </c>
      <c r="BI3" s="54">
        <v>0</v>
      </c>
      <c r="BJ3" s="54">
        <v>0</v>
      </c>
      <c r="BK3" s="54">
        <v>0</v>
      </c>
      <c r="BL3" s="457">
        <v>0</v>
      </c>
      <c r="BM3" s="54">
        <v>1</v>
      </c>
      <c r="BN3" s="54">
        <v>1</v>
      </c>
      <c r="BO3" s="457">
        <v>2</v>
      </c>
      <c r="BP3" s="457">
        <v>0</v>
      </c>
      <c r="BQ3" s="54">
        <v>3</v>
      </c>
      <c r="BR3" s="457">
        <v>2</v>
      </c>
      <c r="BS3" s="458">
        <v>1</v>
      </c>
      <c r="BT3" s="54">
        <v>0</v>
      </c>
      <c r="BU3" s="54">
        <v>0</v>
      </c>
      <c r="BV3" s="54">
        <v>0</v>
      </c>
      <c r="BW3" s="54">
        <v>0</v>
      </c>
      <c r="BX3" s="54">
        <v>0</v>
      </c>
      <c r="BY3" s="54">
        <v>0</v>
      </c>
      <c r="BZ3" s="54">
        <v>0</v>
      </c>
      <c r="CA3" s="54">
        <v>0</v>
      </c>
      <c r="CB3" s="457">
        <v>0</v>
      </c>
      <c r="CC3" s="54">
        <v>3</v>
      </c>
      <c r="CD3" s="54">
        <v>0</v>
      </c>
      <c r="CE3" s="54">
        <v>0</v>
      </c>
      <c r="CF3" s="457">
        <v>0</v>
      </c>
      <c r="CG3" s="54">
        <v>0</v>
      </c>
      <c r="CH3" s="457">
        <v>2</v>
      </c>
      <c r="CI3" s="457">
        <v>1</v>
      </c>
      <c r="CJ3" s="54">
        <v>1</v>
      </c>
      <c r="CK3" s="457">
        <v>1</v>
      </c>
      <c r="CL3" s="457">
        <v>2</v>
      </c>
      <c r="CM3" s="54">
        <v>0</v>
      </c>
      <c r="CN3" s="457">
        <v>0</v>
      </c>
      <c r="CO3" s="457">
        <v>0</v>
      </c>
      <c r="CP3" s="54">
        <v>1</v>
      </c>
      <c r="CQ3" s="457">
        <v>2</v>
      </c>
      <c r="CR3" s="54">
        <v>0</v>
      </c>
    </row>
    <row r="4" spans="1:96" ht="12.75" customHeight="1">
      <c r="A4" s="451" t="s">
        <v>293</v>
      </c>
      <c r="B4" s="54">
        <v>0</v>
      </c>
      <c r="C4" s="54">
        <v>0</v>
      </c>
      <c r="D4" s="54">
        <v>1</v>
      </c>
      <c r="E4" s="54">
        <v>0</v>
      </c>
      <c r="F4" s="54">
        <v>0</v>
      </c>
      <c r="G4" s="54">
        <v>2</v>
      </c>
      <c r="H4" s="457">
        <v>1</v>
      </c>
      <c r="I4" s="54">
        <v>0</v>
      </c>
      <c r="J4" s="54">
        <v>0</v>
      </c>
      <c r="K4" s="457">
        <v>2</v>
      </c>
      <c r="L4" s="458">
        <v>0</v>
      </c>
      <c r="M4" s="457">
        <v>2</v>
      </c>
      <c r="N4" s="457">
        <v>1</v>
      </c>
      <c r="O4" s="457">
        <v>1</v>
      </c>
      <c r="P4" s="457">
        <v>3</v>
      </c>
      <c r="Q4" s="460">
        <v>2</v>
      </c>
      <c r="R4" s="54">
        <v>1</v>
      </c>
      <c r="S4" s="54">
        <v>0</v>
      </c>
      <c r="T4" s="54">
        <v>0</v>
      </c>
      <c r="U4" s="54">
        <v>0</v>
      </c>
      <c r="V4" s="54">
        <v>1</v>
      </c>
      <c r="W4" s="54">
        <v>0</v>
      </c>
      <c r="X4" s="54">
        <v>0</v>
      </c>
      <c r="Y4" s="457">
        <v>0</v>
      </c>
      <c r="Z4" s="54">
        <v>3</v>
      </c>
      <c r="AA4" s="54">
        <v>0</v>
      </c>
      <c r="AB4" s="54">
        <v>1</v>
      </c>
      <c r="AC4" s="54">
        <v>0</v>
      </c>
      <c r="AD4" s="54">
        <v>0</v>
      </c>
      <c r="AE4" s="54">
        <v>0</v>
      </c>
      <c r="AF4" s="457">
        <v>0</v>
      </c>
      <c r="AG4" s="457">
        <v>2</v>
      </c>
      <c r="AH4" s="54">
        <v>1</v>
      </c>
      <c r="AI4" s="54">
        <v>1</v>
      </c>
      <c r="AJ4" s="54">
        <v>0</v>
      </c>
      <c r="AK4" s="54">
        <v>0</v>
      </c>
      <c r="AL4" s="54">
        <v>2</v>
      </c>
      <c r="AM4" s="54">
        <v>0</v>
      </c>
      <c r="AN4" s="54">
        <v>0</v>
      </c>
      <c r="AO4" s="54">
        <v>0</v>
      </c>
      <c r="AP4" s="54">
        <v>0</v>
      </c>
      <c r="AQ4" s="457">
        <v>2</v>
      </c>
      <c r="AR4" s="457">
        <v>1</v>
      </c>
      <c r="AS4" s="54">
        <v>0</v>
      </c>
      <c r="AT4" s="457">
        <v>0</v>
      </c>
      <c r="AU4" s="54">
        <v>0</v>
      </c>
      <c r="AV4" s="457">
        <v>2</v>
      </c>
      <c r="AW4" s="457">
        <v>2</v>
      </c>
      <c r="AX4" s="54">
        <v>0</v>
      </c>
      <c r="AY4" s="457">
        <v>2</v>
      </c>
      <c r="AZ4" s="54">
        <v>0</v>
      </c>
      <c r="BA4" s="54">
        <v>0</v>
      </c>
      <c r="BB4" s="54">
        <v>0</v>
      </c>
      <c r="BC4" s="54">
        <v>0</v>
      </c>
      <c r="BD4" s="54">
        <v>0</v>
      </c>
      <c r="BE4" s="54">
        <v>0</v>
      </c>
      <c r="BF4" s="54">
        <v>0</v>
      </c>
      <c r="BG4" s="457">
        <v>2</v>
      </c>
      <c r="BH4" s="458">
        <v>0</v>
      </c>
      <c r="BI4" s="459">
        <v>0</v>
      </c>
      <c r="BJ4" s="54">
        <v>0</v>
      </c>
      <c r="BK4" s="54">
        <v>0</v>
      </c>
      <c r="BL4" s="457">
        <v>2</v>
      </c>
      <c r="BM4" s="54">
        <v>1</v>
      </c>
      <c r="BN4" s="54">
        <v>2</v>
      </c>
      <c r="BO4" s="457">
        <v>0</v>
      </c>
      <c r="BP4" s="457">
        <v>1</v>
      </c>
      <c r="BQ4" s="54">
        <v>1</v>
      </c>
      <c r="BR4" s="457">
        <v>1</v>
      </c>
      <c r="BS4" s="458">
        <v>2</v>
      </c>
      <c r="BT4" s="54">
        <v>1</v>
      </c>
      <c r="BU4" s="54">
        <v>0</v>
      </c>
      <c r="BV4" s="54">
        <v>0</v>
      </c>
      <c r="BW4" s="54">
        <v>2</v>
      </c>
      <c r="BX4" s="54">
        <v>0</v>
      </c>
      <c r="BY4" s="54">
        <v>0</v>
      </c>
      <c r="BZ4" s="54">
        <v>0</v>
      </c>
      <c r="CA4" s="54">
        <v>0</v>
      </c>
      <c r="CB4" s="457">
        <v>1</v>
      </c>
      <c r="CC4" s="54">
        <v>0</v>
      </c>
      <c r="CD4" s="54">
        <v>0</v>
      </c>
      <c r="CE4" s="54">
        <v>0</v>
      </c>
      <c r="CF4" s="460">
        <v>2</v>
      </c>
      <c r="CG4" s="54">
        <v>0</v>
      </c>
      <c r="CH4" s="457">
        <v>1</v>
      </c>
      <c r="CI4" s="457">
        <v>2</v>
      </c>
      <c r="CJ4" s="54">
        <v>0</v>
      </c>
      <c r="CK4" s="457">
        <v>1</v>
      </c>
      <c r="CL4" s="457">
        <v>2</v>
      </c>
      <c r="CM4" s="54">
        <v>0</v>
      </c>
      <c r="CN4" s="457">
        <v>3</v>
      </c>
      <c r="CO4" s="457">
        <v>1</v>
      </c>
      <c r="CP4" s="54">
        <v>0</v>
      </c>
      <c r="CQ4" s="457">
        <v>0</v>
      </c>
      <c r="CR4" s="54">
        <v>0</v>
      </c>
    </row>
    <row r="5" spans="1:96" ht="12.75" customHeight="1">
      <c r="A5" s="451" t="s">
        <v>316</v>
      </c>
      <c r="B5" s="54">
        <v>0</v>
      </c>
      <c r="C5" s="54">
        <v>0</v>
      </c>
      <c r="D5" s="54">
        <v>3</v>
      </c>
      <c r="E5" s="54">
        <v>0</v>
      </c>
      <c r="F5" s="54">
        <v>0</v>
      </c>
      <c r="G5" s="54">
        <v>3</v>
      </c>
      <c r="H5" s="457">
        <v>2</v>
      </c>
      <c r="I5" s="54">
        <v>0</v>
      </c>
      <c r="J5" s="54">
        <v>0</v>
      </c>
      <c r="K5" s="457">
        <v>3</v>
      </c>
      <c r="L5" s="458">
        <v>0</v>
      </c>
      <c r="M5" s="457">
        <v>3</v>
      </c>
      <c r="N5" s="460">
        <v>2</v>
      </c>
      <c r="O5" s="460">
        <v>2</v>
      </c>
      <c r="P5" s="460">
        <v>1</v>
      </c>
      <c r="Q5" s="457">
        <v>3</v>
      </c>
      <c r="R5" s="54">
        <v>2</v>
      </c>
      <c r="S5" s="54">
        <v>1</v>
      </c>
      <c r="T5" s="54">
        <v>0</v>
      </c>
      <c r="U5" s="54">
        <v>0</v>
      </c>
      <c r="V5" s="54">
        <v>1</v>
      </c>
      <c r="W5" s="54">
        <v>0</v>
      </c>
      <c r="X5" s="54">
        <v>0</v>
      </c>
      <c r="Y5" s="460">
        <v>2</v>
      </c>
      <c r="Z5" s="54">
        <v>1</v>
      </c>
      <c r="AA5" s="54">
        <v>2</v>
      </c>
      <c r="AB5" s="54">
        <v>2</v>
      </c>
      <c r="AC5" s="54">
        <v>0</v>
      </c>
      <c r="AD5" s="54">
        <v>0</v>
      </c>
      <c r="AE5" s="54">
        <v>0</v>
      </c>
      <c r="AF5" s="457">
        <v>0</v>
      </c>
      <c r="AG5" s="457">
        <v>3</v>
      </c>
      <c r="AH5" s="54">
        <v>2</v>
      </c>
      <c r="AI5" s="54">
        <v>0</v>
      </c>
      <c r="AJ5" s="54">
        <v>0</v>
      </c>
      <c r="AK5" s="54">
        <v>2</v>
      </c>
      <c r="AL5" s="54">
        <v>3</v>
      </c>
      <c r="AM5" s="54">
        <v>0</v>
      </c>
      <c r="AN5" s="54">
        <v>0</v>
      </c>
      <c r="AO5" s="54">
        <v>0</v>
      </c>
      <c r="AP5" s="54">
        <v>0</v>
      </c>
      <c r="AQ5" s="457">
        <v>3</v>
      </c>
      <c r="AR5" s="460">
        <v>3</v>
      </c>
      <c r="AS5" s="54">
        <v>0</v>
      </c>
      <c r="AT5" s="460">
        <v>2</v>
      </c>
      <c r="AU5" s="54">
        <v>0</v>
      </c>
      <c r="AV5" s="457">
        <v>3</v>
      </c>
      <c r="AW5" s="457">
        <v>3</v>
      </c>
      <c r="AX5" s="54">
        <v>0</v>
      </c>
      <c r="AY5" s="460">
        <v>3</v>
      </c>
      <c r="AZ5" s="54">
        <v>1</v>
      </c>
      <c r="BA5" s="54">
        <v>0</v>
      </c>
      <c r="BB5" s="54">
        <v>0</v>
      </c>
      <c r="BC5" s="54">
        <v>0</v>
      </c>
      <c r="BD5" s="54">
        <v>0</v>
      </c>
      <c r="BE5" s="54">
        <v>0</v>
      </c>
      <c r="BF5" s="54">
        <v>0</v>
      </c>
      <c r="BG5" s="457">
        <v>1</v>
      </c>
      <c r="BH5" s="458">
        <v>1</v>
      </c>
      <c r="BI5" s="54">
        <v>1</v>
      </c>
      <c r="BJ5" s="54">
        <v>0</v>
      </c>
      <c r="BK5" s="54">
        <v>0</v>
      </c>
      <c r="BL5" s="457">
        <v>2</v>
      </c>
      <c r="BM5" s="54">
        <v>1</v>
      </c>
      <c r="BN5" s="54">
        <v>3</v>
      </c>
      <c r="BO5" s="460">
        <v>2</v>
      </c>
      <c r="BP5" s="457">
        <v>3</v>
      </c>
      <c r="BQ5" s="54">
        <v>1</v>
      </c>
      <c r="BR5" s="457">
        <v>2</v>
      </c>
      <c r="BS5" s="458">
        <v>3</v>
      </c>
      <c r="BT5" s="54">
        <v>3</v>
      </c>
      <c r="BU5" s="54">
        <v>0</v>
      </c>
      <c r="BV5" s="54">
        <v>0</v>
      </c>
      <c r="BW5" s="54">
        <v>3</v>
      </c>
      <c r="BX5" s="54">
        <v>0</v>
      </c>
      <c r="BY5" s="54">
        <v>0</v>
      </c>
      <c r="BZ5" s="54">
        <v>0</v>
      </c>
      <c r="CA5" s="54">
        <v>0</v>
      </c>
      <c r="CB5" s="457">
        <v>3</v>
      </c>
      <c r="CC5" s="54">
        <v>0</v>
      </c>
      <c r="CD5" s="54">
        <v>1</v>
      </c>
      <c r="CE5" s="54">
        <v>0</v>
      </c>
      <c r="CF5" s="457">
        <v>3</v>
      </c>
      <c r="CG5" s="54">
        <v>1</v>
      </c>
      <c r="CH5" s="457">
        <v>3</v>
      </c>
      <c r="CI5" s="457">
        <v>2</v>
      </c>
      <c r="CJ5" s="54">
        <v>1</v>
      </c>
      <c r="CK5" s="457">
        <v>3</v>
      </c>
      <c r="CL5" s="457">
        <v>2</v>
      </c>
      <c r="CM5" s="54">
        <v>0</v>
      </c>
      <c r="CN5" s="457">
        <v>3</v>
      </c>
      <c r="CO5" s="457">
        <v>2</v>
      </c>
      <c r="CP5" s="54">
        <v>0</v>
      </c>
      <c r="CQ5" s="457">
        <v>2</v>
      </c>
      <c r="CR5" s="54">
        <v>0</v>
      </c>
    </row>
    <row r="6" spans="1:96" ht="12.75" customHeight="1">
      <c r="A6" s="451" t="s">
        <v>344</v>
      </c>
      <c r="B6" s="54">
        <v>0</v>
      </c>
      <c r="C6" s="459">
        <v>1</v>
      </c>
      <c r="D6" s="54">
        <v>1</v>
      </c>
      <c r="E6" s="54">
        <v>2</v>
      </c>
      <c r="F6" s="54">
        <v>2</v>
      </c>
      <c r="G6" s="54">
        <v>0</v>
      </c>
      <c r="H6" s="457">
        <v>0</v>
      </c>
      <c r="I6" s="54">
        <v>2</v>
      </c>
      <c r="J6" s="54">
        <v>1</v>
      </c>
      <c r="K6" s="457">
        <v>0</v>
      </c>
      <c r="L6" s="458">
        <v>1</v>
      </c>
      <c r="M6" s="457">
        <v>2</v>
      </c>
      <c r="N6" s="457">
        <v>0</v>
      </c>
      <c r="O6" s="457">
        <v>0</v>
      </c>
      <c r="P6" s="460">
        <v>1</v>
      </c>
      <c r="Q6" s="457">
        <v>0</v>
      </c>
      <c r="R6" s="54">
        <v>0</v>
      </c>
      <c r="S6" s="54">
        <v>0</v>
      </c>
      <c r="T6" s="54">
        <v>0</v>
      </c>
      <c r="U6" s="54">
        <v>0</v>
      </c>
      <c r="V6" s="54">
        <v>1</v>
      </c>
      <c r="W6" s="54">
        <v>0</v>
      </c>
      <c r="X6" s="54">
        <v>1</v>
      </c>
      <c r="Y6" s="457">
        <v>0</v>
      </c>
      <c r="Z6" s="54">
        <v>0</v>
      </c>
      <c r="AA6" s="54">
        <v>0</v>
      </c>
      <c r="AB6" s="54">
        <v>0</v>
      </c>
      <c r="AC6" s="54">
        <v>0</v>
      </c>
      <c r="AD6" s="54">
        <v>2</v>
      </c>
      <c r="AE6" s="54">
        <v>2</v>
      </c>
      <c r="AF6" s="457">
        <v>0</v>
      </c>
      <c r="AG6" s="457">
        <v>2</v>
      </c>
      <c r="AH6" s="54">
        <v>0</v>
      </c>
      <c r="AI6" s="54">
        <v>0</v>
      </c>
      <c r="AJ6" s="54">
        <v>0</v>
      </c>
      <c r="AK6" s="54">
        <v>1</v>
      </c>
      <c r="AL6" s="54">
        <v>0</v>
      </c>
      <c r="AM6" s="54">
        <v>0</v>
      </c>
      <c r="AN6" s="54">
        <v>2</v>
      </c>
      <c r="AO6" s="54">
        <v>0</v>
      </c>
      <c r="AP6" s="54">
        <v>2</v>
      </c>
      <c r="AQ6" s="460">
        <v>2</v>
      </c>
      <c r="AR6" s="457">
        <v>0</v>
      </c>
      <c r="AS6" s="54">
        <v>0</v>
      </c>
      <c r="AT6" s="457">
        <v>0</v>
      </c>
      <c r="AU6" s="54">
        <v>0</v>
      </c>
      <c r="AV6" s="460">
        <v>1</v>
      </c>
      <c r="AW6" s="457">
        <v>1</v>
      </c>
      <c r="AX6" s="54">
        <v>1</v>
      </c>
      <c r="AY6" s="457">
        <v>0</v>
      </c>
      <c r="AZ6" s="54">
        <v>0</v>
      </c>
      <c r="BA6" s="54">
        <v>1</v>
      </c>
      <c r="BB6" s="54">
        <v>0</v>
      </c>
      <c r="BC6" s="54">
        <v>0</v>
      </c>
      <c r="BD6" s="54">
        <v>0</v>
      </c>
      <c r="BE6" s="54">
        <v>0</v>
      </c>
      <c r="BF6" s="54">
        <v>2</v>
      </c>
      <c r="BG6" s="460">
        <v>1</v>
      </c>
      <c r="BH6" s="458">
        <v>0</v>
      </c>
      <c r="BI6" s="54">
        <v>1</v>
      </c>
      <c r="BJ6" s="54">
        <v>3</v>
      </c>
      <c r="BK6" s="54">
        <v>0</v>
      </c>
      <c r="BL6" s="457">
        <v>1</v>
      </c>
      <c r="BM6" s="54">
        <v>1</v>
      </c>
      <c r="BN6" s="54">
        <v>0</v>
      </c>
      <c r="BO6" s="457">
        <v>0</v>
      </c>
      <c r="BP6" s="457">
        <v>0</v>
      </c>
      <c r="BQ6" s="54">
        <v>0</v>
      </c>
      <c r="BR6" s="457">
        <v>0</v>
      </c>
      <c r="BS6" s="458">
        <v>0</v>
      </c>
      <c r="BT6" s="54">
        <v>0</v>
      </c>
      <c r="BU6" s="54">
        <v>1</v>
      </c>
      <c r="BV6" s="54">
        <v>3</v>
      </c>
      <c r="BW6" s="54">
        <v>0</v>
      </c>
      <c r="BX6" s="54">
        <v>2</v>
      </c>
      <c r="BY6" s="54">
        <v>0</v>
      </c>
      <c r="BZ6" s="54">
        <v>2</v>
      </c>
      <c r="CA6" s="54">
        <v>0</v>
      </c>
      <c r="CB6" s="460">
        <v>2</v>
      </c>
      <c r="CC6" s="54">
        <v>1</v>
      </c>
      <c r="CD6" s="54">
        <v>0</v>
      </c>
      <c r="CE6" s="54">
        <v>1</v>
      </c>
      <c r="CF6" s="460">
        <v>1</v>
      </c>
      <c r="CG6" s="54">
        <v>1</v>
      </c>
      <c r="CH6" s="457">
        <v>0</v>
      </c>
      <c r="CI6" s="457">
        <v>0</v>
      </c>
      <c r="CJ6" s="54">
        <v>0</v>
      </c>
      <c r="CK6" s="457">
        <v>2</v>
      </c>
      <c r="CL6" s="457">
        <v>2</v>
      </c>
      <c r="CM6" s="54">
        <v>0</v>
      </c>
      <c r="CN6" s="457">
        <v>0</v>
      </c>
      <c r="CO6" s="457">
        <v>0</v>
      </c>
      <c r="CP6" s="54">
        <v>0</v>
      </c>
      <c r="CQ6" s="457">
        <v>0</v>
      </c>
      <c r="CR6" s="54">
        <v>1</v>
      </c>
    </row>
    <row r="7" spans="1:96" ht="12.75" customHeight="1">
      <c r="A7" s="451" t="s">
        <v>342</v>
      </c>
      <c r="B7" s="54">
        <v>0</v>
      </c>
      <c r="C7" s="54">
        <v>0</v>
      </c>
      <c r="D7" s="54">
        <v>0</v>
      </c>
      <c r="E7" s="54">
        <v>0</v>
      </c>
      <c r="F7" s="54">
        <v>0</v>
      </c>
      <c r="G7" s="54">
        <v>0</v>
      </c>
      <c r="H7" s="457">
        <v>3</v>
      </c>
      <c r="I7" s="54">
        <v>0</v>
      </c>
      <c r="J7" s="54">
        <v>0</v>
      </c>
      <c r="K7" s="457">
        <v>0</v>
      </c>
      <c r="L7" s="458">
        <v>0</v>
      </c>
      <c r="M7" s="457">
        <v>0</v>
      </c>
      <c r="N7" s="457">
        <v>1</v>
      </c>
      <c r="O7" s="457">
        <v>1</v>
      </c>
      <c r="P7" s="457">
        <v>0</v>
      </c>
      <c r="Q7" s="457">
        <v>0</v>
      </c>
      <c r="R7" s="54">
        <v>1</v>
      </c>
      <c r="S7" s="54">
        <v>0</v>
      </c>
      <c r="T7" s="54">
        <v>0</v>
      </c>
      <c r="U7" s="54">
        <v>0</v>
      </c>
      <c r="V7" s="54">
        <v>0</v>
      </c>
      <c r="W7" s="54">
        <v>1</v>
      </c>
      <c r="X7" s="54">
        <v>0</v>
      </c>
      <c r="Y7" s="457">
        <v>1</v>
      </c>
      <c r="Z7" s="54">
        <v>0</v>
      </c>
      <c r="AA7" s="54">
        <v>0</v>
      </c>
      <c r="AB7" s="54">
        <v>2</v>
      </c>
      <c r="AC7" s="54">
        <v>0</v>
      </c>
      <c r="AD7" s="54">
        <v>0</v>
      </c>
      <c r="AE7" s="54">
        <v>0</v>
      </c>
      <c r="AF7" s="457">
        <v>0</v>
      </c>
      <c r="AG7" s="457">
        <v>0</v>
      </c>
      <c r="AH7" s="54">
        <v>0</v>
      </c>
      <c r="AI7" s="54">
        <v>0</v>
      </c>
      <c r="AJ7" s="54">
        <v>0</v>
      </c>
      <c r="AK7" s="54">
        <v>1</v>
      </c>
      <c r="AL7" s="54">
        <v>1</v>
      </c>
      <c r="AM7" s="54">
        <v>0</v>
      </c>
      <c r="AN7" s="54">
        <v>0</v>
      </c>
      <c r="AO7" s="54">
        <v>0</v>
      </c>
      <c r="AP7" s="54">
        <v>1</v>
      </c>
      <c r="AQ7" s="460">
        <v>0</v>
      </c>
      <c r="AR7" s="457">
        <v>0</v>
      </c>
      <c r="AS7" s="54">
        <v>1</v>
      </c>
      <c r="AT7" s="460">
        <v>2</v>
      </c>
      <c r="AU7" s="54">
        <v>0</v>
      </c>
      <c r="AV7" s="457">
        <v>0</v>
      </c>
      <c r="AW7" s="457">
        <v>0</v>
      </c>
      <c r="AX7" s="54">
        <v>0</v>
      </c>
      <c r="AY7" s="457">
        <v>0</v>
      </c>
      <c r="AZ7" s="54">
        <v>0</v>
      </c>
      <c r="BA7" s="54">
        <v>0</v>
      </c>
      <c r="BB7" s="54">
        <v>0</v>
      </c>
      <c r="BC7" s="54">
        <v>0</v>
      </c>
      <c r="BD7" s="54">
        <v>0</v>
      </c>
      <c r="BE7" s="54">
        <v>0</v>
      </c>
      <c r="BF7" s="54">
        <v>0</v>
      </c>
      <c r="BG7" s="457">
        <v>0</v>
      </c>
      <c r="BH7" s="458">
        <v>0</v>
      </c>
      <c r="BI7" s="54">
        <v>0</v>
      </c>
      <c r="BJ7" s="54">
        <v>0</v>
      </c>
      <c r="BK7" s="54">
        <v>0</v>
      </c>
      <c r="BL7" s="457">
        <v>3</v>
      </c>
      <c r="BM7" s="54">
        <v>0</v>
      </c>
      <c r="BN7" s="54">
        <v>0</v>
      </c>
      <c r="BO7" s="457">
        <v>0</v>
      </c>
      <c r="BP7" s="457">
        <v>0</v>
      </c>
      <c r="BQ7" s="54">
        <v>1</v>
      </c>
      <c r="BR7" s="457">
        <v>0</v>
      </c>
      <c r="BS7" s="458">
        <v>0</v>
      </c>
      <c r="BT7" s="54">
        <v>0</v>
      </c>
      <c r="BU7" s="54">
        <v>0</v>
      </c>
      <c r="BV7" s="54">
        <v>0</v>
      </c>
      <c r="BW7" s="54">
        <v>0</v>
      </c>
      <c r="BX7" s="54">
        <v>0</v>
      </c>
      <c r="BY7" s="54">
        <v>0</v>
      </c>
      <c r="BZ7" s="54">
        <v>0</v>
      </c>
      <c r="CA7" s="54">
        <v>0</v>
      </c>
      <c r="CB7" s="457">
        <v>0</v>
      </c>
      <c r="CC7" s="54">
        <v>0</v>
      </c>
      <c r="CD7" s="54">
        <v>0</v>
      </c>
      <c r="CE7" s="54">
        <v>0</v>
      </c>
      <c r="CF7" s="457">
        <v>0</v>
      </c>
      <c r="CG7" s="54">
        <v>0</v>
      </c>
      <c r="CH7" s="457">
        <v>0</v>
      </c>
      <c r="CI7" s="457">
        <v>1</v>
      </c>
      <c r="CJ7" s="54">
        <v>0</v>
      </c>
      <c r="CK7" s="457">
        <v>0</v>
      </c>
      <c r="CL7" s="457">
        <v>1</v>
      </c>
      <c r="CM7" s="54">
        <v>1</v>
      </c>
      <c r="CN7" s="457">
        <v>1</v>
      </c>
      <c r="CO7" s="457">
        <v>1</v>
      </c>
      <c r="CP7" s="54">
        <v>0</v>
      </c>
      <c r="CQ7" s="457">
        <v>0</v>
      </c>
      <c r="CR7" s="54">
        <v>0</v>
      </c>
    </row>
    <row r="8" spans="1:96" ht="12.75" customHeight="1">
      <c r="A8" s="451" t="s">
        <v>388</v>
      </c>
      <c r="B8" s="54">
        <v>2</v>
      </c>
      <c r="C8" s="459">
        <v>0</v>
      </c>
      <c r="D8" s="54">
        <v>1</v>
      </c>
      <c r="E8" s="54">
        <v>0</v>
      </c>
      <c r="F8" s="54">
        <v>0</v>
      </c>
      <c r="G8" s="54">
        <v>1</v>
      </c>
      <c r="H8" s="457">
        <v>0</v>
      </c>
      <c r="I8" s="54">
        <v>0</v>
      </c>
      <c r="J8" s="54">
        <v>0</v>
      </c>
      <c r="K8" s="457">
        <v>0</v>
      </c>
      <c r="L8" s="458">
        <v>3</v>
      </c>
      <c r="M8" s="457">
        <v>0</v>
      </c>
      <c r="N8" s="460">
        <v>1</v>
      </c>
      <c r="O8" s="457">
        <v>0</v>
      </c>
      <c r="P8" s="460">
        <v>2</v>
      </c>
      <c r="Q8" s="457">
        <v>0</v>
      </c>
      <c r="R8" s="54">
        <v>0</v>
      </c>
      <c r="S8" s="54">
        <v>2</v>
      </c>
      <c r="T8" s="54">
        <v>0</v>
      </c>
      <c r="U8" s="54">
        <v>3</v>
      </c>
      <c r="V8" s="54">
        <v>1</v>
      </c>
      <c r="W8" s="54">
        <v>0</v>
      </c>
      <c r="X8" s="54">
        <v>0</v>
      </c>
      <c r="Y8" s="457">
        <v>0</v>
      </c>
      <c r="Z8" s="54">
        <v>0</v>
      </c>
      <c r="AA8" s="54">
        <v>2</v>
      </c>
      <c r="AB8" s="54">
        <v>0</v>
      </c>
      <c r="AC8" s="54">
        <v>1</v>
      </c>
      <c r="AD8" s="54">
        <v>2</v>
      </c>
      <c r="AE8" s="54">
        <v>2</v>
      </c>
      <c r="AF8" s="457">
        <v>0</v>
      </c>
      <c r="AG8" s="457">
        <v>0</v>
      </c>
      <c r="AH8" s="54">
        <v>1</v>
      </c>
      <c r="AI8" s="54">
        <v>0</v>
      </c>
      <c r="AJ8" s="54">
        <v>2</v>
      </c>
      <c r="AK8" s="54">
        <v>0</v>
      </c>
      <c r="AL8" s="54">
        <v>0</v>
      </c>
      <c r="AM8" s="54">
        <v>0</v>
      </c>
      <c r="AN8" s="54">
        <v>0</v>
      </c>
      <c r="AO8" s="54">
        <v>2</v>
      </c>
      <c r="AP8" s="54">
        <v>0</v>
      </c>
      <c r="AQ8" s="457">
        <v>0</v>
      </c>
      <c r="AR8" s="460">
        <v>0</v>
      </c>
      <c r="AS8" s="54">
        <v>0</v>
      </c>
      <c r="AT8" s="457">
        <v>0</v>
      </c>
      <c r="AU8" s="54">
        <v>0</v>
      </c>
      <c r="AV8" s="457">
        <v>0</v>
      </c>
      <c r="AW8" s="457">
        <v>0</v>
      </c>
      <c r="AX8" s="54">
        <v>1</v>
      </c>
      <c r="AY8" s="457">
        <v>0</v>
      </c>
      <c r="AZ8" s="54">
        <v>0</v>
      </c>
      <c r="BA8" s="54">
        <v>0</v>
      </c>
      <c r="BB8" s="54">
        <v>0</v>
      </c>
      <c r="BC8" s="54">
        <v>0</v>
      </c>
      <c r="BD8" s="54">
        <v>0</v>
      </c>
      <c r="BE8" s="54">
        <v>0</v>
      </c>
      <c r="BF8" s="54">
        <v>0</v>
      </c>
      <c r="BG8" s="457">
        <v>0</v>
      </c>
      <c r="BH8" s="461">
        <v>2</v>
      </c>
      <c r="BI8" s="54">
        <v>0</v>
      </c>
      <c r="BJ8" s="54">
        <v>0</v>
      </c>
      <c r="BK8" s="54">
        <v>0</v>
      </c>
      <c r="BL8" s="457">
        <v>0</v>
      </c>
      <c r="BM8" s="54">
        <v>1</v>
      </c>
      <c r="BN8" s="54">
        <v>1</v>
      </c>
      <c r="BO8" s="457">
        <v>0</v>
      </c>
      <c r="BP8" s="457">
        <v>0</v>
      </c>
      <c r="BQ8" s="54">
        <v>2</v>
      </c>
      <c r="BR8" s="457">
        <v>2</v>
      </c>
      <c r="BS8" s="458">
        <v>1</v>
      </c>
      <c r="BT8" s="54">
        <v>0</v>
      </c>
      <c r="BU8" s="54">
        <v>0</v>
      </c>
      <c r="BV8" s="54">
        <v>0</v>
      </c>
      <c r="BW8" s="54">
        <v>2</v>
      </c>
      <c r="BX8" s="54">
        <v>1</v>
      </c>
      <c r="BY8" s="54">
        <v>0</v>
      </c>
      <c r="BZ8" s="54">
        <v>0</v>
      </c>
      <c r="CA8" s="54">
        <v>0</v>
      </c>
      <c r="CB8" s="457">
        <v>1</v>
      </c>
      <c r="CC8" s="54">
        <v>1</v>
      </c>
      <c r="CD8" s="54">
        <v>0</v>
      </c>
      <c r="CE8" s="54">
        <v>0</v>
      </c>
      <c r="CF8" s="457">
        <v>1</v>
      </c>
      <c r="CG8" s="54">
        <v>1</v>
      </c>
      <c r="CH8" s="457">
        <v>1</v>
      </c>
      <c r="CI8" s="457">
        <v>0</v>
      </c>
      <c r="CJ8" s="54">
        <v>2</v>
      </c>
      <c r="CK8" s="457">
        <v>0</v>
      </c>
      <c r="CL8" s="457">
        <v>0</v>
      </c>
      <c r="CM8" s="54">
        <v>0</v>
      </c>
      <c r="CN8" s="457">
        <v>0</v>
      </c>
      <c r="CO8" s="457">
        <v>0</v>
      </c>
      <c r="CP8" s="54">
        <v>1</v>
      </c>
      <c r="CQ8" s="457">
        <v>0</v>
      </c>
      <c r="CR8" s="54">
        <v>0</v>
      </c>
    </row>
    <row r="9" spans="1:96" ht="12.75" customHeight="1">
      <c r="A9" s="451" t="s">
        <v>368</v>
      </c>
      <c r="B9" s="54">
        <v>2</v>
      </c>
      <c r="C9" s="54">
        <v>1</v>
      </c>
      <c r="D9" s="54">
        <v>1</v>
      </c>
      <c r="E9" s="54">
        <v>0</v>
      </c>
      <c r="F9" s="54">
        <v>0</v>
      </c>
      <c r="G9" s="54">
        <v>1</v>
      </c>
      <c r="H9" s="457">
        <v>0</v>
      </c>
      <c r="I9" s="54">
        <v>0</v>
      </c>
      <c r="J9" s="54">
        <v>0</v>
      </c>
      <c r="K9" s="457">
        <v>0</v>
      </c>
      <c r="L9" s="458">
        <v>3</v>
      </c>
      <c r="M9" s="457">
        <v>0</v>
      </c>
      <c r="N9" s="457">
        <v>2</v>
      </c>
      <c r="O9" s="457">
        <v>0</v>
      </c>
      <c r="P9" s="457">
        <v>0</v>
      </c>
      <c r="Q9" s="457">
        <v>0</v>
      </c>
      <c r="R9" s="54">
        <v>0</v>
      </c>
      <c r="S9" s="54">
        <v>2</v>
      </c>
      <c r="T9" s="54">
        <v>0</v>
      </c>
      <c r="U9" s="54">
        <v>3</v>
      </c>
      <c r="V9" s="54">
        <v>1</v>
      </c>
      <c r="W9" s="54">
        <v>0</v>
      </c>
      <c r="X9" s="54">
        <v>0</v>
      </c>
      <c r="Y9" s="457">
        <v>0</v>
      </c>
      <c r="Z9" s="54">
        <v>0</v>
      </c>
      <c r="AA9" s="54">
        <v>2</v>
      </c>
      <c r="AB9" s="54">
        <v>0</v>
      </c>
      <c r="AC9" s="54">
        <v>1</v>
      </c>
      <c r="AD9" s="54">
        <v>2</v>
      </c>
      <c r="AE9" s="54">
        <v>2</v>
      </c>
      <c r="AF9" s="457">
        <v>0</v>
      </c>
      <c r="AG9" s="457">
        <v>0</v>
      </c>
      <c r="AH9" s="54">
        <v>1</v>
      </c>
      <c r="AI9" s="54">
        <v>0</v>
      </c>
      <c r="AJ9" s="54">
        <v>2</v>
      </c>
      <c r="AK9" s="54">
        <v>0</v>
      </c>
      <c r="AL9" s="54">
        <v>0</v>
      </c>
      <c r="AM9" s="54">
        <v>0</v>
      </c>
      <c r="AN9" s="54">
        <v>0</v>
      </c>
      <c r="AO9" s="54">
        <v>2</v>
      </c>
      <c r="AP9" s="54">
        <v>0</v>
      </c>
      <c r="AQ9" s="457">
        <v>0</v>
      </c>
      <c r="AR9" s="457">
        <v>1</v>
      </c>
      <c r="AS9" s="54">
        <v>0</v>
      </c>
      <c r="AT9" s="460">
        <v>2</v>
      </c>
      <c r="AU9" s="54">
        <v>0</v>
      </c>
      <c r="AV9" s="457">
        <v>0</v>
      </c>
      <c r="AW9" s="457">
        <v>0</v>
      </c>
      <c r="AX9" s="54">
        <v>1</v>
      </c>
      <c r="AY9" s="457">
        <v>0</v>
      </c>
      <c r="AZ9" s="54">
        <v>0</v>
      </c>
      <c r="BA9" s="54">
        <v>0</v>
      </c>
      <c r="BB9" s="54">
        <v>0</v>
      </c>
      <c r="BC9" s="54">
        <v>0</v>
      </c>
      <c r="BD9" s="54">
        <v>0</v>
      </c>
      <c r="BE9" s="54">
        <v>0</v>
      </c>
      <c r="BF9" s="54">
        <v>0</v>
      </c>
      <c r="BG9" s="457">
        <v>0</v>
      </c>
      <c r="BH9" s="458">
        <v>0</v>
      </c>
      <c r="BI9" s="54">
        <v>0</v>
      </c>
      <c r="BJ9" s="54">
        <v>0</v>
      </c>
      <c r="BK9" s="54">
        <v>0</v>
      </c>
      <c r="BL9" s="457">
        <v>0</v>
      </c>
      <c r="BM9" s="54">
        <v>1</v>
      </c>
      <c r="BN9" s="54">
        <v>1</v>
      </c>
      <c r="BO9" s="457">
        <v>0</v>
      </c>
      <c r="BP9" s="457">
        <v>0</v>
      </c>
      <c r="BQ9" s="54">
        <v>2</v>
      </c>
      <c r="BR9" s="457">
        <v>2</v>
      </c>
      <c r="BS9" s="458">
        <v>1</v>
      </c>
      <c r="BT9" s="54">
        <v>0</v>
      </c>
      <c r="BU9" s="54">
        <v>0</v>
      </c>
      <c r="BV9" s="54">
        <v>0</v>
      </c>
      <c r="BW9" s="54">
        <v>2</v>
      </c>
      <c r="BX9" s="54">
        <v>1</v>
      </c>
      <c r="BY9" s="54">
        <v>0</v>
      </c>
      <c r="BZ9" s="54">
        <v>0</v>
      </c>
      <c r="CA9" s="54">
        <v>0</v>
      </c>
      <c r="CB9" s="457">
        <v>1</v>
      </c>
      <c r="CC9" s="54">
        <v>1</v>
      </c>
      <c r="CD9" s="54">
        <v>0</v>
      </c>
      <c r="CE9" s="54">
        <v>0</v>
      </c>
      <c r="CF9" s="457">
        <v>1</v>
      </c>
      <c r="CG9" s="54">
        <v>1</v>
      </c>
      <c r="CH9" s="457">
        <v>1</v>
      </c>
      <c r="CI9" s="457">
        <v>0</v>
      </c>
      <c r="CJ9" s="54">
        <v>2</v>
      </c>
      <c r="CK9" s="457">
        <v>0</v>
      </c>
      <c r="CL9" s="457">
        <v>0</v>
      </c>
      <c r="CM9" s="54">
        <v>0</v>
      </c>
      <c r="CN9" s="457">
        <v>0</v>
      </c>
      <c r="CO9" s="457">
        <v>0</v>
      </c>
      <c r="CP9" s="54">
        <v>1</v>
      </c>
      <c r="CQ9" s="457">
        <v>0</v>
      </c>
      <c r="CR9" s="54">
        <v>0</v>
      </c>
    </row>
    <row r="10" spans="1:96" ht="12.75" customHeight="1">
      <c r="A10" s="451" t="s">
        <v>307</v>
      </c>
      <c r="B10" s="54">
        <v>0</v>
      </c>
      <c r="C10" s="54">
        <v>0</v>
      </c>
      <c r="D10" s="54">
        <v>1</v>
      </c>
      <c r="E10" s="54">
        <v>0</v>
      </c>
      <c r="F10" s="54">
        <v>0</v>
      </c>
      <c r="G10" s="54">
        <v>2</v>
      </c>
      <c r="H10" s="457">
        <v>1</v>
      </c>
      <c r="I10" s="54">
        <v>0</v>
      </c>
      <c r="J10" s="54">
        <v>0</v>
      </c>
      <c r="K10" s="457">
        <v>2</v>
      </c>
      <c r="L10" s="458">
        <v>0</v>
      </c>
      <c r="M10" s="457">
        <v>2</v>
      </c>
      <c r="N10" s="457">
        <v>1</v>
      </c>
      <c r="O10" s="457">
        <v>1</v>
      </c>
      <c r="P10" s="457">
        <v>3</v>
      </c>
      <c r="Q10" s="457">
        <v>3</v>
      </c>
      <c r="R10" s="54">
        <v>2</v>
      </c>
      <c r="S10" s="54">
        <v>0</v>
      </c>
      <c r="T10" s="54">
        <v>0</v>
      </c>
      <c r="U10" s="54">
        <v>0</v>
      </c>
      <c r="V10" s="54">
        <v>1</v>
      </c>
      <c r="W10" s="54">
        <v>0</v>
      </c>
      <c r="X10" s="54">
        <v>0</v>
      </c>
      <c r="Y10" s="457">
        <v>0</v>
      </c>
      <c r="Z10" s="54">
        <v>3</v>
      </c>
      <c r="AA10" s="54">
        <v>0</v>
      </c>
      <c r="AB10" s="54">
        <v>1</v>
      </c>
      <c r="AC10" s="54">
        <v>0</v>
      </c>
      <c r="AD10" s="54">
        <v>0</v>
      </c>
      <c r="AE10" s="54">
        <v>0</v>
      </c>
      <c r="AF10" s="457">
        <v>0</v>
      </c>
      <c r="AG10" s="457">
        <v>2</v>
      </c>
      <c r="AH10" s="54">
        <v>1</v>
      </c>
      <c r="AI10" s="54">
        <v>0</v>
      </c>
      <c r="AJ10" s="54">
        <v>0</v>
      </c>
      <c r="AK10" s="54">
        <v>0</v>
      </c>
      <c r="AL10" s="54">
        <v>2</v>
      </c>
      <c r="AM10" s="54">
        <v>0</v>
      </c>
      <c r="AN10" s="54">
        <v>0</v>
      </c>
      <c r="AO10" s="54">
        <v>0</v>
      </c>
      <c r="AP10" s="54">
        <v>0</v>
      </c>
      <c r="AQ10" s="460">
        <v>3</v>
      </c>
      <c r="AR10" s="457">
        <v>1</v>
      </c>
      <c r="AS10" s="54">
        <v>0</v>
      </c>
      <c r="AT10" s="457">
        <v>0</v>
      </c>
      <c r="AU10" s="54">
        <v>0</v>
      </c>
      <c r="AV10" s="457">
        <v>2</v>
      </c>
      <c r="AW10" s="457">
        <v>2</v>
      </c>
      <c r="AX10" s="54">
        <v>0</v>
      </c>
      <c r="AY10" s="457">
        <v>2</v>
      </c>
      <c r="AZ10" s="54">
        <v>0</v>
      </c>
      <c r="BA10" s="54">
        <v>0</v>
      </c>
      <c r="BB10" s="54">
        <v>0</v>
      </c>
      <c r="BC10" s="54">
        <v>0</v>
      </c>
      <c r="BD10" s="54">
        <v>0</v>
      </c>
      <c r="BE10" s="54">
        <v>0</v>
      </c>
      <c r="BF10" s="54">
        <v>0</v>
      </c>
      <c r="BG10" s="457">
        <v>2</v>
      </c>
      <c r="BH10" s="458">
        <v>0</v>
      </c>
      <c r="BI10" s="459">
        <v>0</v>
      </c>
      <c r="BJ10" s="54">
        <v>0</v>
      </c>
      <c r="BK10" s="54">
        <v>0</v>
      </c>
      <c r="BL10" s="457">
        <v>2</v>
      </c>
      <c r="BM10" s="54">
        <v>1</v>
      </c>
      <c r="BN10" s="54">
        <v>2</v>
      </c>
      <c r="BO10" s="457">
        <v>0</v>
      </c>
      <c r="BP10" s="457">
        <v>1</v>
      </c>
      <c r="BQ10" s="54">
        <v>1</v>
      </c>
      <c r="BR10" s="457">
        <v>1</v>
      </c>
      <c r="BS10" s="458">
        <v>2</v>
      </c>
      <c r="BT10" s="54">
        <v>1</v>
      </c>
      <c r="BU10" s="54">
        <v>0</v>
      </c>
      <c r="BV10" s="54">
        <v>0</v>
      </c>
      <c r="BW10" s="54">
        <v>2</v>
      </c>
      <c r="BX10" s="54">
        <v>0</v>
      </c>
      <c r="BY10" s="54">
        <v>0</v>
      </c>
      <c r="BZ10" s="54">
        <v>0</v>
      </c>
      <c r="CA10" s="54">
        <v>0</v>
      </c>
      <c r="CB10" s="460">
        <v>3</v>
      </c>
      <c r="CC10" s="54">
        <v>0</v>
      </c>
      <c r="CD10" s="54">
        <v>0</v>
      </c>
      <c r="CE10" s="54">
        <v>0</v>
      </c>
      <c r="CF10" s="457">
        <v>1</v>
      </c>
      <c r="CG10" s="54">
        <v>0</v>
      </c>
      <c r="CH10" s="457">
        <v>1</v>
      </c>
      <c r="CI10" s="457">
        <v>2</v>
      </c>
      <c r="CJ10" s="54">
        <v>0</v>
      </c>
      <c r="CK10" s="457">
        <v>1</v>
      </c>
      <c r="CL10" s="457">
        <v>2</v>
      </c>
      <c r="CM10" s="54">
        <v>0</v>
      </c>
      <c r="CN10" s="457">
        <v>3</v>
      </c>
      <c r="CO10" s="457">
        <v>1</v>
      </c>
      <c r="CP10" s="54">
        <v>0</v>
      </c>
      <c r="CQ10" s="457">
        <v>0</v>
      </c>
      <c r="CR10" s="54">
        <v>0</v>
      </c>
    </row>
    <row r="11" spans="1:96" ht="12.75" customHeight="1">
      <c r="A11" s="451" t="s">
        <v>393</v>
      </c>
      <c r="B11" s="54">
        <v>0</v>
      </c>
      <c r="C11" s="54">
        <v>1</v>
      </c>
      <c r="D11" s="54">
        <v>0</v>
      </c>
      <c r="E11" s="54">
        <v>0</v>
      </c>
      <c r="F11" s="54">
        <v>0</v>
      </c>
      <c r="G11" s="54">
        <v>0</v>
      </c>
      <c r="H11" s="457">
        <v>0</v>
      </c>
      <c r="I11" s="54">
        <v>0</v>
      </c>
      <c r="J11" s="54">
        <v>0</v>
      </c>
      <c r="K11" s="457">
        <v>0</v>
      </c>
      <c r="L11" s="458">
        <v>3</v>
      </c>
      <c r="M11" s="457">
        <v>0</v>
      </c>
      <c r="N11" s="457">
        <v>0</v>
      </c>
      <c r="O11" s="457">
        <v>0</v>
      </c>
      <c r="P11" s="457">
        <v>0</v>
      </c>
      <c r="Q11" s="457">
        <v>0</v>
      </c>
      <c r="R11" s="54">
        <v>0</v>
      </c>
      <c r="S11" s="54">
        <v>0</v>
      </c>
      <c r="T11" s="54">
        <v>2</v>
      </c>
      <c r="U11" s="54">
        <v>0</v>
      </c>
      <c r="V11" s="54">
        <v>1</v>
      </c>
      <c r="W11" s="54">
        <v>0</v>
      </c>
      <c r="X11" s="54">
        <v>0</v>
      </c>
      <c r="Y11" s="457">
        <v>0</v>
      </c>
      <c r="Z11" s="54">
        <v>0</v>
      </c>
      <c r="AA11" s="54">
        <v>0</v>
      </c>
      <c r="AB11" s="54">
        <v>0</v>
      </c>
      <c r="AC11" s="54">
        <v>1</v>
      </c>
      <c r="AD11" s="54">
        <v>0</v>
      </c>
      <c r="AE11" s="54">
        <v>0</v>
      </c>
      <c r="AF11" s="457">
        <v>0</v>
      </c>
      <c r="AG11" s="457">
        <v>0</v>
      </c>
      <c r="AH11" s="54">
        <v>0</v>
      </c>
      <c r="AI11" s="54">
        <v>2</v>
      </c>
      <c r="AJ11" s="54">
        <v>0</v>
      </c>
      <c r="AK11" s="54">
        <v>0</v>
      </c>
      <c r="AL11" s="54">
        <v>0</v>
      </c>
      <c r="AM11" s="54">
        <v>0</v>
      </c>
      <c r="AN11" s="54">
        <v>3</v>
      </c>
      <c r="AO11" s="54">
        <v>2</v>
      </c>
      <c r="AP11" s="54">
        <v>0</v>
      </c>
      <c r="AQ11" s="457">
        <v>0</v>
      </c>
      <c r="AR11" s="457">
        <v>0</v>
      </c>
      <c r="AS11" s="54">
        <v>2</v>
      </c>
      <c r="AT11" s="457">
        <v>0</v>
      </c>
      <c r="AU11" s="54">
        <v>0</v>
      </c>
      <c r="AV11" s="457">
        <v>0</v>
      </c>
      <c r="AW11" s="457">
        <v>0</v>
      </c>
      <c r="AX11" s="54">
        <v>0</v>
      </c>
      <c r="AY11" s="460">
        <v>1</v>
      </c>
      <c r="AZ11" s="54">
        <v>0</v>
      </c>
      <c r="BA11" s="54">
        <v>0</v>
      </c>
      <c r="BB11" s="54">
        <v>2</v>
      </c>
      <c r="BC11" s="54">
        <v>2</v>
      </c>
      <c r="BD11" s="54">
        <v>2</v>
      </c>
      <c r="BE11" s="54">
        <v>0</v>
      </c>
      <c r="BF11" s="54">
        <v>1</v>
      </c>
      <c r="BG11" s="457">
        <v>0</v>
      </c>
      <c r="BH11" s="458">
        <v>1</v>
      </c>
      <c r="BI11" s="54">
        <v>1</v>
      </c>
      <c r="BJ11" s="54">
        <v>1</v>
      </c>
      <c r="BK11" s="54">
        <v>0</v>
      </c>
      <c r="BL11" s="457">
        <v>0</v>
      </c>
      <c r="BM11" s="54">
        <v>1</v>
      </c>
      <c r="BN11" s="54">
        <v>0</v>
      </c>
      <c r="BO11" s="457">
        <v>0</v>
      </c>
      <c r="BP11" s="457">
        <v>0</v>
      </c>
      <c r="BQ11" s="54">
        <v>0</v>
      </c>
      <c r="BR11" s="457">
        <v>0</v>
      </c>
      <c r="BS11" s="458">
        <v>0</v>
      </c>
      <c r="BT11" s="54">
        <v>1</v>
      </c>
      <c r="BU11" s="54">
        <v>2</v>
      </c>
      <c r="BV11" s="54">
        <v>3</v>
      </c>
      <c r="BW11" s="54">
        <v>0</v>
      </c>
      <c r="BX11" s="54">
        <v>3</v>
      </c>
      <c r="BY11" s="54">
        <v>0</v>
      </c>
      <c r="BZ11" s="54">
        <v>0</v>
      </c>
      <c r="CA11" s="54">
        <v>0</v>
      </c>
      <c r="CB11" s="457">
        <v>0</v>
      </c>
      <c r="CC11" s="54">
        <v>1</v>
      </c>
      <c r="CD11" s="54">
        <v>0</v>
      </c>
      <c r="CE11" s="54">
        <v>0</v>
      </c>
      <c r="CF11" s="457">
        <v>0</v>
      </c>
      <c r="CG11" s="54">
        <v>0</v>
      </c>
      <c r="CH11" s="457">
        <v>0</v>
      </c>
      <c r="CI11" s="457">
        <v>0</v>
      </c>
      <c r="CJ11" s="54">
        <v>2</v>
      </c>
      <c r="CK11" s="457">
        <v>0</v>
      </c>
      <c r="CL11" s="457">
        <v>0</v>
      </c>
      <c r="CM11" s="54">
        <v>0</v>
      </c>
      <c r="CN11" s="457">
        <v>0</v>
      </c>
      <c r="CO11" s="457">
        <v>0</v>
      </c>
      <c r="CP11" s="54">
        <v>1</v>
      </c>
      <c r="CQ11" s="457">
        <v>0</v>
      </c>
      <c r="CR11" s="54">
        <v>0</v>
      </c>
    </row>
    <row r="12" spans="1:96" ht="12.75" customHeight="1">
      <c r="A12" s="451" t="s">
        <v>124</v>
      </c>
      <c r="B12" s="54">
        <v>3</v>
      </c>
      <c r="C12" s="54">
        <v>1</v>
      </c>
      <c r="D12" s="54">
        <v>0</v>
      </c>
      <c r="E12" s="54">
        <v>2</v>
      </c>
      <c r="F12" s="54">
        <v>2</v>
      </c>
      <c r="G12" s="54">
        <v>0</v>
      </c>
      <c r="H12" s="457">
        <v>0</v>
      </c>
      <c r="I12" s="54">
        <v>1</v>
      </c>
      <c r="J12" s="54">
        <v>2</v>
      </c>
      <c r="K12" s="457">
        <v>0</v>
      </c>
      <c r="L12" s="458">
        <v>0</v>
      </c>
      <c r="M12" s="457">
        <v>0</v>
      </c>
      <c r="N12" s="457">
        <v>0</v>
      </c>
      <c r="O12" s="457">
        <v>0</v>
      </c>
      <c r="P12" s="457">
        <v>0</v>
      </c>
      <c r="Q12" s="457">
        <v>0</v>
      </c>
      <c r="R12" s="54">
        <v>1</v>
      </c>
      <c r="S12" s="54">
        <v>2</v>
      </c>
      <c r="T12" s="54">
        <v>3</v>
      </c>
      <c r="U12" s="54">
        <v>0</v>
      </c>
      <c r="V12" s="54">
        <v>1</v>
      </c>
      <c r="W12" s="54">
        <v>2</v>
      </c>
      <c r="X12" s="54">
        <v>2</v>
      </c>
      <c r="Y12" s="457">
        <v>2</v>
      </c>
      <c r="Z12" s="54">
        <v>0</v>
      </c>
      <c r="AA12" s="54">
        <v>1</v>
      </c>
      <c r="AB12" s="54">
        <v>1</v>
      </c>
      <c r="AC12" s="54">
        <v>2</v>
      </c>
      <c r="AD12" s="54">
        <v>2</v>
      </c>
      <c r="AE12" s="54">
        <v>2</v>
      </c>
      <c r="AF12" s="460">
        <v>2</v>
      </c>
      <c r="AG12" s="457">
        <v>0</v>
      </c>
      <c r="AH12" s="54">
        <v>1</v>
      </c>
      <c r="AI12" s="54">
        <v>2</v>
      </c>
      <c r="AJ12" s="54">
        <v>0</v>
      </c>
      <c r="AK12" s="54">
        <v>0</v>
      </c>
      <c r="AL12" s="54">
        <v>0</v>
      </c>
      <c r="AM12" s="54">
        <v>3</v>
      </c>
      <c r="AN12" s="54">
        <v>0</v>
      </c>
      <c r="AO12" s="54">
        <v>1</v>
      </c>
      <c r="AP12" s="54">
        <v>2</v>
      </c>
      <c r="AQ12" s="457">
        <v>0</v>
      </c>
      <c r="AR12" s="457">
        <v>0</v>
      </c>
      <c r="AS12" s="54">
        <v>1</v>
      </c>
      <c r="AT12" s="457">
        <v>0</v>
      </c>
      <c r="AU12" s="54">
        <v>3</v>
      </c>
      <c r="AV12" s="457">
        <v>0</v>
      </c>
      <c r="AW12" s="457">
        <v>0</v>
      </c>
      <c r="AX12" s="54">
        <v>1</v>
      </c>
      <c r="AY12" s="457">
        <v>0</v>
      </c>
      <c r="AZ12" s="54">
        <v>2</v>
      </c>
      <c r="BA12" s="54">
        <v>3</v>
      </c>
      <c r="BB12" s="54">
        <v>3</v>
      </c>
      <c r="BC12" s="54">
        <v>3</v>
      </c>
      <c r="BD12" s="54">
        <v>3</v>
      </c>
      <c r="BE12" s="54">
        <v>3</v>
      </c>
      <c r="BF12" s="54">
        <v>2</v>
      </c>
      <c r="BG12" s="457">
        <v>0</v>
      </c>
      <c r="BH12" s="458">
        <v>0</v>
      </c>
      <c r="BI12" s="54">
        <v>2</v>
      </c>
      <c r="BJ12" s="54">
        <v>2</v>
      </c>
      <c r="BK12" s="54">
        <v>2</v>
      </c>
      <c r="BL12" s="457">
        <v>0</v>
      </c>
      <c r="BM12" s="54">
        <v>1</v>
      </c>
      <c r="BN12" s="54">
        <v>0</v>
      </c>
      <c r="BO12" s="457">
        <v>0</v>
      </c>
      <c r="BP12" s="457">
        <v>0</v>
      </c>
      <c r="BQ12" s="54">
        <v>0</v>
      </c>
      <c r="BR12" s="457">
        <v>0</v>
      </c>
      <c r="BS12" s="458">
        <v>0</v>
      </c>
      <c r="BT12" s="54">
        <v>0</v>
      </c>
      <c r="BU12" s="54">
        <v>3</v>
      </c>
      <c r="BV12" s="54">
        <v>1</v>
      </c>
      <c r="BW12" s="54">
        <v>0</v>
      </c>
      <c r="BX12" s="54">
        <v>0</v>
      </c>
      <c r="BY12" s="54">
        <v>3</v>
      </c>
      <c r="BZ12" s="54">
        <v>2</v>
      </c>
      <c r="CA12" s="54">
        <v>3</v>
      </c>
      <c r="CB12" s="457">
        <v>0</v>
      </c>
      <c r="CC12" s="54">
        <v>1</v>
      </c>
      <c r="CD12" s="54">
        <v>0</v>
      </c>
      <c r="CE12" s="54">
        <v>3</v>
      </c>
      <c r="CF12" s="457">
        <v>0</v>
      </c>
      <c r="CG12" s="54">
        <v>3</v>
      </c>
      <c r="CH12" s="457">
        <v>0</v>
      </c>
      <c r="CI12" s="457">
        <v>0</v>
      </c>
      <c r="CJ12" s="54">
        <v>0</v>
      </c>
      <c r="CK12" s="457">
        <v>0</v>
      </c>
      <c r="CL12" s="457">
        <v>0</v>
      </c>
      <c r="CM12" s="54">
        <v>3</v>
      </c>
      <c r="CN12" s="457">
        <v>0</v>
      </c>
      <c r="CO12" s="457">
        <v>2</v>
      </c>
      <c r="CP12" s="54">
        <v>1</v>
      </c>
      <c r="CQ12" s="457">
        <v>1</v>
      </c>
      <c r="CR12" s="54">
        <v>3</v>
      </c>
    </row>
    <row r="13" spans="1:96" ht="12.75" customHeight="1">
      <c r="A13" s="451" t="s">
        <v>424</v>
      </c>
      <c r="B13" s="54">
        <v>0</v>
      </c>
      <c r="C13" s="54">
        <v>1</v>
      </c>
      <c r="D13" s="54">
        <v>1</v>
      </c>
      <c r="E13" s="54">
        <v>0</v>
      </c>
      <c r="F13" s="54">
        <v>0</v>
      </c>
      <c r="G13" s="54">
        <v>0</v>
      </c>
      <c r="H13" s="457">
        <v>0</v>
      </c>
      <c r="I13" s="54">
        <v>0</v>
      </c>
      <c r="J13" s="54">
        <v>0</v>
      </c>
      <c r="K13" s="457">
        <v>0</v>
      </c>
      <c r="L13" s="458">
        <v>0</v>
      </c>
      <c r="M13" s="457">
        <v>0</v>
      </c>
      <c r="N13" s="457">
        <v>0</v>
      </c>
      <c r="O13" s="457">
        <v>0</v>
      </c>
      <c r="P13" s="457">
        <v>0</v>
      </c>
      <c r="Q13" s="457">
        <v>0</v>
      </c>
      <c r="R13" s="54">
        <v>0</v>
      </c>
      <c r="S13" s="54">
        <v>1</v>
      </c>
      <c r="T13" s="54">
        <v>0</v>
      </c>
      <c r="U13" s="54">
        <v>0</v>
      </c>
      <c r="V13" s="54">
        <v>0</v>
      </c>
      <c r="W13" s="54">
        <v>3</v>
      </c>
      <c r="X13" s="54">
        <v>0</v>
      </c>
      <c r="Y13" s="457">
        <v>0</v>
      </c>
      <c r="Z13" s="54">
        <v>0</v>
      </c>
      <c r="AA13" s="54">
        <v>0</v>
      </c>
      <c r="AB13" s="54">
        <v>0</v>
      </c>
      <c r="AC13" s="54">
        <v>0</v>
      </c>
      <c r="AD13" s="54">
        <v>1</v>
      </c>
      <c r="AE13" s="54">
        <v>1</v>
      </c>
      <c r="AF13" s="457">
        <v>2</v>
      </c>
      <c r="AG13" s="457">
        <v>0</v>
      </c>
      <c r="AH13" s="54">
        <v>0</v>
      </c>
      <c r="AI13" s="54">
        <v>0</v>
      </c>
      <c r="AJ13" s="54">
        <v>0</v>
      </c>
      <c r="AK13" s="54">
        <v>3</v>
      </c>
      <c r="AL13" s="54">
        <v>0</v>
      </c>
      <c r="AM13" s="54">
        <v>0</v>
      </c>
      <c r="AN13" s="54">
        <v>2</v>
      </c>
      <c r="AO13" s="54">
        <v>1</v>
      </c>
      <c r="AP13" s="54">
        <v>3</v>
      </c>
      <c r="AQ13" s="457">
        <v>0</v>
      </c>
      <c r="AR13" s="457">
        <v>0</v>
      </c>
      <c r="AS13" s="54">
        <v>0</v>
      </c>
      <c r="AT13" s="457">
        <v>0</v>
      </c>
      <c r="AU13" s="54">
        <v>0</v>
      </c>
      <c r="AV13" s="457">
        <v>0</v>
      </c>
      <c r="AW13" s="457">
        <v>1</v>
      </c>
      <c r="AX13" s="54">
        <v>3</v>
      </c>
      <c r="AY13" s="457">
        <v>0</v>
      </c>
      <c r="AZ13" s="54">
        <v>0</v>
      </c>
      <c r="BA13" s="54">
        <v>0</v>
      </c>
      <c r="BB13" s="54">
        <v>0</v>
      </c>
      <c r="BC13" s="54">
        <v>0</v>
      </c>
      <c r="BD13" s="54">
        <v>0</v>
      </c>
      <c r="BE13" s="54">
        <v>2</v>
      </c>
      <c r="BF13" s="54">
        <v>0</v>
      </c>
      <c r="BG13" s="457">
        <v>1</v>
      </c>
      <c r="BH13" s="458">
        <v>0</v>
      </c>
      <c r="BI13" s="54">
        <v>0</v>
      </c>
      <c r="BJ13" s="54">
        <v>0</v>
      </c>
      <c r="BK13" s="54">
        <v>3</v>
      </c>
      <c r="BL13" s="457">
        <v>0</v>
      </c>
      <c r="BM13" s="54">
        <v>0</v>
      </c>
      <c r="BN13" s="54">
        <v>0</v>
      </c>
      <c r="BO13" s="457">
        <v>1</v>
      </c>
      <c r="BP13" s="457">
        <v>0</v>
      </c>
      <c r="BQ13" s="54">
        <v>0</v>
      </c>
      <c r="BR13" s="457">
        <v>0</v>
      </c>
      <c r="BS13" s="458">
        <v>0</v>
      </c>
      <c r="BT13" s="54">
        <v>0</v>
      </c>
      <c r="BU13" s="54">
        <v>0</v>
      </c>
      <c r="BV13" s="54">
        <v>0</v>
      </c>
      <c r="BW13" s="54">
        <v>0</v>
      </c>
      <c r="BX13" s="54">
        <v>1</v>
      </c>
      <c r="BY13" s="54">
        <v>0</v>
      </c>
      <c r="BZ13" s="54">
        <v>0</v>
      </c>
      <c r="CA13" s="54">
        <v>3</v>
      </c>
      <c r="CB13" s="460">
        <v>0</v>
      </c>
      <c r="CC13" s="54">
        <v>1</v>
      </c>
      <c r="CD13" s="54">
        <v>0</v>
      </c>
      <c r="CE13" s="54">
        <v>0</v>
      </c>
      <c r="CF13" s="457">
        <v>0</v>
      </c>
      <c r="CG13" s="54">
        <v>0</v>
      </c>
      <c r="CH13" s="457">
        <v>0</v>
      </c>
      <c r="CI13" s="457">
        <v>0</v>
      </c>
      <c r="CJ13" s="54">
        <v>0</v>
      </c>
      <c r="CK13" s="457">
        <v>0</v>
      </c>
      <c r="CL13" s="457">
        <v>0</v>
      </c>
      <c r="CM13" s="54">
        <v>0</v>
      </c>
      <c r="CN13" s="457">
        <v>0</v>
      </c>
      <c r="CO13" s="457">
        <v>0</v>
      </c>
      <c r="CP13" s="54">
        <v>1</v>
      </c>
      <c r="CQ13" s="457">
        <v>0</v>
      </c>
      <c r="CR13" s="54">
        <v>0</v>
      </c>
    </row>
    <row r="14" spans="1:96" ht="12.75" customHeight="1">
      <c r="A14" s="451" t="s">
        <v>435</v>
      </c>
      <c r="B14" s="54">
        <v>1</v>
      </c>
      <c r="C14" s="54">
        <v>2</v>
      </c>
      <c r="D14" s="459">
        <v>2</v>
      </c>
      <c r="E14" s="54">
        <v>0</v>
      </c>
      <c r="F14" s="54">
        <v>0</v>
      </c>
      <c r="G14" s="54">
        <v>0</v>
      </c>
      <c r="H14" s="460">
        <v>1</v>
      </c>
      <c r="I14" s="54">
        <v>0</v>
      </c>
      <c r="J14" s="54">
        <v>1</v>
      </c>
      <c r="K14" s="460">
        <v>1</v>
      </c>
      <c r="L14" s="458">
        <v>0</v>
      </c>
      <c r="M14" s="457">
        <v>0</v>
      </c>
      <c r="N14" s="457">
        <v>1</v>
      </c>
      <c r="O14" s="457">
        <v>3</v>
      </c>
      <c r="P14" s="460">
        <v>2</v>
      </c>
      <c r="Q14" s="457">
        <v>0</v>
      </c>
      <c r="R14" s="54">
        <v>0</v>
      </c>
      <c r="S14" s="54">
        <v>2</v>
      </c>
      <c r="T14" s="54">
        <v>1</v>
      </c>
      <c r="U14" s="54">
        <v>0</v>
      </c>
      <c r="V14" s="54">
        <v>1</v>
      </c>
      <c r="W14" s="54">
        <v>0</v>
      </c>
      <c r="X14" s="54">
        <v>2</v>
      </c>
      <c r="Y14" s="457">
        <v>1</v>
      </c>
      <c r="Z14" s="54">
        <v>0</v>
      </c>
      <c r="AA14" s="54">
        <v>1</v>
      </c>
      <c r="AB14" s="54">
        <v>0</v>
      </c>
      <c r="AC14" s="54">
        <v>0</v>
      </c>
      <c r="AD14" s="54">
        <v>0</v>
      </c>
      <c r="AE14" s="54">
        <v>0</v>
      </c>
      <c r="AF14" s="457">
        <v>1</v>
      </c>
      <c r="AG14" s="457">
        <v>0</v>
      </c>
      <c r="AH14" s="54">
        <v>1</v>
      </c>
      <c r="AI14" s="54">
        <v>0</v>
      </c>
      <c r="AJ14" s="54">
        <v>0</v>
      </c>
      <c r="AK14" s="54">
        <v>2</v>
      </c>
      <c r="AL14" s="54">
        <v>0</v>
      </c>
      <c r="AM14" s="54">
        <v>2</v>
      </c>
      <c r="AN14" s="54">
        <v>0</v>
      </c>
      <c r="AO14" s="54">
        <v>1</v>
      </c>
      <c r="AP14" s="54">
        <v>2</v>
      </c>
      <c r="AQ14" s="457">
        <v>0</v>
      </c>
      <c r="AR14" s="460">
        <v>1</v>
      </c>
      <c r="AS14" s="54">
        <v>1</v>
      </c>
      <c r="AT14" s="457">
        <v>2</v>
      </c>
      <c r="AU14" s="54">
        <v>2</v>
      </c>
      <c r="AV14" s="457">
        <v>0</v>
      </c>
      <c r="AW14" s="457">
        <v>1</v>
      </c>
      <c r="AX14" s="54">
        <v>1</v>
      </c>
      <c r="AY14" s="457">
        <v>1</v>
      </c>
      <c r="AZ14" s="54">
        <v>0</v>
      </c>
      <c r="BA14" s="54">
        <v>0</v>
      </c>
      <c r="BB14" s="54">
        <v>1</v>
      </c>
      <c r="BC14" s="54">
        <v>1</v>
      </c>
      <c r="BD14" s="54">
        <v>1</v>
      </c>
      <c r="BE14" s="54">
        <v>0</v>
      </c>
      <c r="BF14" s="54">
        <v>1</v>
      </c>
      <c r="BG14" s="457">
        <v>1</v>
      </c>
      <c r="BH14" s="461">
        <v>2</v>
      </c>
      <c r="BI14" s="54">
        <v>1</v>
      </c>
      <c r="BJ14" s="54">
        <v>1</v>
      </c>
      <c r="BK14" s="54">
        <v>0</v>
      </c>
      <c r="BL14" s="460">
        <v>1</v>
      </c>
      <c r="BM14" s="54">
        <v>1</v>
      </c>
      <c r="BN14" s="54">
        <v>0</v>
      </c>
      <c r="BO14" s="457">
        <v>2</v>
      </c>
      <c r="BP14" s="457">
        <v>1</v>
      </c>
      <c r="BQ14" s="54">
        <v>1</v>
      </c>
      <c r="BR14" s="457">
        <v>1</v>
      </c>
      <c r="BS14" s="461">
        <v>1</v>
      </c>
      <c r="BT14" s="54">
        <v>0</v>
      </c>
      <c r="BU14" s="54">
        <v>1</v>
      </c>
      <c r="BV14" s="54">
        <v>0</v>
      </c>
      <c r="BW14" s="459">
        <v>1</v>
      </c>
      <c r="BX14" s="54">
        <v>0</v>
      </c>
      <c r="BY14" s="54">
        <v>3</v>
      </c>
      <c r="BZ14" s="54">
        <v>3</v>
      </c>
      <c r="CA14" s="54">
        <v>0</v>
      </c>
      <c r="CB14" s="460">
        <v>1</v>
      </c>
      <c r="CC14" s="54">
        <v>0</v>
      </c>
      <c r="CD14" s="54">
        <v>3</v>
      </c>
      <c r="CE14" s="54">
        <v>1</v>
      </c>
      <c r="CF14" s="457">
        <v>1</v>
      </c>
      <c r="CG14" s="54">
        <v>0</v>
      </c>
      <c r="CH14" s="457">
        <v>0</v>
      </c>
      <c r="CI14" s="457">
        <v>1</v>
      </c>
      <c r="CJ14" s="54">
        <v>1</v>
      </c>
      <c r="CK14" s="457">
        <v>0</v>
      </c>
      <c r="CL14" s="457">
        <v>1</v>
      </c>
      <c r="CM14" s="54">
        <v>2</v>
      </c>
      <c r="CN14" s="457">
        <v>0</v>
      </c>
      <c r="CO14" s="457">
        <v>1</v>
      </c>
      <c r="CP14" s="54">
        <v>1</v>
      </c>
      <c r="CQ14" s="457">
        <v>3</v>
      </c>
      <c r="CR14" s="54">
        <v>1</v>
      </c>
    </row>
    <row r="15" spans="1:96" ht="12.75" customHeight="1">
      <c r="A15" s="451" t="s">
        <v>446</v>
      </c>
      <c r="B15" s="54">
        <v>0</v>
      </c>
      <c r="C15" s="54">
        <v>0</v>
      </c>
      <c r="D15" s="54">
        <v>0</v>
      </c>
      <c r="E15" s="54">
        <v>0</v>
      </c>
      <c r="F15" s="54">
        <v>0</v>
      </c>
      <c r="G15" s="54">
        <v>1</v>
      </c>
      <c r="H15" s="457">
        <v>0</v>
      </c>
      <c r="I15" s="54">
        <v>1</v>
      </c>
      <c r="J15" s="54">
        <v>0</v>
      </c>
      <c r="K15" s="457">
        <v>0</v>
      </c>
      <c r="L15" s="458">
        <v>0</v>
      </c>
      <c r="M15" s="457">
        <v>0</v>
      </c>
      <c r="N15" s="457">
        <v>0</v>
      </c>
      <c r="O15" s="457">
        <v>0</v>
      </c>
      <c r="P15" s="457">
        <v>0</v>
      </c>
      <c r="Q15" s="457">
        <v>1</v>
      </c>
      <c r="R15" s="54">
        <v>1</v>
      </c>
      <c r="S15" s="54">
        <v>0</v>
      </c>
      <c r="T15" s="54">
        <v>0</v>
      </c>
      <c r="U15" s="54">
        <v>0</v>
      </c>
      <c r="V15" s="54">
        <v>1</v>
      </c>
      <c r="W15" s="54">
        <v>0</v>
      </c>
      <c r="X15" s="54">
        <v>0</v>
      </c>
      <c r="Y15" s="457">
        <v>0</v>
      </c>
      <c r="Z15" s="54">
        <v>2</v>
      </c>
      <c r="AA15" s="54">
        <v>0</v>
      </c>
      <c r="AB15" s="54">
        <v>2</v>
      </c>
      <c r="AC15" s="54">
        <v>3</v>
      </c>
      <c r="AD15" s="54">
        <v>0</v>
      </c>
      <c r="AE15" s="54">
        <v>0</v>
      </c>
      <c r="AF15" s="457">
        <v>0</v>
      </c>
      <c r="AG15" s="457">
        <v>0</v>
      </c>
      <c r="AH15" s="54">
        <v>0</v>
      </c>
      <c r="AI15" s="54">
        <v>2</v>
      </c>
      <c r="AJ15" s="54">
        <v>0</v>
      </c>
      <c r="AK15" s="54">
        <v>0</v>
      </c>
      <c r="AL15" s="54">
        <v>0</v>
      </c>
      <c r="AM15" s="54">
        <v>0</v>
      </c>
      <c r="AN15" s="54">
        <v>0</v>
      </c>
      <c r="AO15" s="54">
        <v>1</v>
      </c>
      <c r="AP15" s="54">
        <v>1</v>
      </c>
      <c r="AQ15" s="457">
        <v>0</v>
      </c>
      <c r="AR15" s="457">
        <v>0</v>
      </c>
      <c r="AS15" s="54">
        <v>3</v>
      </c>
      <c r="AT15" s="457">
        <v>0</v>
      </c>
      <c r="AU15" s="54">
        <v>0</v>
      </c>
      <c r="AV15" s="457">
        <v>0</v>
      </c>
      <c r="AW15" s="457">
        <v>0</v>
      </c>
      <c r="AX15" s="54">
        <v>0</v>
      </c>
      <c r="AY15" s="457">
        <v>2</v>
      </c>
      <c r="AZ15" s="54">
        <v>0</v>
      </c>
      <c r="BA15" s="54">
        <v>0</v>
      </c>
      <c r="BB15" s="54">
        <v>0</v>
      </c>
      <c r="BC15" s="54">
        <v>0</v>
      </c>
      <c r="BD15" s="54">
        <v>0</v>
      </c>
      <c r="BE15" s="54">
        <v>0</v>
      </c>
      <c r="BF15" s="54">
        <v>0</v>
      </c>
      <c r="BG15" s="457">
        <v>0</v>
      </c>
      <c r="BH15" s="458">
        <v>2</v>
      </c>
      <c r="BI15" s="54">
        <v>1</v>
      </c>
      <c r="BJ15" s="54">
        <v>0</v>
      </c>
      <c r="BK15" s="54">
        <v>0</v>
      </c>
      <c r="BL15" s="457">
        <v>0</v>
      </c>
      <c r="BM15" s="54">
        <v>1</v>
      </c>
      <c r="BN15" s="54">
        <v>1</v>
      </c>
      <c r="BO15" s="457">
        <v>2</v>
      </c>
      <c r="BP15" s="457">
        <v>1</v>
      </c>
      <c r="BQ15" s="54">
        <v>0</v>
      </c>
      <c r="BR15" s="457">
        <v>0</v>
      </c>
      <c r="BS15" s="458">
        <v>0</v>
      </c>
      <c r="BT15" s="54">
        <v>3</v>
      </c>
      <c r="BU15" s="54">
        <v>0</v>
      </c>
      <c r="BV15" s="54">
        <v>0</v>
      </c>
      <c r="BW15" s="54">
        <v>0</v>
      </c>
      <c r="BX15" s="54">
        <v>0</v>
      </c>
      <c r="BY15" s="54">
        <v>0</v>
      </c>
      <c r="BZ15" s="54">
        <v>0</v>
      </c>
      <c r="CA15" s="54">
        <v>0</v>
      </c>
      <c r="CB15" s="457">
        <v>0</v>
      </c>
      <c r="CC15" s="54">
        <v>1</v>
      </c>
      <c r="CD15" s="54">
        <v>3</v>
      </c>
      <c r="CE15" s="54">
        <v>0</v>
      </c>
      <c r="CF15" s="457">
        <v>0</v>
      </c>
      <c r="CG15" s="54">
        <v>0</v>
      </c>
      <c r="CH15" s="457">
        <v>1</v>
      </c>
      <c r="CI15" s="457">
        <v>0</v>
      </c>
      <c r="CJ15" s="54">
        <v>1</v>
      </c>
      <c r="CK15" s="457">
        <v>0</v>
      </c>
      <c r="CL15" s="457">
        <v>0</v>
      </c>
      <c r="CM15" s="54">
        <v>1</v>
      </c>
      <c r="CN15" s="457">
        <v>0</v>
      </c>
      <c r="CO15" s="457">
        <v>0</v>
      </c>
      <c r="CP15" s="54">
        <v>0</v>
      </c>
      <c r="CQ15" s="457">
        <v>0</v>
      </c>
      <c r="CR15" s="54">
        <v>0</v>
      </c>
    </row>
    <row r="16" spans="1:96" ht="12.75" customHeight="1">
      <c r="A16" s="451" t="s">
        <v>454</v>
      </c>
      <c r="B16" s="54">
        <v>0</v>
      </c>
      <c r="C16" s="54">
        <v>0</v>
      </c>
      <c r="D16" s="54">
        <v>0</v>
      </c>
      <c r="E16" s="54">
        <v>0</v>
      </c>
      <c r="F16" s="54">
        <v>0</v>
      </c>
      <c r="G16" s="54">
        <v>0</v>
      </c>
      <c r="H16" s="460">
        <v>2</v>
      </c>
      <c r="I16" s="54">
        <v>0</v>
      </c>
      <c r="J16" s="54">
        <v>0</v>
      </c>
      <c r="K16" s="457">
        <v>0</v>
      </c>
      <c r="L16" s="458">
        <v>0</v>
      </c>
      <c r="M16" s="457">
        <v>0</v>
      </c>
      <c r="N16" s="457">
        <v>1</v>
      </c>
      <c r="O16" s="457">
        <v>1</v>
      </c>
      <c r="P16" s="457">
        <v>3</v>
      </c>
      <c r="Q16" s="457">
        <v>0</v>
      </c>
      <c r="R16" s="54">
        <v>0</v>
      </c>
      <c r="S16" s="54">
        <v>0</v>
      </c>
      <c r="T16" s="54">
        <v>0</v>
      </c>
      <c r="U16" s="54">
        <v>1</v>
      </c>
      <c r="V16" s="54">
        <v>1</v>
      </c>
      <c r="W16" s="54">
        <v>0</v>
      </c>
      <c r="X16" s="54">
        <v>0</v>
      </c>
      <c r="Y16" s="457">
        <v>1</v>
      </c>
      <c r="Z16" s="54">
        <v>2</v>
      </c>
      <c r="AA16" s="54">
        <v>0</v>
      </c>
      <c r="AB16" s="54">
        <v>0</v>
      </c>
      <c r="AC16" s="54">
        <v>3</v>
      </c>
      <c r="AD16" s="54">
        <v>0</v>
      </c>
      <c r="AE16" s="54">
        <v>0</v>
      </c>
      <c r="AF16" s="457">
        <v>2</v>
      </c>
      <c r="AG16" s="457">
        <v>0</v>
      </c>
      <c r="AH16" s="54">
        <v>0</v>
      </c>
      <c r="AI16" s="54">
        <v>1</v>
      </c>
      <c r="AJ16" s="54">
        <v>0</v>
      </c>
      <c r="AK16" s="54">
        <v>0</v>
      </c>
      <c r="AL16" s="54">
        <v>0</v>
      </c>
      <c r="AM16" s="54">
        <v>0</v>
      </c>
      <c r="AN16" s="54">
        <v>0</v>
      </c>
      <c r="AO16" s="54">
        <v>1</v>
      </c>
      <c r="AP16" s="54">
        <v>0</v>
      </c>
      <c r="AQ16" s="457">
        <v>0</v>
      </c>
      <c r="AR16" s="460">
        <v>1</v>
      </c>
      <c r="AS16" s="54">
        <v>1</v>
      </c>
      <c r="AT16" s="457">
        <v>2</v>
      </c>
      <c r="AU16" s="54">
        <v>1</v>
      </c>
      <c r="AV16" s="457">
        <v>0</v>
      </c>
      <c r="AW16" s="457">
        <v>0</v>
      </c>
      <c r="AX16" s="54">
        <v>0</v>
      </c>
      <c r="AY16" s="457">
        <v>0</v>
      </c>
      <c r="AZ16" s="54">
        <v>1</v>
      </c>
      <c r="BA16" s="54">
        <v>0</v>
      </c>
      <c r="BB16" s="54">
        <v>0</v>
      </c>
      <c r="BC16" s="54">
        <v>0</v>
      </c>
      <c r="BD16" s="54">
        <v>0</v>
      </c>
      <c r="BE16" s="54">
        <v>0</v>
      </c>
      <c r="BF16" s="54">
        <v>0</v>
      </c>
      <c r="BG16" s="457">
        <v>1</v>
      </c>
      <c r="BH16" s="458">
        <v>3</v>
      </c>
      <c r="BI16" s="54">
        <v>0</v>
      </c>
      <c r="BJ16" s="54">
        <v>0</v>
      </c>
      <c r="BK16" s="54">
        <v>0</v>
      </c>
      <c r="BL16" s="460">
        <v>1</v>
      </c>
      <c r="BM16" s="54">
        <v>1</v>
      </c>
      <c r="BN16" s="54">
        <v>0</v>
      </c>
      <c r="BO16" s="457">
        <v>2</v>
      </c>
      <c r="BP16" s="457">
        <v>0</v>
      </c>
      <c r="BQ16" s="54">
        <v>1</v>
      </c>
      <c r="BR16" s="457">
        <v>1</v>
      </c>
      <c r="BS16" s="458">
        <v>2</v>
      </c>
      <c r="BT16" s="54">
        <v>0</v>
      </c>
      <c r="BU16" s="54">
        <v>0</v>
      </c>
      <c r="BV16" s="54">
        <v>0</v>
      </c>
      <c r="BW16" s="459">
        <v>1</v>
      </c>
      <c r="BX16" s="54">
        <v>0</v>
      </c>
      <c r="BY16" s="54">
        <v>0</v>
      </c>
      <c r="BZ16" s="54">
        <v>0</v>
      </c>
      <c r="CA16" s="54">
        <v>0</v>
      </c>
      <c r="CB16" s="457">
        <v>1</v>
      </c>
      <c r="CC16" s="54">
        <v>0</v>
      </c>
      <c r="CD16" s="54">
        <v>2</v>
      </c>
      <c r="CE16" s="54">
        <v>0</v>
      </c>
      <c r="CF16" s="457">
        <v>0</v>
      </c>
      <c r="CG16" s="54">
        <v>0</v>
      </c>
      <c r="CH16" s="457">
        <v>0</v>
      </c>
      <c r="CI16" s="457">
        <v>3</v>
      </c>
      <c r="CJ16" s="54">
        <v>1</v>
      </c>
      <c r="CK16" s="457">
        <v>0</v>
      </c>
      <c r="CL16" s="457">
        <v>0</v>
      </c>
      <c r="CM16" s="54">
        <v>0</v>
      </c>
      <c r="CN16" s="457">
        <v>0</v>
      </c>
      <c r="CO16" s="457">
        <v>0</v>
      </c>
      <c r="CP16" s="54">
        <v>1</v>
      </c>
      <c r="CQ16" s="457">
        <v>1</v>
      </c>
      <c r="CR16" s="54">
        <v>0</v>
      </c>
    </row>
    <row r="17" spans="1:97" ht="12.75" customHeight="1">
      <c r="A17" s="462" t="s">
        <v>58</v>
      </c>
      <c r="B17" s="54">
        <v>0</v>
      </c>
      <c r="C17" s="54">
        <v>0</v>
      </c>
      <c r="D17" s="54">
        <v>0</v>
      </c>
      <c r="E17" s="54">
        <v>0</v>
      </c>
      <c r="F17" s="54">
        <v>0</v>
      </c>
      <c r="G17" s="54">
        <v>0</v>
      </c>
      <c r="H17" s="457">
        <v>0</v>
      </c>
      <c r="I17" s="54">
        <v>1</v>
      </c>
      <c r="J17" s="54">
        <v>1</v>
      </c>
      <c r="K17" s="457">
        <v>0</v>
      </c>
      <c r="L17" s="458">
        <v>0</v>
      </c>
      <c r="M17" s="457">
        <v>0</v>
      </c>
      <c r="N17" s="457">
        <v>0</v>
      </c>
      <c r="O17" s="457">
        <v>0</v>
      </c>
      <c r="P17" s="457">
        <v>0</v>
      </c>
      <c r="Q17" s="457">
        <v>0</v>
      </c>
      <c r="R17" s="54">
        <v>1</v>
      </c>
      <c r="S17" s="54">
        <v>0</v>
      </c>
      <c r="T17" s="54">
        <v>0</v>
      </c>
      <c r="U17" s="54">
        <v>0</v>
      </c>
      <c r="V17" s="54">
        <v>0</v>
      </c>
      <c r="W17" s="54">
        <v>0</v>
      </c>
      <c r="X17" s="54">
        <v>0</v>
      </c>
      <c r="Y17" s="457">
        <v>0</v>
      </c>
      <c r="Z17" s="54">
        <v>0</v>
      </c>
      <c r="AA17" s="54">
        <v>0</v>
      </c>
      <c r="AB17" s="54">
        <v>0</v>
      </c>
      <c r="AC17" s="54">
        <v>0</v>
      </c>
      <c r="AD17" s="54">
        <v>1</v>
      </c>
      <c r="AE17" s="54">
        <v>1</v>
      </c>
      <c r="AF17" s="457">
        <v>0</v>
      </c>
      <c r="AG17" s="457">
        <v>0</v>
      </c>
      <c r="AH17" s="54">
        <v>0</v>
      </c>
      <c r="AI17" s="54">
        <v>0</v>
      </c>
      <c r="AJ17" s="54">
        <v>0</v>
      </c>
      <c r="AK17" s="54">
        <v>0</v>
      </c>
      <c r="AL17" s="54">
        <v>0</v>
      </c>
      <c r="AM17" s="54">
        <v>1</v>
      </c>
      <c r="AN17" s="54">
        <v>0</v>
      </c>
      <c r="AO17" s="54">
        <v>0</v>
      </c>
      <c r="AP17" s="54">
        <v>0</v>
      </c>
      <c r="AQ17" s="457">
        <v>0</v>
      </c>
      <c r="AR17" s="457">
        <v>0</v>
      </c>
      <c r="AS17" s="54">
        <v>0</v>
      </c>
      <c r="AT17" s="457">
        <v>0</v>
      </c>
      <c r="AU17" s="54">
        <v>1</v>
      </c>
      <c r="AV17" s="457">
        <v>0</v>
      </c>
      <c r="AW17" s="457">
        <v>0</v>
      </c>
      <c r="AX17" s="54">
        <v>0</v>
      </c>
      <c r="AY17" s="457">
        <v>0</v>
      </c>
      <c r="AZ17" s="54">
        <v>1</v>
      </c>
      <c r="BA17" s="54">
        <v>3</v>
      </c>
      <c r="BB17" s="54">
        <v>1</v>
      </c>
      <c r="BC17" s="54">
        <v>1</v>
      </c>
      <c r="BD17" s="54">
        <v>1</v>
      </c>
      <c r="BE17" s="54">
        <v>0</v>
      </c>
      <c r="BF17" s="54">
        <v>1</v>
      </c>
      <c r="BG17" s="457">
        <v>0</v>
      </c>
      <c r="BH17" s="458">
        <v>0</v>
      </c>
      <c r="BI17" s="459">
        <v>3</v>
      </c>
      <c r="BJ17" s="54">
        <v>0</v>
      </c>
      <c r="BK17" s="54">
        <v>1</v>
      </c>
      <c r="BL17" s="457">
        <v>0</v>
      </c>
      <c r="BM17" s="54">
        <v>0</v>
      </c>
      <c r="BN17" s="54">
        <v>0</v>
      </c>
      <c r="BO17" s="457">
        <v>0</v>
      </c>
      <c r="BP17" s="457">
        <v>0</v>
      </c>
      <c r="BQ17" s="54">
        <v>0</v>
      </c>
      <c r="BR17" s="457">
        <v>0</v>
      </c>
      <c r="BS17" s="458">
        <v>0</v>
      </c>
      <c r="BT17" s="54">
        <v>0</v>
      </c>
      <c r="BU17" s="54">
        <v>0</v>
      </c>
      <c r="BV17" s="54">
        <v>0</v>
      </c>
      <c r="BW17" s="54">
        <v>0</v>
      </c>
      <c r="BX17" s="54">
        <v>0</v>
      </c>
      <c r="BY17" s="54">
        <v>0</v>
      </c>
      <c r="BZ17" s="54">
        <v>0</v>
      </c>
      <c r="CA17" s="54">
        <v>0</v>
      </c>
      <c r="CB17" s="457">
        <v>0</v>
      </c>
      <c r="CC17" s="54">
        <v>0</v>
      </c>
      <c r="CD17" s="54">
        <v>0</v>
      </c>
      <c r="CE17" s="54">
        <v>2</v>
      </c>
      <c r="CF17" s="457">
        <v>0</v>
      </c>
      <c r="CG17" s="54">
        <v>1</v>
      </c>
      <c r="CH17" s="457">
        <v>0</v>
      </c>
      <c r="CI17" s="457">
        <v>0</v>
      </c>
      <c r="CJ17" s="54">
        <v>0</v>
      </c>
      <c r="CK17" s="457">
        <v>0</v>
      </c>
      <c r="CL17" s="457">
        <v>0</v>
      </c>
      <c r="CM17" s="54">
        <v>0</v>
      </c>
      <c r="CN17" s="457">
        <v>0</v>
      </c>
      <c r="CO17" s="457">
        <v>0</v>
      </c>
      <c r="CP17" s="54">
        <v>0</v>
      </c>
      <c r="CQ17" s="457">
        <v>0</v>
      </c>
      <c r="CR17" s="54">
        <v>2</v>
      </c>
    </row>
    <row r="18" spans="1:97" ht="12.75" customHeight="1">
      <c r="A18" s="462" t="s">
        <v>148</v>
      </c>
      <c r="B18" s="54">
        <v>2</v>
      </c>
      <c r="C18" s="54">
        <v>2</v>
      </c>
      <c r="D18" s="54">
        <v>0</v>
      </c>
      <c r="E18" s="54">
        <v>3</v>
      </c>
      <c r="F18" s="54">
        <v>3</v>
      </c>
      <c r="G18" s="459">
        <v>1</v>
      </c>
      <c r="H18" s="457">
        <v>0</v>
      </c>
      <c r="I18" s="54">
        <v>2</v>
      </c>
      <c r="J18" s="54">
        <v>2</v>
      </c>
      <c r="K18" s="457">
        <v>0</v>
      </c>
      <c r="L18" s="458">
        <v>1</v>
      </c>
      <c r="M18" s="457">
        <v>0</v>
      </c>
      <c r="N18" s="460">
        <v>1</v>
      </c>
      <c r="O18" s="457">
        <v>0</v>
      </c>
      <c r="P18" s="457">
        <v>0</v>
      </c>
      <c r="Q18" s="457">
        <v>0</v>
      </c>
      <c r="R18" s="54">
        <v>1</v>
      </c>
      <c r="S18" s="54">
        <v>2</v>
      </c>
      <c r="T18" s="54">
        <v>2</v>
      </c>
      <c r="U18" s="459">
        <v>1</v>
      </c>
      <c r="V18" s="54">
        <v>0</v>
      </c>
      <c r="W18" s="54">
        <v>2</v>
      </c>
      <c r="X18" s="54">
        <v>2</v>
      </c>
      <c r="Y18" s="457">
        <v>1</v>
      </c>
      <c r="Z18" s="54">
        <v>0</v>
      </c>
      <c r="AA18" s="54">
        <v>1</v>
      </c>
      <c r="AB18" s="54">
        <v>1</v>
      </c>
      <c r="AC18" s="54">
        <v>2</v>
      </c>
      <c r="AD18" s="54">
        <v>2</v>
      </c>
      <c r="AE18" s="54">
        <v>2</v>
      </c>
      <c r="AF18" s="457">
        <v>2</v>
      </c>
      <c r="AG18" s="457">
        <v>0</v>
      </c>
      <c r="AH18" s="459">
        <v>1</v>
      </c>
      <c r="AI18" s="54">
        <v>2</v>
      </c>
      <c r="AJ18" s="54">
        <v>0</v>
      </c>
      <c r="AK18" s="54">
        <v>1</v>
      </c>
      <c r="AL18" s="54">
        <v>0</v>
      </c>
      <c r="AM18" s="54">
        <v>2</v>
      </c>
      <c r="AN18" s="54">
        <v>0</v>
      </c>
      <c r="AO18" s="54">
        <v>0</v>
      </c>
      <c r="AP18" s="54">
        <v>2</v>
      </c>
      <c r="AQ18" s="457">
        <v>0</v>
      </c>
      <c r="AR18" s="457">
        <v>0</v>
      </c>
      <c r="AS18" s="54">
        <v>1</v>
      </c>
      <c r="AT18" s="457">
        <v>0</v>
      </c>
      <c r="AU18" s="54">
        <v>2</v>
      </c>
      <c r="AV18" s="457">
        <v>0</v>
      </c>
      <c r="AW18" s="457">
        <v>0</v>
      </c>
      <c r="AX18" s="54">
        <v>2</v>
      </c>
      <c r="AY18" s="457">
        <v>0</v>
      </c>
      <c r="AZ18" s="54">
        <v>2</v>
      </c>
      <c r="BA18" s="54">
        <v>2</v>
      </c>
      <c r="BB18" s="54">
        <v>2</v>
      </c>
      <c r="BC18" s="54">
        <v>2</v>
      </c>
      <c r="BD18" s="54">
        <v>2</v>
      </c>
      <c r="BE18" s="54">
        <v>2</v>
      </c>
      <c r="BF18" s="54">
        <v>2</v>
      </c>
      <c r="BG18" s="457">
        <v>1</v>
      </c>
      <c r="BH18" s="458">
        <v>1</v>
      </c>
      <c r="BI18" s="459">
        <v>1</v>
      </c>
      <c r="BJ18" s="54">
        <v>2</v>
      </c>
      <c r="BK18" s="54">
        <v>2</v>
      </c>
      <c r="BL18" s="457">
        <v>1</v>
      </c>
      <c r="BM18" s="54">
        <v>0</v>
      </c>
      <c r="BN18" s="459">
        <v>1</v>
      </c>
      <c r="BO18" s="457">
        <v>0</v>
      </c>
      <c r="BP18" s="457">
        <v>1</v>
      </c>
      <c r="BQ18" s="54">
        <v>0</v>
      </c>
      <c r="BR18" s="460">
        <v>1</v>
      </c>
      <c r="BS18" s="458">
        <v>0</v>
      </c>
      <c r="BT18" s="54">
        <v>0</v>
      </c>
      <c r="BU18" s="54">
        <v>2</v>
      </c>
      <c r="BV18" s="54">
        <v>2</v>
      </c>
      <c r="BW18" s="54">
        <v>0</v>
      </c>
      <c r="BX18" s="54">
        <v>0</v>
      </c>
      <c r="BY18" s="54">
        <v>2</v>
      </c>
      <c r="BZ18" s="54">
        <v>2</v>
      </c>
      <c r="CA18" s="54">
        <v>2</v>
      </c>
      <c r="CB18" s="457">
        <v>0</v>
      </c>
      <c r="CC18" s="54">
        <v>2</v>
      </c>
      <c r="CD18" s="54">
        <v>1</v>
      </c>
      <c r="CE18" s="54">
        <v>2</v>
      </c>
      <c r="CF18" s="457">
        <v>0</v>
      </c>
      <c r="CG18" s="54">
        <v>2</v>
      </c>
      <c r="CH18" s="457">
        <v>0</v>
      </c>
      <c r="CI18" s="457">
        <v>0</v>
      </c>
      <c r="CJ18" s="54">
        <v>0</v>
      </c>
      <c r="CK18" s="457">
        <v>0</v>
      </c>
      <c r="CL18" s="457">
        <v>0</v>
      </c>
      <c r="CM18" s="54">
        <v>2</v>
      </c>
      <c r="CN18" s="457">
        <v>0</v>
      </c>
      <c r="CO18" s="457">
        <v>1</v>
      </c>
      <c r="CP18" s="54">
        <v>2</v>
      </c>
      <c r="CQ18" s="460">
        <v>1</v>
      </c>
      <c r="CR18" s="54">
        <v>2</v>
      </c>
    </row>
    <row r="19" spans="1:97" ht="12.75" customHeight="1">
      <c r="A19" s="462" t="s">
        <v>48</v>
      </c>
      <c r="B19" s="54">
        <v>0</v>
      </c>
      <c r="C19" s="54">
        <v>0</v>
      </c>
      <c r="D19" s="459">
        <v>2</v>
      </c>
      <c r="E19" s="54">
        <v>0</v>
      </c>
      <c r="F19" s="54">
        <v>0</v>
      </c>
      <c r="G19" s="54">
        <v>2</v>
      </c>
      <c r="H19" s="457">
        <v>1</v>
      </c>
      <c r="I19" s="54">
        <v>0</v>
      </c>
      <c r="J19" s="54">
        <v>0</v>
      </c>
      <c r="K19" s="460">
        <v>3</v>
      </c>
      <c r="L19" s="458">
        <v>0</v>
      </c>
      <c r="M19" s="457">
        <v>3</v>
      </c>
      <c r="N19" s="457">
        <v>1</v>
      </c>
      <c r="O19" s="457">
        <v>1</v>
      </c>
      <c r="P19" s="457">
        <v>0</v>
      </c>
      <c r="Q19" s="457">
        <v>3</v>
      </c>
      <c r="R19" s="54">
        <v>2</v>
      </c>
      <c r="S19" s="54">
        <v>0</v>
      </c>
      <c r="T19" s="54">
        <v>0</v>
      </c>
      <c r="U19" s="54">
        <v>0</v>
      </c>
      <c r="V19" s="54">
        <v>0</v>
      </c>
      <c r="W19" s="54">
        <v>0</v>
      </c>
      <c r="X19" s="54">
        <v>0</v>
      </c>
      <c r="Y19" s="457">
        <v>1</v>
      </c>
      <c r="Z19" s="54">
        <v>2</v>
      </c>
      <c r="AA19" s="54">
        <v>1</v>
      </c>
      <c r="AB19" s="54">
        <v>1</v>
      </c>
      <c r="AC19" s="54">
        <v>0</v>
      </c>
      <c r="AD19" s="54">
        <v>0</v>
      </c>
      <c r="AE19" s="54">
        <v>0</v>
      </c>
      <c r="AF19" s="457">
        <v>0</v>
      </c>
      <c r="AG19" s="457">
        <v>3</v>
      </c>
      <c r="AH19" s="54">
        <v>2</v>
      </c>
      <c r="AI19" s="54">
        <v>0</v>
      </c>
      <c r="AJ19" s="54">
        <v>2</v>
      </c>
      <c r="AK19" s="54">
        <v>2</v>
      </c>
      <c r="AL19" s="54">
        <v>3</v>
      </c>
      <c r="AM19" s="54">
        <v>0</v>
      </c>
      <c r="AN19" s="54">
        <v>0</v>
      </c>
      <c r="AO19" s="54">
        <v>0</v>
      </c>
      <c r="AP19" s="54">
        <v>1</v>
      </c>
      <c r="AQ19" s="460">
        <v>3</v>
      </c>
      <c r="AR19" s="460">
        <v>2</v>
      </c>
      <c r="AS19" s="54">
        <v>0</v>
      </c>
      <c r="AT19" s="457">
        <v>1</v>
      </c>
      <c r="AU19" s="54">
        <v>0</v>
      </c>
      <c r="AV19" s="457">
        <v>3</v>
      </c>
      <c r="AW19" s="460">
        <v>2</v>
      </c>
      <c r="AX19" s="54">
        <v>0</v>
      </c>
      <c r="AY19" s="457">
        <v>2</v>
      </c>
      <c r="AZ19" s="54">
        <v>1</v>
      </c>
      <c r="BA19" s="54">
        <v>0</v>
      </c>
      <c r="BB19" s="54">
        <v>0</v>
      </c>
      <c r="BC19" s="54">
        <v>0</v>
      </c>
      <c r="BD19" s="54">
        <v>0</v>
      </c>
      <c r="BE19" s="54">
        <v>0</v>
      </c>
      <c r="BF19" s="54">
        <v>0</v>
      </c>
      <c r="BG19" s="460">
        <v>2</v>
      </c>
      <c r="BH19" s="458">
        <v>1</v>
      </c>
      <c r="BI19" s="54">
        <v>1</v>
      </c>
      <c r="BJ19" s="54">
        <v>0</v>
      </c>
      <c r="BK19" s="54">
        <v>0</v>
      </c>
      <c r="BL19" s="457">
        <v>1</v>
      </c>
      <c r="BM19" s="54">
        <v>0</v>
      </c>
      <c r="BN19" s="54">
        <v>3</v>
      </c>
      <c r="BO19" s="460">
        <v>1</v>
      </c>
      <c r="BP19" s="457">
        <v>3</v>
      </c>
      <c r="BQ19" s="54">
        <v>0</v>
      </c>
      <c r="BR19" s="457">
        <v>1</v>
      </c>
      <c r="BS19" s="458">
        <v>1</v>
      </c>
      <c r="BT19" s="54">
        <v>2</v>
      </c>
      <c r="BU19" s="54">
        <v>0</v>
      </c>
      <c r="BV19" s="54">
        <v>0</v>
      </c>
      <c r="BW19" s="459">
        <v>2</v>
      </c>
      <c r="BX19" s="54">
        <v>0</v>
      </c>
      <c r="BY19" s="54">
        <v>0</v>
      </c>
      <c r="BZ19" s="54">
        <v>0</v>
      </c>
      <c r="CA19" s="54">
        <v>0</v>
      </c>
      <c r="CB19" s="460">
        <v>1</v>
      </c>
      <c r="CC19" s="54">
        <v>0</v>
      </c>
      <c r="CD19" s="54">
        <v>0</v>
      </c>
      <c r="CE19" s="54">
        <v>0</v>
      </c>
      <c r="CF19" s="460">
        <v>3</v>
      </c>
      <c r="CG19" s="54">
        <v>0</v>
      </c>
      <c r="CH19" s="457">
        <v>2</v>
      </c>
      <c r="CI19" s="457">
        <v>0</v>
      </c>
      <c r="CJ19" s="54">
        <v>0</v>
      </c>
      <c r="CK19" s="457">
        <v>3</v>
      </c>
      <c r="CL19" s="457">
        <v>2</v>
      </c>
      <c r="CM19" s="54">
        <v>0</v>
      </c>
      <c r="CN19" s="457">
        <v>3</v>
      </c>
      <c r="CO19" s="457">
        <v>2</v>
      </c>
      <c r="CP19" s="54">
        <v>0</v>
      </c>
      <c r="CQ19" s="457">
        <v>1</v>
      </c>
      <c r="CR19" s="54">
        <v>0</v>
      </c>
    </row>
    <row r="20" spans="1:97" ht="12.75" customHeight="1">
      <c r="A20" s="462" t="s">
        <v>1914</v>
      </c>
      <c r="B20" s="54">
        <v>0</v>
      </c>
      <c r="C20" s="54">
        <v>3</v>
      </c>
      <c r="D20" s="54">
        <v>1</v>
      </c>
      <c r="E20" s="54">
        <v>0</v>
      </c>
      <c r="F20" s="54">
        <v>0</v>
      </c>
      <c r="G20" s="54">
        <v>1</v>
      </c>
      <c r="H20" s="457">
        <v>0</v>
      </c>
      <c r="I20" s="54">
        <v>0</v>
      </c>
      <c r="J20" s="54">
        <v>1</v>
      </c>
      <c r="K20" s="460">
        <v>2</v>
      </c>
      <c r="L20" s="458">
        <v>0</v>
      </c>
      <c r="M20" s="457">
        <v>0</v>
      </c>
      <c r="N20" s="457">
        <v>2</v>
      </c>
      <c r="O20" s="457">
        <v>3</v>
      </c>
      <c r="P20" s="457">
        <v>1</v>
      </c>
      <c r="Q20" s="457">
        <v>0</v>
      </c>
      <c r="R20" s="54">
        <v>0</v>
      </c>
      <c r="S20" s="54">
        <v>0</v>
      </c>
      <c r="T20" s="54">
        <v>0</v>
      </c>
      <c r="U20" s="54">
        <v>0</v>
      </c>
      <c r="V20" s="54">
        <v>1</v>
      </c>
      <c r="W20" s="54">
        <v>0</v>
      </c>
      <c r="X20" s="54">
        <v>1</v>
      </c>
      <c r="Y20" s="457">
        <v>0</v>
      </c>
      <c r="Z20" s="54">
        <v>0</v>
      </c>
      <c r="AA20" s="54">
        <v>0</v>
      </c>
      <c r="AB20" s="54">
        <v>0</v>
      </c>
      <c r="AC20" s="54">
        <v>0</v>
      </c>
      <c r="AD20" s="54">
        <v>0</v>
      </c>
      <c r="AE20" s="54">
        <v>3</v>
      </c>
      <c r="AF20" s="457">
        <v>3</v>
      </c>
      <c r="AG20" s="457">
        <v>0</v>
      </c>
      <c r="AH20" s="54">
        <v>0</v>
      </c>
      <c r="AI20" s="54">
        <v>0</v>
      </c>
      <c r="AJ20" s="54">
        <v>3</v>
      </c>
      <c r="AK20" s="54">
        <v>0</v>
      </c>
      <c r="AL20" s="54">
        <v>1</v>
      </c>
      <c r="AM20" s="54">
        <v>0</v>
      </c>
      <c r="AN20" s="54">
        <v>0</v>
      </c>
      <c r="AO20" s="54">
        <v>1</v>
      </c>
      <c r="AP20" s="54">
        <v>0</v>
      </c>
      <c r="AQ20" s="457">
        <v>0</v>
      </c>
      <c r="AR20" s="457">
        <v>3</v>
      </c>
      <c r="AS20" s="54">
        <v>0</v>
      </c>
      <c r="AT20" s="457">
        <v>3</v>
      </c>
      <c r="AU20" s="54">
        <v>0</v>
      </c>
      <c r="AV20" s="457">
        <v>0</v>
      </c>
      <c r="AW20" s="457">
        <v>1</v>
      </c>
      <c r="AX20" s="54">
        <v>0</v>
      </c>
      <c r="AY20" s="457">
        <v>0</v>
      </c>
      <c r="AZ20" s="54">
        <v>0</v>
      </c>
      <c r="BA20" s="54">
        <v>0</v>
      </c>
      <c r="BB20" s="54">
        <v>0</v>
      </c>
      <c r="BC20" s="54">
        <v>0</v>
      </c>
      <c r="BD20" s="54">
        <v>0</v>
      </c>
      <c r="BE20" s="54">
        <v>1</v>
      </c>
      <c r="BF20" s="54">
        <v>0</v>
      </c>
      <c r="BG20" s="457">
        <v>1</v>
      </c>
      <c r="BH20" s="458">
        <v>0</v>
      </c>
      <c r="BI20" s="54">
        <v>0</v>
      </c>
      <c r="BJ20" s="54">
        <v>0</v>
      </c>
      <c r="BK20" s="54">
        <v>0</v>
      </c>
      <c r="BL20" s="457">
        <v>0</v>
      </c>
      <c r="BM20" s="54">
        <v>1</v>
      </c>
      <c r="BN20" s="54">
        <v>1</v>
      </c>
      <c r="BO20" s="457">
        <v>2</v>
      </c>
      <c r="BP20" s="457">
        <v>0</v>
      </c>
      <c r="BQ20" s="54">
        <v>3</v>
      </c>
      <c r="BR20" s="457">
        <v>2</v>
      </c>
      <c r="BS20" s="458">
        <v>1</v>
      </c>
      <c r="BT20" s="54">
        <v>0</v>
      </c>
      <c r="BU20" s="54">
        <v>0</v>
      </c>
      <c r="BV20" s="54">
        <v>0</v>
      </c>
      <c r="BW20" s="54">
        <v>0</v>
      </c>
      <c r="BX20" s="54">
        <v>0</v>
      </c>
      <c r="BY20" s="54">
        <v>0</v>
      </c>
      <c r="BZ20" s="54">
        <v>0</v>
      </c>
      <c r="CA20" s="54">
        <v>0</v>
      </c>
      <c r="CB20" s="457">
        <v>0</v>
      </c>
      <c r="CC20" s="54">
        <v>3</v>
      </c>
      <c r="CD20" s="54">
        <v>0</v>
      </c>
      <c r="CE20" s="54">
        <v>0</v>
      </c>
      <c r="CF20" s="457">
        <v>0</v>
      </c>
      <c r="CG20" s="54">
        <v>0</v>
      </c>
      <c r="CH20" s="457">
        <v>1</v>
      </c>
      <c r="CI20" s="457">
        <v>1</v>
      </c>
      <c r="CJ20" s="54">
        <v>1</v>
      </c>
      <c r="CK20" s="457">
        <v>1</v>
      </c>
      <c r="CL20" s="457">
        <v>2</v>
      </c>
      <c r="CM20" s="54">
        <v>0</v>
      </c>
      <c r="CN20" s="457">
        <v>0</v>
      </c>
      <c r="CO20" s="457">
        <v>0</v>
      </c>
      <c r="CP20" s="54">
        <v>1</v>
      </c>
      <c r="CQ20" s="457">
        <v>2</v>
      </c>
      <c r="CR20" s="54">
        <v>0</v>
      </c>
    </row>
    <row r="21" spans="1:97" ht="12.75" customHeight="1">
      <c r="A21" s="463"/>
      <c r="B21" s="464">
        <f t="shared" ref="B21:CR21" si="0">SUM(B2:B20)</f>
        <v>13</v>
      </c>
      <c r="C21" s="464">
        <f t="shared" si="0"/>
        <v>16</v>
      </c>
      <c r="D21" s="464">
        <f t="shared" si="0"/>
        <v>14</v>
      </c>
      <c r="E21" s="464">
        <f t="shared" si="0"/>
        <v>10</v>
      </c>
      <c r="F21" s="464">
        <f t="shared" si="0"/>
        <v>10</v>
      </c>
      <c r="G21" s="464">
        <f t="shared" si="0"/>
        <v>15</v>
      </c>
      <c r="H21" s="465">
        <f t="shared" si="0"/>
        <v>11</v>
      </c>
      <c r="I21" s="464">
        <f t="shared" si="0"/>
        <v>10</v>
      </c>
      <c r="J21" s="464">
        <f t="shared" si="0"/>
        <v>11</v>
      </c>
      <c r="K21" s="465">
        <f t="shared" si="0"/>
        <v>15</v>
      </c>
      <c r="L21" s="466">
        <f t="shared" si="0"/>
        <v>13</v>
      </c>
      <c r="M21" s="465">
        <f t="shared" si="0"/>
        <v>12</v>
      </c>
      <c r="N21" s="465">
        <f t="shared" si="0"/>
        <v>16</v>
      </c>
      <c r="O21" s="465">
        <f t="shared" si="0"/>
        <v>15</v>
      </c>
      <c r="P21" s="465">
        <f t="shared" si="0"/>
        <v>16</v>
      </c>
      <c r="Q21" s="465">
        <f t="shared" si="0"/>
        <v>13</v>
      </c>
      <c r="R21" s="464">
        <f t="shared" si="0"/>
        <v>12</v>
      </c>
      <c r="S21" s="464">
        <f t="shared" si="0"/>
        <v>14</v>
      </c>
      <c r="T21" s="464">
        <f t="shared" si="0"/>
        <v>11</v>
      </c>
      <c r="U21" s="464">
        <f t="shared" si="0"/>
        <v>11</v>
      </c>
      <c r="V21" s="464">
        <f t="shared" si="0"/>
        <v>14</v>
      </c>
      <c r="W21" s="464">
        <f t="shared" si="0"/>
        <v>10</v>
      </c>
      <c r="X21" s="464">
        <f t="shared" si="0"/>
        <v>11</v>
      </c>
      <c r="Y21" s="465">
        <f t="shared" si="0"/>
        <v>10</v>
      </c>
      <c r="Z21" s="464">
        <f t="shared" si="0"/>
        <v>13</v>
      </c>
      <c r="AA21" s="464">
        <f t="shared" si="0"/>
        <v>12</v>
      </c>
      <c r="AB21" s="464">
        <f t="shared" si="0"/>
        <v>11</v>
      </c>
      <c r="AC21" s="464">
        <f t="shared" si="0"/>
        <v>13</v>
      </c>
      <c r="AD21" s="464">
        <f t="shared" si="0"/>
        <v>13</v>
      </c>
      <c r="AE21" s="464">
        <f t="shared" si="0"/>
        <v>19</v>
      </c>
      <c r="AF21" s="465">
        <f t="shared" si="0"/>
        <v>16</v>
      </c>
      <c r="AG21" s="465">
        <f t="shared" si="0"/>
        <v>12</v>
      </c>
      <c r="AH21" s="464">
        <f t="shared" si="0"/>
        <v>13</v>
      </c>
      <c r="AI21" s="464">
        <f t="shared" si="0"/>
        <v>11</v>
      </c>
      <c r="AJ21" s="464">
        <f t="shared" si="0"/>
        <v>12</v>
      </c>
      <c r="AK21" s="464">
        <f t="shared" si="0"/>
        <v>13</v>
      </c>
      <c r="AL21" s="464">
        <f t="shared" si="0"/>
        <v>13</v>
      </c>
      <c r="AM21" s="464">
        <f t="shared" si="0"/>
        <v>11</v>
      </c>
      <c r="AN21" s="464">
        <f t="shared" si="0"/>
        <v>10</v>
      </c>
      <c r="AO21" s="464">
        <f t="shared" si="0"/>
        <v>13</v>
      </c>
      <c r="AP21" s="464">
        <f t="shared" si="0"/>
        <v>16</v>
      </c>
      <c r="AQ21" s="465">
        <f t="shared" si="0"/>
        <v>13</v>
      </c>
      <c r="AR21" s="465">
        <f t="shared" si="0"/>
        <v>16</v>
      </c>
      <c r="AS21" s="464">
        <f t="shared" si="0"/>
        <v>10</v>
      </c>
      <c r="AT21" s="465">
        <f t="shared" si="0"/>
        <v>16</v>
      </c>
      <c r="AU21" s="464">
        <f t="shared" si="0"/>
        <v>12</v>
      </c>
      <c r="AV21" s="465">
        <f t="shared" si="0"/>
        <v>11</v>
      </c>
      <c r="AW21" s="465">
        <f t="shared" si="0"/>
        <v>14</v>
      </c>
      <c r="AX21" s="464">
        <f t="shared" si="0"/>
        <v>11</v>
      </c>
      <c r="AY21" s="465">
        <f t="shared" si="0"/>
        <v>14</v>
      </c>
      <c r="AZ21" s="464">
        <f t="shared" si="0"/>
        <v>9</v>
      </c>
      <c r="BA21" s="464">
        <f t="shared" si="0"/>
        <v>12</v>
      </c>
      <c r="BB21" s="464">
        <f t="shared" si="0"/>
        <v>11</v>
      </c>
      <c r="BC21" s="464">
        <f t="shared" si="0"/>
        <v>11</v>
      </c>
      <c r="BD21" s="464">
        <f t="shared" si="0"/>
        <v>11</v>
      </c>
      <c r="BE21" s="464">
        <f t="shared" si="0"/>
        <v>11</v>
      </c>
      <c r="BF21" s="464">
        <f t="shared" si="0"/>
        <v>11</v>
      </c>
      <c r="BG21" s="465">
        <f t="shared" si="0"/>
        <v>14</v>
      </c>
      <c r="BH21" s="466">
        <f t="shared" si="0"/>
        <v>14</v>
      </c>
      <c r="BI21" s="464">
        <f t="shared" si="0"/>
        <v>14</v>
      </c>
      <c r="BJ21" s="464">
        <f t="shared" si="0"/>
        <v>11</v>
      </c>
      <c r="BK21" s="464">
        <f t="shared" si="0"/>
        <v>10</v>
      </c>
      <c r="BL21" s="465">
        <f t="shared" si="0"/>
        <v>14</v>
      </c>
      <c r="BM21" s="464">
        <f t="shared" si="0"/>
        <v>14</v>
      </c>
      <c r="BN21" s="464">
        <f t="shared" si="0"/>
        <v>16</v>
      </c>
      <c r="BO21" s="465">
        <f t="shared" si="0"/>
        <v>14</v>
      </c>
      <c r="BP21" s="465">
        <f t="shared" si="0"/>
        <v>11</v>
      </c>
      <c r="BQ21" s="464">
        <f t="shared" si="0"/>
        <v>16</v>
      </c>
      <c r="BR21" s="465">
        <f t="shared" si="0"/>
        <v>16</v>
      </c>
      <c r="BS21" s="466">
        <f t="shared" si="0"/>
        <v>15</v>
      </c>
      <c r="BT21" s="464">
        <f t="shared" si="0"/>
        <v>11</v>
      </c>
      <c r="BU21" s="464">
        <f t="shared" si="0"/>
        <v>12</v>
      </c>
      <c r="BV21" s="464">
        <f t="shared" si="0"/>
        <v>10</v>
      </c>
      <c r="BW21" s="464">
        <f t="shared" si="0"/>
        <v>15</v>
      </c>
      <c r="BX21" s="464">
        <f t="shared" si="0"/>
        <v>11</v>
      </c>
      <c r="BY21" s="464">
        <f t="shared" si="0"/>
        <v>11</v>
      </c>
      <c r="BZ21" s="464">
        <f t="shared" si="0"/>
        <v>11</v>
      </c>
      <c r="CA21" s="464">
        <f t="shared" si="0"/>
        <v>10</v>
      </c>
      <c r="CB21" s="465">
        <f t="shared" si="0"/>
        <v>14</v>
      </c>
      <c r="CC21" s="464">
        <f t="shared" si="0"/>
        <v>16</v>
      </c>
      <c r="CD21" s="464">
        <f t="shared" si="0"/>
        <v>10</v>
      </c>
      <c r="CE21" s="464">
        <f t="shared" si="0"/>
        <v>11</v>
      </c>
      <c r="CF21" s="465">
        <f t="shared" si="0"/>
        <v>13</v>
      </c>
      <c r="CG21" s="464">
        <f t="shared" si="0"/>
        <v>11</v>
      </c>
      <c r="CH21" s="465">
        <f t="shared" si="0"/>
        <v>14</v>
      </c>
      <c r="CI21" s="465">
        <f t="shared" si="0"/>
        <v>13</v>
      </c>
      <c r="CJ21" s="464">
        <f t="shared" si="0"/>
        <v>12</v>
      </c>
      <c r="CK21" s="465">
        <f t="shared" si="0"/>
        <v>12</v>
      </c>
      <c r="CL21" s="465">
        <f t="shared" si="0"/>
        <v>16</v>
      </c>
      <c r="CM21" s="464">
        <f t="shared" si="0"/>
        <v>11</v>
      </c>
      <c r="CN21" s="465">
        <f t="shared" si="0"/>
        <v>13</v>
      </c>
      <c r="CO21" s="465">
        <f t="shared" si="0"/>
        <v>11</v>
      </c>
      <c r="CP21" s="464">
        <f t="shared" si="0"/>
        <v>13</v>
      </c>
      <c r="CQ21" s="465">
        <f t="shared" si="0"/>
        <v>13</v>
      </c>
      <c r="CR21" s="464">
        <f t="shared" si="0"/>
        <v>11</v>
      </c>
    </row>
    <row r="22" spans="1:97" ht="12.75" customHeight="1">
      <c r="A22" s="467" t="s">
        <v>1915</v>
      </c>
      <c r="B22" s="468"/>
      <c r="C22" s="468"/>
      <c r="D22" s="468"/>
      <c r="E22" s="468"/>
      <c r="F22" s="468"/>
      <c r="G22" s="468" t="s">
        <v>1916</v>
      </c>
      <c r="H22" s="469" t="s">
        <v>1917</v>
      </c>
      <c r="I22" s="468"/>
      <c r="J22" s="468"/>
      <c r="K22" s="469" t="s">
        <v>1917</v>
      </c>
      <c r="L22" s="470" t="s">
        <v>1916</v>
      </c>
      <c r="M22" s="469" t="s">
        <v>1917</v>
      </c>
      <c r="N22" s="469" t="s">
        <v>1916</v>
      </c>
      <c r="O22" s="469" t="s">
        <v>1917</v>
      </c>
      <c r="P22" s="469" t="s">
        <v>1917</v>
      </c>
      <c r="Q22" s="469" t="s">
        <v>1917</v>
      </c>
      <c r="R22" s="468" t="s">
        <v>1916</v>
      </c>
      <c r="S22" s="468" t="s">
        <v>1918</v>
      </c>
      <c r="T22" s="468"/>
      <c r="U22" s="468" t="s">
        <v>1916</v>
      </c>
      <c r="V22" s="468" t="s">
        <v>1917</v>
      </c>
      <c r="W22" s="468" t="s">
        <v>1919</v>
      </c>
      <c r="X22" s="468"/>
      <c r="Y22" s="469" t="s">
        <v>1916</v>
      </c>
      <c r="Z22" s="468" t="s">
        <v>1917</v>
      </c>
      <c r="AA22" s="468" t="s">
        <v>1916</v>
      </c>
      <c r="AB22" s="468" t="s">
        <v>1916</v>
      </c>
      <c r="AC22" s="468" t="s">
        <v>1918</v>
      </c>
      <c r="AD22" s="468" t="s">
        <v>1919</v>
      </c>
      <c r="AE22" s="468" t="s">
        <v>1919</v>
      </c>
      <c r="AF22" s="469" t="s">
        <v>1918</v>
      </c>
      <c r="AG22" s="469" t="s">
        <v>1917</v>
      </c>
      <c r="AH22" s="468" t="s">
        <v>1916</v>
      </c>
      <c r="AI22" s="468" t="s">
        <v>1919</v>
      </c>
      <c r="AJ22" s="468" t="s">
        <v>1917</v>
      </c>
      <c r="AK22" s="468" t="s">
        <v>1916</v>
      </c>
      <c r="AL22" s="468" t="s">
        <v>1917</v>
      </c>
      <c r="AM22" s="468" t="s">
        <v>1918</v>
      </c>
      <c r="AN22" s="468"/>
      <c r="AO22" s="468" t="s">
        <v>1917</v>
      </c>
      <c r="AP22" s="468"/>
      <c r="AQ22" s="469" t="s">
        <v>1917</v>
      </c>
      <c r="AR22" s="469" t="s">
        <v>1917</v>
      </c>
      <c r="AS22" s="468" t="s">
        <v>1916</v>
      </c>
      <c r="AT22" s="469" t="s">
        <v>1917</v>
      </c>
      <c r="AU22" s="468" t="s">
        <v>1918</v>
      </c>
      <c r="AV22" s="469" t="s">
        <v>1917</v>
      </c>
      <c r="AW22" s="469" t="s">
        <v>1917</v>
      </c>
      <c r="AX22" s="468" t="s">
        <v>1918</v>
      </c>
      <c r="AY22" s="469" t="s">
        <v>1917</v>
      </c>
      <c r="AZ22" s="468" t="s">
        <v>1916</v>
      </c>
      <c r="BA22" s="468" t="s">
        <v>1918</v>
      </c>
      <c r="BB22" s="468" t="s">
        <v>1918</v>
      </c>
      <c r="BC22" s="468" t="s">
        <v>1919</v>
      </c>
      <c r="BD22" s="468" t="s">
        <v>1918</v>
      </c>
      <c r="BE22" s="468" t="s">
        <v>1919</v>
      </c>
      <c r="BF22" s="468" t="s">
        <v>1918</v>
      </c>
      <c r="BG22" s="469" t="s">
        <v>1916</v>
      </c>
      <c r="BH22" s="470" t="s">
        <v>1916</v>
      </c>
      <c r="BI22" s="468" t="s">
        <v>1916</v>
      </c>
      <c r="BJ22" s="468" t="s">
        <v>1919</v>
      </c>
      <c r="BK22" s="468"/>
      <c r="BL22" s="469" t="s">
        <v>1916</v>
      </c>
      <c r="BM22" s="468" t="s">
        <v>1917</v>
      </c>
      <c r="BN22" s="468" t="s">
        <v>1916</v>
      </c>
      <c r="BO22" s="469" t="s">
        <v>1917</v>
      </c>
      <c r="BP22" s="469" t="s">
        <v>1916</v>
      </c>
      <c r="BQ22" s="468" t="s">
        <v>1916</v>
      </c>
      <c r="BR22" s="469" t="s">
        <v>1916</v>
      </c>
      <c r="BS22" s="470" t="s">
        <v>1917</v>
      </c>
      <c r="BT22" s="468" t="s">
        <v>1917</v>
      </c>
      <c r="BU22" s="468"/>
      <c r="BV22" s="468"/>
      <c r="BW22" s="468" t="s">
        <v>1917</v>
      </c>
      <c r="BX22" s="468" t="s">
        <v>1917</v>
      </c>
      <c r="BY22" s="468"/>
      <c r="BZ22" s="468"/>
      <c r="CA22" s="468" t="s">
        <v>1919</v>
      </c>
      <c r="CB22" s="469" t="s">
        <v>1917</v>
      </c>
      <c r="CC22" s="468" t="s">
        <v>1918</v>
      </c>
      <c r="CD22" s="468" t="s">
        <v>1916</v>
      </c>
      <c r="CE22" s="468" t="s">
        <v>1919</v>
      </c>
      <c r="CF22" s="469" t="s">
        <v>1917</v>
      </c>
      <c r="CG22" s="468"/>
      <c r="CH22" s="469" t="s">
        <v>1917</v>
      </c>
      <c r="CI22" s="469" t="s">
        <v>1917</v>
      </c>
      <c r="CJ22" s="468" t="s">
        <v>1917</v>
      </c>
      <c r="CK22" s="469" t="s">
        <v>1917</v>
      </c>
      <c r="CL22" s="469" t="s">
        <v>1917</v>
      </c>
      <c r="CM22" s="468"/>
      <c r="CN22" s="469" t="s">
        <v>1917</v>
      </c>
      <c r="CO22" s="469" t="s">
        <v>1916</v>
      </c>
      <c r="CP22" s="468" t="s">
        <v>1919</v>
      </c>
      <c r="CQ22" s="469" t="s">
        <v>1916</v>
      </c>
      <c r="CR22" s="468" t="s">
        <v>1918</v>
      </c>
      <c r="CS22" s="468"/>
    </row>
    <row r="23" spans="1:97" ht="12.75" customHeight="1">
      <c r="A23" s="463"/>
      <c r="B23" s="463"/>
      <c r="C23" s="463"/>
      <c r="D23" s="463"/>
      <c r="E23" s="463"/>
      <c r="F23" s="463"/>
      <c r="G23" s="463"/>
      <c r="H23" s="471"/>
      <c r="I23" s="463"/>
      <c r="J23" s="463"/>
      <c r="K23" s="471"/>
      <c r="L23" s="472"/>
      <c r="M23" s="471"/>
      <c r="N23" s="471"/>
      <c r="O23" s="471"/>
      <c r="P23" s="471"/>
      <c r="Q23" s="471"/>
      <c r="R23" s="463"/>
      <c r="S23" s="463"/>
      <c r="T23" s="463"/>
      <c r="U23" s="463"/>
      <c r="V23" s="463"/>
      <c r="W23" s="463"/>
      <c r="X23" s="463"/>
      <c r="Y23" s="471"/>
      <c r="Z23" s="463"/>
      <c r="AA23" s="463"/>
      <c r="AB23" s="463"/>
      <c r="AC23" s="463"/>
      <c r="AD23" s="463"/>
      <c r="AE23" s="463"/>
      <c r="AF23" s="471"/>
      <c r="AG23" s="471"/>
      <c r="AH23" s="463"/>
      <c r="AI23" s="463"/>
      <c r="AJ23" s="463"/>
      <c r="AK23" s="463"/>
      <c r="AL23" s="463"/>
      <c r="AM23" s="463"/>
      <c r="AN23" s="463"/>
      <c r="AO23" s="463"/>
      <c r="AP23" s="463"/>
      <c r="AQ23" s="471"/>
      <c r="AR23" s="471"/>
      <c r="AS23" s="463"/>
      <c r="AT23" s="471"/>
      <c r="AU23" s="463"/>
      <c r="AV23" s="471"/>
      <c r="AW23" s="471"/>
      <c r="AX23" s="463"/>
      <c r="AY23" s="471"/>
      <c r="AZ23" s="463"/>
      <c r="BA23" s="463"/>
      <c r="BB23" s="463"/>
      <c r="BC23" s="463"/>
      <c r="BD23" s="463"/>
      <c r="BE23" s="463"/>
      <c r="BF23" s="463"/>
      <c r="BG23" s="471"/>
      <c r="BH23" s="472"/>
      <c r="BI23" s="463"/>
      <c r="BJ23" s="463"/>
      <c r="BK23" s="463"/>
      <c r="BL23" s="471"/>
      <c r="BM23" s="463"/>
      <c r="BN23" s="463"/>
      <c r="BO23" s="471"/>
      <c r="BP23" s="471"/>
      <c r="BQ23" s="463"/>
      <c r="BR23" s="471"/>
      <c r="BS23" s="472"/>
      <c r="BT23" s="463"/>
      <c r="BU23" s="463"/>
      <c r="BV23" s="463"/>
      <c r="BW23" s="463"/>
      <c r="BX23" s="463"/>
      <c r="BY23" s="463"/>
      <c r="BZ23" s="463"/>
      <c r="CA23" s="463"/>
      <c r="CB23" s="471"/>
      <c r="CC23" s="463"/>
      <c r="CD23" s="463"/>
      <c r="CE23" s="463"/>
      <c r="CF23" s="471"/>
      <c r="CG23" s="463"/>
      <c r="CH23" s="471"/>
      <c r="CI23" s="471"/>
      <c r="CJ23" s="463"/>
      <c r="CK23" s="471"/>
      <c r="CL23" s="471"/>
      <c r="CM23" s="463"/>
      <c r="CN23" s="471"/>
      <c r="CO23" s="471"/>
      <c r="CP23" s="463"/>
      <c r="CQ23" s="471"/>
      <c r="CR23" s="463"/>
    </row>
    <row r="24" spans="1:97" ht="12.75" customHeight="1">
      <c r="A24" s="463"/>
      <c r="B24" s="463"/>
      <c r="C24" s="463"/>
      <c r="D24" s="463"/>
      <c r="E24" s="463"/>
      <c r="F24" s="463"/>
      <c r="G24" s="463"/>
      <c r="H24" s="471"/>
      <c r="I24" s="463"/>
      <c r="J24" s="463"/>
      <c r="K24" s="471"/>
      <c r="L24" s="472"/>
      <c r="M24" s="471"/>
      <c r="N24" s="471"/>
      <c r="O24" s="471"/>
      <c r="P24" s="471"/>
      <c r="Q24" s="471"/>
      <c r="R24" s="463"/>
      <c r="S24" s="463"/>
      <c r="T24" s="463"/>
      <c r="U24" s="463"/>
      <c r="V24" s="463"/>
      <c r="W24" s="463"/>
      <c r="X24" s="463"/>
      <c r="Y24" s="471"/>
      <c r="Z24" s="463"/>
      <c r="AA24" s="463"/>
      <c r="AB24" s="463"/>
      <c r="AC24" s="463"/>
      <c r="AD24" s="463"/>
      <c r="AE24" s="463"/>
      <c r="AF24" s="471"/>
      <c r="AG24" s="471"/>
      <c r="AH24" s="463"/>
      <c r="AI24" s="463"/>
      <c r="AJ24" s="463"/>
      <c r="AK24" s="463"/>
      <c r="AL24" s="463"/>
      <c r="AM24" s="463"/>
      <c r="AN24" s="463"/>
      <c r="AO24" s="463"/>
      <c r="AP24" s="463"/>
      <c r="AQ24" s="471"/>
      <c r="AR24" s="471"/>
      <c r="AS24" s="463"/>
      <c r="AT24" s="471"/>
      <c r="AU24" s="463"/>
      <c r="AV24" s="471"/>
      <c r="AW24" s="471"/>
      <c r="AX24" s="463"/>
      <c r="AY24" s="471"/>
      <c r="AZ24" s="463"/>
      <c r="BA24" s="463"/>
      <c r="BB24" s="463"/>
      <c r="BC24" s="463"/>
      <c r="BD24" s="463"/>
      <c r="BE24" s="463"/>
      <c r="BF24" s="463"/>
      <c r="BG24" s="471"/>
      <c r="BH24" s="472"/>
      <c r="BI24" s="463"/>
      <c r="BJ24" s="463"/>
      <c r="BK24" s="463"/>
      <c r="BL24" s="471"/>
      <c r="BM24" s="463"/>
      <c r="BN24" s="463"/>
      <c r="BO24" s="471"/>
      <c r="BP24" s="471"/>
      <c r="BQ24" s="463"/>
      <c r="BR24" s="471"/>
      <c r="BS24" s="472"/>
      <c r="BT24" s="463"/>
      <c r="BU24" s="463"/>
      <c r="BV24" s="463"/>
      <c r="BW24" s="463"/>
      <c r="BX24" s="463"/>
      <c r="BY24" s="463"/>
      <c r="BZ24" s="463"/>
      <c r="CA24" s="463"/>
      <c r="CB24" s="471"/>
      <c r="CC24" s="463"/>
      <c r="CD24" s="463"/>
      <c r="CE24" s="463"/>
      <c r="CF24" s="471"/>
      <c r="CG24" s="463"/>
      <c r="CH24" s="471"/>
      <c r="CI24" s="471"/>
      <c r="CJ24" s="463"/>
      <c r="CK24" s="471"/>
      <c r="CL24" s="471"/>
      <c r="CM24" s="463"/>
      <c r="CN24" s="471"/>
      <c r="CO24" s="471"/>
      <c r="CP24" s="463"/>
      <c r="CQ24" s="471"/>
      <c r="CR24" s="463"/>
    </row>
    <row r="25" spans="1:97" ht="12.75" customHeight="1">
      <c r="A25" s="463"/>
      <c r="B25" s="463"/>
      <c r="C25" s="463"/>
      <c r="D25" s="463"/>
      <c r="E25" s="463"/>
      <c r="F25" s="463"/>
      <c r="G25" s="463"/>
      <c r="H25" s="471"/>
      <c r="I25" s="463"/>
      <c r="J25" s="463"/>
      <c r="K25" s="471"/>
      <c r="L25" s="472"/>
      <c r="M25" s="471"/>
      <c r="N25" s="471"/>
      <c r="O25" s="471"/>
      <c r="P25" s="471"/>
      <c r="Q25" s="471"/>
      <c r="R25" s="463"/>
      <c r="S25" s="463"/>
      <c r="T25" s="463"/>
      <c r="U25" s="463"/>
      <c r="V25" s="463"/>
      <c r="W25" s="463"/>
      <c r="X25" s="463"/>
      <c r="Y25" s="471"/>
      <c r="Z25" s="463"/>
      <c r="AA25" s="463"/>
      <c r="AB25" s="463"/>
      <c r="AC25" s="463"/>
      <c r="AD25" s="463"/>
      <c r="AE25" s="463"/>
      <c r="AF25" s="471"/>
      <c r="AG25" s="471"/>
      <c r="AH25" s="463"/>
      <c r="AI25" s="463"/>
      <c r="AJ25" s="463"/>
      <c r="AK25" s="463"/>
      <c r="AL25" s="463"/>
      <c r="AM25" s="463"/>
      <c r="AN25" s="463"/>
      <c r="AO25" s="463"/>
      <c r="AP25" s="463"/>
      <c r="AQ25" s="471"/>
      <c r="AR25" s="471"/>
      <c r="AS25" s="463"/>
      <c r="AT25" s="471"/>
      <c r="AU25" s="463"/>
      <c r="AV25" s="471"/>
      <c r="AW25" s="471"/>
      <c r="AX25" s="463"/>
      <c r="AY25" s="471"/>
      <c r="AZ25" s="463"/>
      <c r="BA25" s="463"/>
      <c r="BB25" s="463"/>
      <c r="BC25" s="463"/>
      <c r="BD25" s="463"/>
      <c r="BE25" s="463"/>
      <c r="BF25" s="463"/>
      <c r="BG25" s="471"/>
      <c r="BH25" s="472"/>
      <c r="BI25" s="463"/>
      <c r="BJ25" s="463"/>
      <c r="BK25" s="463"/>
      <c r="BL25" s="471"/>
      <c r="BM25" s="463"/>
      <c r="BN25" s="463"/>
      <c r="BO25" s="471"/>
      <c r="BP25" s="471"/>
      <c r="BQ25" s="463"/>
      <c r="BR25" s="471"/>
      <c r="BS25" s="472"/>
      <c r="BT25" s="463"/>
      <c r="BU25" s="463"/>
      <c r="BV25" s="463"/>
      <c r="BW25" s="463"/>
      <c r="BX25" s="463"/>
      <c r="BY25" s="463"/>
      <c r="BZ25" s="463"/>
      <c r="CA25" s="463"/>
      <c r="CB25" s="471"/>
      <c r="CC25" s="463"/>
      <c r="CD25" s="463"/>
      <c r="CE25" s="463"/>
      <c r="CF25" s="471"/>
      <c r="CG25" s="463"/>
      <c r="CH25" s="471"/>
      <c r="CI25" s="471"/>
      <c r="CJ25" s="463"/>
      <c r="CK25" s="471"/>
      <c r="CL25" s="471"/>
      <c r="CM25" s="463"/>
      <c r="CN25" s="471"/>
      <c r="CO25" s="471"/>
      <c r="CP25" s="463"/>
      <c r="CQ25" s="471"/>
      <c r="CR25" s="463"/>
    </row>
    <row r="26" spans="1:97" ht="12.75" customHeight="1">
      <c r="A26" s="463"/>
      <c r="B26" s="463"/>
      <c r="C26" s="463"/>
      <c r="D26" s="463"/>
      <c r="E26" s="463"/>
      <c r="F26" s="463"/>
      <c r="G26" s="463"/>
      <c r="H26" s="471"/>
      <c r="I26" s="463"/>
      <c r="J26" s="463"/>
      <c r="K26" s="471"/>
      <c r="L26" s="472"/>
      <c r="M26" s="471"/>
      <c r="N26" s="471"/>
      <c r="O26" s="471"/>
      <c r="P26" s="471"/>
      <c r="Q26" s="471"/>
      <c r="R26" s="463"/>
      <c r="S26" s="463"/>
      <c r="T26" s="463"/>
      <c r="U26" s="463"/>
      <c r="V26" s="463"/>
      <c r="W26" s="463"/>
      <c r="X26" s="463"/>
      <c r="Y26" s="471"/>
      <c r="Z26" s="463"/>
      <c r="AA26" s="463"/>
      <c r="AB26" s="463"/>
      <c r="AC26" s="463"/>
      <c r="AD26" s="463"/>
      <c r="AE26" s="463"/>
      <c r="AF26" s="471"/>
      <c r="AG26" s="471"/>
      <c r="AH26" s="463"/>
      <c r="AI26" s="463"/>
      <c r="AJ26" s="463"/>
      <c r="AK26" s="463"/>
      <c r="AL26" s="463"/>
      <c r="AM26" s="463"/>
      <c r="AN26" s="463"/>
      <c r="AO26" s="463"/>
      <c r="AP26" s="463"/>
      <c r="AQ26" s="471"/>
      <c r="AR26" s="471"/>
      <c r="AS26" s="463"/>
      <c r="AT26" s="471"/>
      <c r="AU26" s="463"/>
      <c r="AV26" s="471"/>
      <c r="AW26" s="471"/>
      <c r="AX26" s="463"/>
      <c r="AY26" s="471"/>
      <c r="AZ26" s="463"/>
      <c r="BA26" s="463"/>
      <c r="BB26" s="463"/>
      <c r="BC26" s="463"/>
      <c r="BD26" s="463"/>
      <c r="BE26" s="463"/>
      <c r="BF26" s="463"/>
      <c r="BG26" s="471"/>
      <c r="BH26" s="472"/>
      <c r="BI26" s="463"/>
      <c r="BJ26" s="463"/>
      <c r="BK26" s="463"/>
      <c r="BL26" s="471"/>
      <c r="BM26" s="463"/>
      <c r="BN26" s="463"/>
      <c r="BO26" s="471"/>
      <c r="BP26" s="471"/>
      <c r="BQ26" s="463"/>
      <c r="BR26" s="471"/>
      <c r="BS26" s="472"/>
      <c r="BT26" s="463"/>
      <c r="BU26" s="463"/>
      <c r="BV26" s="463"/>
      <c r="BW26" s="463"/>
      <c r="BX26" s="463"/>
      <c r="BY26" s="463"/>
      <c r="BZ26" s="463"/>
      <c r="CA26" s="463"/>
      <c r="CB26" s="471"/>
      <c r="CC26" s="463"/>
      <c r="CD26" s="463"/>
      <c r="CE26" s="463"/>
      <c r="CF26" s="471"/>
      <c r="CG26" s="463"/>
      <c r="CH26" s="471"/>
      <c r="CI26" s="471"/>
      <c r="CJ26" s="463"/>
      <c r="CK26" s="471"/>
      <c r="CL26" s="471"/>
      <c r="CM26" s="463"/>
      <c r="CN26" s="471"/>
      <c r="CO26" s="471"/>
      <c r="CP26" s="463"/>
      <c r="CQ26" s="471"/>
      <c r="CR26" s="463"/>
    </row>
    <row r="27" spans="1:97" ht="12.75" customHeight="1">
      <c r="A27" s="463"/>
      <c r="B27" s="463"/>
      <c r="C27" s="463"/>
      <c r="D27" s="463"/>
      <c r="E27" s="463"/>
      <c r="F27" s="463"/>
      <c r="G27" s="463"/>
      <c r="H27" s="471"/>
      <c r="I27" s="463"/>
      <c r="J27" s="463"/>
      <c r="K27" s="471"/>
      <c r="L27" s="472"/>
      <c r="M27" s="471"/>
      <c r="N27" s="471"/>
      <c r="O27" s="471"/>
      <c r="P27" s="471"/>
      <c r="Q27" s="471"/>
      <c r="R27" s="463"/>
      <c r="S27" s="463"/>
      <c r="T27" s="463"/>
      <c r="U27" s="463"/>
      <c r="V27" s="463"/>
      <c r="W27" s="463"/>
      <c r="X27" s="463"/>
      <c r="Y27" s="471"/>
      <c r="Z27" s="463"/>
      <c r="AA27" s="463"/>
      <c r="AB27" s="463"/>
      <c r="AC27" s="463"/>
      <c r="AD27" s="463"/>
      <c r="AE27" s="463"/>
      <c r="AF27" s="471"/>
      <c r="AG27" s="471"/>
      <c r="AH27" s="463"/>
      <c r="AI27" s="463"/>
      <c r="AJ27" s="463"/>
      <c r="AK27" s="463"/>
      <c r="AL27" s="463"/>
      <c r="AM27" s="463"/>
      <c r="AN27" s="463"/>
      <c r="AO27" s="463"/>
      <c r="AP27" s="463"/>
      <c r="AQ27" s="471"/>
      <c r="AR27" s="471"/>
      <c r="AS27" s="463"/>
      <c r="AT27" s="471"/>
      <c r="AU27" s="463"/>
      <c r="AV27" s="471"/>
      <c r="AW27" s="471"/>
      <c r="AX27" s="463"/>
      <c r="AY27" s="471"/>
      <c r="AZ27" s="463"/>
      <c r="BA27" s="463"/>
      <c r="BB27" s="463"/>
      <c r="BC27" s="463"/>
      <c r="BD27" s="463"/>
      <c r="BE27" s="463"/>
      <c r="BF27" s="463"/>
      <c r="BG27" s="471"/>
      <c r="BH27" s="472"/>
      <c r="BI27" s="463"/>
      <c r="BJ27" s="463"/>
      <c r="BK27" s="463"/>
      <c r="BL27" s="471"/>
      <c r="BM27" s="463"/>
      <c r="BN27" s="463"/>
      <c r="BO27" s="471"/>
      <c r="BP27" s="471"/>
      <c r="BQ27" s="463"/>
      <c r="BR27" s="471"/>
      <c r="BS27" s="472"/>
      <c r="BT27" s="463"/>
      <c r="BU27" s="463"/>
      <c r="BV27" s="463"/>
      <c r="BW27" s="463"/>
      <c r="BX27" s="463"/>
      <c r="BY27" s="463"/>
      <c r="BZ27" s="463"/>
      <c r="CA27" s="463"/>
      <c r="CB27" s="471"/>
      <c r="CC27" s="463"/>
      <c r="CD27" s="463"/>
      <c r="CE27" s="463"/>
      <c r="CF27" s="471"/>
      <c r="CG27" s="463"/>
      <c r="CH27" s="471"/>
      <c r="CI27" s="471"/>
      <c r="CJ27" s="463"/>
      <c r="CK27" s="471"/>
      <c r="CL27" s="471"/>
      <c r="CM27" s="463"/>
      <c r="CN27" s="471"/>
      <c r="CO27" s="471"/>
      <c r="CP27" s="463"/>
      <c r="CQ27" s="471"/>
      <c r="CR27" s="463"/>
    </row>
    <row r="28" spans="1:97" ht="12.75" customHeight="1">
      <c r="A28" s="463"/>
      <c r="B28" s="463"/>
      <c r="C28" s="463"/>
      <c r="D28" s="463"/>
      <c r="E28" s="463"/>
      <c r="F28" s="463"/>
      <c r="G28" s="463"/>
      <c r="H28" s="471"/>
      <c r="I28" s="463"/>
      <c r="J28" s="463"/>
      <c r="K28" s="471"/>
      <c r="L28" s="472"/>
      <c r="M28" s="471"/>
      <c r="N28" s="471"/>
      <c r="O28" s="471"/>
      <c r="P28" s="471"/>
      <c r="Q28" s="471"/>
      <c r="R28" s="463"/>
      <c r="S28" s="463"/>
      <c r="T28" s="463"/>
      <c r="U28" s="463"/>
      <c r="V28" s="463"/>
      <c r="W28" s="463"/>
      <c r="X28" s="463"/>
      <c r="Y28" s="471"/>
      <c r="Z28" s="463"/>
      <c r="AA28" s="463"/>
      <c r="AB28" s="463"/>
      <c r="AC28" s="463"/>
      <c r="AD28" s="463"/>
      <c r="AE28" s="463"/>
      <c r="AF28" s="471"/>
      <c r="AG28" s="471"/>
      <c r="AH28" s="463"/>
      <c r="AI28" s="463"/>
      <c r="AJ28" s="463"/>
      <c r="AK28" s="463"/>
      <c r="AL28" s="463"/>
      <c r="AM28" s="463"/>
      <c r="AN28" s="463"/>
      <c r="AO28" s="463"/>
      <c r="AP28" s="463"/>
      <c r="AQ28" s="471"/>
      <c r="AR28" s="471"/>
      <c r="AS28" s="463"/>
      <c r="AT28" s="471"/>
      <c r="AU28" s="463"/>
      <c r="AV28" s="471"/>
      <c r="AW28" s="471"/>
      <c r="AX28" s="463"/>
      <c r="AY28" s="471"/>
      <c r="AZ28" s="463"/>
      <c r="BA28" s="463"/>
      <c r="BB28" s="463"/>
      <c r="BC28" s="463"/>
      <c r="BD28" s="463"/>
      <c r="BE28" s="463"/>
      <c r="BF28" s="463"/>
      <c r="BG28" s="471"/>
      <c r="BH28" s="472"/>
      <c r="BI28" s="463"/>
      <c r="BJ28" s="463"/>
      <c r="BK28" s="463"/>
      <c r="BL28" s="471"/>
      <c r="BM28" s="463"/>
      <c r="BN28" s="463"/>
      <c r="BO28" s="471"/>
      <c r="BP28" s="471"/>
      <c r="BQ28" s="463"/>
      <c r="BR28" s="471"/>
      <c r="BS28" s="472"/>
      <c r="BT28" s="463"/>
      <c r="BU28" s="463"/>
      <c r="BV28" s="463"/>
      <c r="BW28" s="463"/>
      <c r="BX28" s="463"/>
      <c r="BY28" s="463"/>
      <c r="BZ28" s="463"/>
      <c r="CA28" s="463"/>
      <c r="CB28" s="471"/>
      <c r="CC28" s="463"/>
      <c r="CD28" s="463"/>
      <c r="CE28" s="463"/>
      <c r="CF28" s="471"/>
      <c r="CG28" s="463"/>
      <c r="CH28" s="471"/>
      <c r="CI28" s="471"/>
      <c r="CJ28" s="463"/>
      <c r="CK28" s="471"/>
      <c r="CL28" s="471"/>
      <c r="CM28" s="463"/>
      <c r="CN28" s="471"/>
      <c r="CO28" s="471"/>
      <c r="CP28" s="463"/>
      <c r="CQ28" s="471"/>
      <c r="CR28" s="463"/>
    </row>
    <row r="29" spans="1:97" ht="12.75" customHeight="1">
      <c r="A29" s="463"/>
      <c r="B29" s="463"/>
      <c r="C29" s="463"/>
      <c r="D29" s="463"/>
      <c r="E29" s="463"/>
      <c r="F29" s="463"/>
      <c r="G29" s="463"/>
      <c r="H29" s="471"/>
      <c r="I29" s="463"/>
      <c r="J29" s="463"/>
      <c r="K29" s="471"/>
      <c r="L29" s="472"/>
      <c r="M29" s="471"/>
      <c r="N29" s="471"/>
      <c r="O29" s="471"/>
      <c r="P29" s="471"/>
      <c r="Q29" s="471"/>
      <c r="R29" s="463"/>
      <c r="S29" s="463"/>
      <c r="T29" s="463"/>
      <c r="U29" s="463"/>
      <c r="V29" s="463"/>
      <c r="W29" s="463"/>
      <c r="X29" s="463"/>
      <c r="Y29" s="471"/>
      <c r="Z29" s="463"/>
      <c r="AA29" s="463"/>
      <c r="AB29" s="463"/>
      <c r="AC29" s="463"/>
      <c r="AD29" s="463"/>
      <c r="AE29" s="463"/>
      <c r="AF29" s="471"/>
      <c r="AG29" s="471"/>
      <c r="AH29" s="463"/>
      <c r="AI29" s="463"/>
      <c r="AJ29" s="463"/>
      <c r="AK29" s="463"/>
      <c r="AL29" s="463"/>
      <c r="AM29" s="463"/>
      <c r="AN29" s="463"/>
      <c r="AO29" s="463"/>
      <c r="AP29" s="463"/>
      <c r="AQ29" s="471"/>
      <c r="AR29" s="471"/>
      <c r="AS29" s="463"/>
      <c r="AT29" s="471"/>
      <c r="AU29" s="463"/>
      <c r="AV29" s="471"/>
      <c r="AW29" s="471"/>
      <c r="AX29" s="463"/>
      <c r="AY29" s="471"/>
      <c r="AZ29" s="463"/>
      <c r="BA29" s="463"/>
      <c r="BB29" s="463"/>
      <c r="BC29" s="463"/>
      <c r="BD29" s="463"/>
      <c r="BE29" s="463"/>
      <c r="BF29" s="463"/>
      <c r="BG29" s="471"/>
      <c r="BH29" s="472"/>
      <c r="BI29" s="463"/>
      <c r="BJ29" s="463"/>
      <c r="BK29" s="463"/>
      <c r="BL29" s="471"/>
      <c r="BM29" s="463"/>
      <c r="BN29" s="463"/>
      <c r="BO29" s="471"/>
      <c r="BP29" s="471"/>
      <c r="BQ29" s="463"/>
      <c r="BR29" s="471"/>
      <c r="BS29" s="472"/>
      <c r="BT29" s="463"/>
      <c r="BU29" s="463"/>
      <c r="BV29" s="463"/>
      <c r="BW29" s="463"/>
      <c r="BX29" s="463"/>
      <c r="BY29" s="463"/>
      <c r="BZ29" s="463"/>
      <c r="CA29" s="463"/>
      <c r="CB29" s="471"/>
      <c r="CC29" s="463"/>
      <c r="CD29" s="463"/>
      <c r="CE29" s="463"/>
      <c r="CF29" s="471"/>
      <c r="CG29" s="463"/>
      <c r="CH29" s="471"/>
      <c r="CI29" s="471"/>
      <c r="CJ29" s="463"/>
      <c r="CK29" s="471"/>
      <c r="CL29" s="471"/>
      <c r="CM29" s="463"/>
      <c r="CN29" s="471"/>
      <c r="CO29" s="471"/>
      <c r="CP29" s="463"/>
      <c r="CQ29" s="471"/>
      <c r="CR29" s="463"/>
    </row>
    <row r="30" spans="1:97" ht="12.75" customHeight="1">
      <c r="A30" s="463"/>
      <c r="B30" s="463"/>
      <c r="C30" s="463"/>
      <c r="D30" s="463"/>
      <c r="E30" s="463"/>
      <c r="F30" s="463"/>
      <c r="G30" s="463"/>
      <c r="H30" s="471"/>
      <c r="I30" s="463"/>
      <c r="J30" s="463"/>
      <c r="K30" s="471"/>
      <c r="L30" s="472"/>
      <c r="M30" s="471"/>
      <c r="N30" s="471"/>
      <c r="O30" s="471"/>
      <c r="P30" s="471"/>
      <c r="Q30" s="471"/>
      <c r="R30" s="463"/>
      <c r="S30" s="463"/>
      <c r="T30" s="463"/>
      <c r="U30" s="463"/>
      <c r="V30" s="463"/>
      <c r="W30" s="463"/>
      <c r="X30" s="463"/>
      <c r="Y30" s="471"/>
      <c r="Z30" s="463"/>
      <c r="AA30" s="463"/>
      <c r="AB30" s="463"/>
      <c r="AC30" s="463"/>
      <c r="AD30" s="463"/>
      <c r="AE30" s="463"/>
      <c r="AF30" s="471"/>
      <c r="AG30" s="471"/>
      <c r="AH30" s="463"/>
      <c r="AI30" s="463"/>
      <c r="AJ30" s="463"/>
      <c r="AK30" s="463"/>
      <c r="AL30" s="463"/>
      <c r="AM30" s="463"/>
      <c r="AN30" s="463"/>
      <c r="AO30" s="463"/>
      <c r="AP30" s="463"/>
      <c r="AQ30" s="471"/>
      <c r="AR30" s="471"/>
      <c r="AS30" s="463"/>
      <c r="AT30" s="471"/>
      <c r="AU30" s="463"/>
      <c r="AV30" s="471"/>
      <c r="AW30" s="471"/>
      <c r="AX30" s="463"/>
      <c r="AY30" s="471"/>
      <c r="AZ30" s="463"/>
      <c r="BA30" s="463"/>
      <c r="BB30" s="463"/>
      <c r="BC30" s="463"/>
      <c r="BD30" s="463"/>
      <c r="BE30" s="463"/>
      <c r="BF30" s="463"/>
      <c r="BG30" s="471"/>
      <c r="BH30" s="472"/>
      <c r="BI30" s="463"/>
      <c r="BJ30" s="463"/>
      <c r="BK30" s="463"/>
      <c r="BL30" s="471"/>
      <c r="BM30" s="463"/>
      <c r="BN30" s="463"/>
      <c r="BO30" s="471"/>
      <c r="BP30" s="471"/>
      <c r="BQ30" s="463"/>
      <c r="BR30" s="471"/>
      <c r="BS30" s="472"/>
      <c r="BT30" s="463"/>
      <c r="BU30" s="463"/>
      <c r="BV30" s="463"/>
      <c r="BW30" s="463"/>
      <c r="BX30" s="463"/>
      <c r="BY30" s="463"/>
      <c r="BZ30" s="463"/>
      <c r="CA30" s="463"/>
      <c r="CB30" s="471"/>
      <c r="CC30" s="463"/>
      <c r="CD30" s="463"/>
      <c r="CE30" s="463"/>
      <c r="CF30" s="471"/>
      <c r="CG30" s="463"/>
      <c r="CH30" s="471"/>
      <c r="CI30" s="471"/>
      <c r="CJ30" s="463"/>
      <c r="CK30" s="471"/>
      <c r="CL30" s="471"/>
      <c r="CM30" s="463"/>
      <c r="CN30" s="471"/>
      <c r="CO30" s="471"/>
      <c r="CP30" s="463"/>
      <c r="CQ30" s="471"/>
      <c r="CR30" s="463"/>
    </row>
    <row r="31" spans="1:97" ht="12.75" customHeight="1">
      <c r="A31" s="463"/>
      <c r="B31" s="463"/>
      <c r="C31" s="463"/>
      <c r="D31" s="463"/>
      <c r="E31" s="463"/>
      <c r="F31" s="463"/>
      <c r="G31" s="463"/>
      <c r="H31" s="471"/>
      <c r="I31" s="463"/>
      <c r="J31" s="463"/>
      <c r="K31" s="471"/>
      <c r="L31" s="472"/>
      <c r="M31" s="471"/>
      <c r="N31" s="471"/>
      <c r="O31" s="471"/>
      <c r="P31" s="471"/>
      <c r="Q31" s="471"/>
      <c r="R31" s="463"/>
      <c r="S31" s="463"/>
      <c r="T31" s="463"/>
      <c r="U31" s="463"/>
      <c r="V31" s="463"/>
      <c r="W31" s="463"/>
      <c r="X31" s="463"/>
      <c r="Y31" s="471"/>
      <c r="Z31" s="463"/>
      <c r="AA31" s="463"/>
      <c r="AB31" s="463"/>
      <c r="AC31" s="463"/>
      <c r="AD31" s="463"/>
      <c r="AE31" s="463"/>
      <c r="AF31" s="471"/>
      <c r="AG31" s="471"/>
      <c r="AH31" s="463"/>
      <c r="AI31" s="463"/>
      <c r="AJ31" s="463"/>
      <c r="AK31" s="463"/>
      <c r="AL31" s="463"/>
      <c r="AM31" s="463"/>
      <c r="AN31" s="463"/>
      <c r="AO31" s="463"/>
      <c r="AP31" s="463"/>
      <c r="AQ31" s="471"/>
      <c r="AR31" s="471"/>
      <c r="AS31" s="463"/>
      <c r="AT31" s="471"/>
      <c r="AU31" s="463"/>
      <c r="AV31" s="471"/>
      <c r="AW31" s="471"/>
      <c r="AX31" s="463"/>
      <c r="AY31" s="471"/>
      <c r="AZ31" s="463"/>
      <c r="BA31" s="463"/>
      <c r="BB31" s="463"/>
      <c r="BC31" s="463"/>
      <c r="BD31" s="463"/>
      <c r="BE31" s="463"/>
      <c r="BF31" s="463"/>
      <c r="BG31" s="471"/>
      <c r="BH31" s="472"/>
      <c r="BI31" s="463"/>
      <c r="BJ31" s="463"/>
      <c r="BK31" s="463"/>
      <c r="BL31" s="471"/>
      <c r="BM31" s="463"/>
      <c r="BN31" s="463"/>
      <c r="BO31" s="471"/>
      <c r="BP31" s="471"/>
      <c r="BQ31" s="463"/>
      <c r="BR31" s="471"/>
      <c r="BS31" s="472"/>
      <c r="BT31" s="463"/>
      <c r="BU31" s="463"/>
      <c r="BV31" s="463"/>
      <c r="BW31" s="463"/>
      <c r="BX31" s="463"/>
      <c r="BY31" s="463"/>
      <c r="BZ31" s="463"/>
      <c r="CA31" s="463"/>
      <c r="CB31" s="471"/>
      <c r="CC31" s="463"/>
      <c r="CD31" s="463"/>
      <c r="CE31" s="463"/>
      <c r="CF31" s="471"/>
      <c r="CG31" s="463"/>
      <c r="CH31" s="471"/>
      <c r="CI31" s="471"/>
      <c r="CJ31" s="463"/>
      <c r="CK31" s="471"/>
      <c r="CL31" s="471"/>
      <c r="CM31" s="463"/>
      <c r="CN31" s="471"/>
      <c r="CO31" s="471"/>
      <c r="CP31" s="463"/>
      <c r="CQ31" s="471"/>
      <c r="CR31" s="463"/>
    </row>
    <row r="32" spans="1:97" ht="12.75" customHeight="1">
      <c r="A32" s="463"/>
      <c r="B32" s="463"/>
      <c r="C32" s="463"/>
      <c r="D32" s="463"/>
      <c r="E32" s="463"/>
      <c r="F32" s="463"/>
      <c r="G32" s="463"/>
      <c r="H32" s="471"/>
      <c r="I32" s="463"/>
      <c r="J32" s="463"/>
      <c r="K32" s="471"/>
      <c r="L32" s="472"/>
      <c r="M32" s="471"/>
      <c r="N32" s="471"/>
      <c r="O32" s="471"/>
      <c r="P32" s="471"/>
      <c r="Q32" s="471"/>
      <c r="R32" s="463"/>
      <c r="S32" s="463"/>
      <c r="T32" s="463"/>
      <c r="U32" s="463"/>
      <c r="V32" s="463"/>
      <c r="W32" s="463"/>
      <c r="X32" s="463"/>
      <c r="Y32" s="471"/>
      <c r="Z32" s="463"/>
      <c r="AA32" s="463"/>
      <c r="AB32" s="463"/>
      <c r="AC32" s="463"/>
      <c r="AD32" s="463"/>
      <c r="AE32" s="463"/>
      <c r="AF32" s="471"/>
      <c r="AG32" s="471"/>
      <c r="AH32" s="463"/>
      <c r="AI32" s="463"/>
      <c r="AJ32" s="463"/>
      <c r="AK32" s="463"/>
      <c r="AL32" s="463"/>
      <c r="AM32" s="463"/>
      <c r="AN32" s="463"/>
      <c r="AO32" s="463"/>
      <c r="AP32" s="463"/>
      <c r="AQ32" s="471"/>
      <c r="AR32" s="471"/>
      <c r="AS32" s="463"/>
      <c r="AT32" s="471"/>
      <c r="AU32" s="463"/>
      <c r="AV32" s="471"/>
      <c r="AW32" s="471"/>
      <c r="AX32" s="463"/>
      <c r="AY32" s="471"/>
      <c r="AZ32" s="463"/>
      <c r="BA32" s="463"/>
      <c r="BB32" s="463"/>
      <c r="BC32" s="463"/>
      <c r="BD32" s="463"/>
      <c r="BE32" s="463"/>
      <c r="BF32" s="463"/>
      <c r="BG32" s="471"/>
      <c r="BH32" s="472"/>
      <c r="BI32" s="463"/>
      <c r="BJ32" s="463"/>
      <c r="BK32" s="463"/>
      <c r="BL32" s="471"/>
      <c r="BM32" s="463"/>
      <c r="BN32" s="463"/>
      <c r="BO32" s="471"/>
      <c r="BP32" s="471"/>
      <c r="BQ32" s="463"/>
      <c r="BR32" s="471"/>
      <c r="BS32" s="472"/>
      <c r="BT32" s="463"/>
      <c r="BU32" s="463"/>
      <c r="BV32" s="463"/>
      <c r="BW32" s="463"/>
      <c r="BX32" s="463"/>
      <c r="BY32" s="463"/>
      <c r="BZ32" s="463"/>
      <c r="CA32" s="463"/>
      <c r="CB32" s="471"/>
      <c r="CC32" s="463"/>
      <c r="CD32" s="463"/>
      <c r="CE32" s="463"/>
      <c r="CF32" s="471"/>
      <c r="CG32" s="463"/>
      <c r="CH32" s="471"/>
      <c r="CI32" s="471"/>
      <c r="CJ32" s="463"/>
      <c r="CK32" s="471"/>
      <c r="CL32" s="471"/>
      <c r="CM32" s="463"/>
      <c r="CN32" s="471"/>
      <c r="CO32" s="471"/>
      <c r="CP32" s="463"/>
      <c r="CQ32" s="471"/>
      <c r="CR32" s="463"/>
    </row>
    <row r="33" spans="1:96" ht="12.75" customHeight="1">
      <c r="A33" s="463"/>
      <c r="B33" s="463"/>
      <c r="C33" s="463"/>
      <c r="D33" s="463"/>
      <c r="E33" s="463"/>
      <c r="F33" s="463"/>
      <c r="G33" s="463"/>
      <c r="H33" s="471"/>
      <c r="I33" s="463"/>
      <c r="J33" s="463"/>
      <c r="K33" s="471"/>
      <c r="L33" s="472"/>
      <c r="M33" s="471"/>
      <c r="N33" s="471"/>
      <c r="O33" s="471"/>
      <c r="P33" s="471"/>
      <c r="Q33" s="471"/>
      <c r="R33" s="463"/>
      <c r="S33" s="463"/>
      <c r="T33" s="463"/>
      <c r="U33" s="463"/>
      <c r="V33" s="463"/>
      <c r="W33" s="463"/>
      <c r="X33" s="463"/>
      <c r="Y33" s="471"/>
      <c r="Z33" s="463"/>
      <c r="AA33" s="463"/>
      <c r="AB33" s="463"/>
      <c r="AC33" s="463"/>
      <c r="AD33" s="463"/>
      <c r="AE33" s="463"/>
      <c r="AF33" s="471"/>
      <c r="AG33" s="471"/>
      <c r="AH33" s="463"/>
      <c r="AI33" s="463"/>
      <c r="AJ33" s="463"/>
      <c r="AK33" s="463"/>
      <c r="AL33" s="463"/>
      <c r="AM33" s="463"/>
      <c r="AN33" s="463"/>
      <c r="AO33" s="463"/>
      <c r="AP33" s="463"/>
      <c r="AQ33" s="471"/>
      <c r="AR33" s="471"/>
      <c r="AS33" s="463"/>
      <c r="AT33" s="471"/>
      <c r="AU33" s="463"/>
      <c r="AV33" s="471"/>
      <c r="AW33" s="471"/>
      <c r="AX33" s="463"/>
      <c r="AY33" s="471"/>
      <c r="AZ33" s="463"/>
      <c r="BA33" s="463"/>
      <c r="BB33" s="463"/>
      <c r="BC33" s="463"/>
      <c r="BD33" s="463"/>
      <c r="BE33" s="463"/>
      <c r="BF33" s="463"/>
      <c r="BG33" s="471"/>
      <c r="BH33" s="472"/>
      <c r="BI33" s="463"/>
      <c r="BJ33" s="463"/>
      <c r="BK33" s="463"/>
      <c r="BL33" s="471"/>
      <c r="BM33" s="463"/>
      <c r="BN33" s="463"/>
      <c r="BO33" s="471"/>
      <c r="BP33" s="471"/>
      <c r="BQ33" s="463"/>
      <c r="BR33" s="471"/>
      <c r="BS33" s="472"/>
      <c r="BT33" s="463"/>
      <c r="BU33" s="463"/>
      <c r="BV33" s="463"/>
      <c r="BW33" s="463"/>
      <c r="BX33" s="463"/>
      <c r="BY33" s="463"/>
      <c r="BZ33" s="463"/>
      <c r="CA33" s="463"/>
      <c r="CB33" s="471"/>
      <c r="CC33" s="463"/>
      <c r="CD33" s="463"/>
      <c r="CE33" s="463"/>
      <c r="CF33" s="471"/>
      <c r="CG33" s="463"/>
      <c r="CH33" s="471"/>
      <c r="CI33" s="471"/>
      <c r="CJ33" s="463"/>
      <c r="CK33" s="471"/>
      <c r="CL33" s="471"/>
      <c r="CM33" s="463"/>
      <c r="CN33" s="471"/>
      <c r="CO33" s="471"/>
      <c r="CP33" s="463"/>
      <c r="CQ33" s="471"/>
      <c r="CR33" s="463"/>
    </row>
    <row r="34" spans="1:96" ht="12.75" customHeight="1">
      <c r="A34" s="463"/>
      <c r="B34" s="463"/>
      <c r="C34" s="463"/>
      <c r="D34" s="463"/>
      <c r="E34" s="463"/>
      <c r="F34" s="463"/>
      <c r="G34" s="463"/>
      <c r="H34" s="471"/>
      <c r="I34" s="463"/>
      <c r="J34" s="463"/>
      <c r="K34" s="471"/>
      <c r="L34" s="472"/>
      <c r="M34" s="471"/>
      <c r="N34" s="471"/>
      <c r="O34" s="471"/>
      <c r="P34" s="471"/>
      <c r="Q34" s="471"/>
      <c r="R34" s="463"/>
      <c r="S34" s="463"/>
      <c r="T34" s="463"/>
      <c r="U34" s="463"/>
      <c r="V34" s="463"/>
      <c r="W34" s="463"/>
      <c r="X34" s="463"/>
      <c r="Y34" s="471"/>
      <c r="Z34" s="463"/>
      <c r="AA34" s="463"/>
      <c r="AB34" s="463"/>
      <c r="AC34" s="463"/>
      <c r="AD34" s="463"/>
      <c r="AE34" s="463"/>
      <c r="AF34" s="471"/>
      <c r="AG34" s="471"/>
      <c r="AH34" s="463"/>
      <c r="AI34" s="463"/>
      <c r="AJ34" s="463"/>
      <c r="AK34" s="463"/>
      <c r="AL34" s="463"/>
      <c r="AM34" s="463"/>
      <c r="AN34" s="463"/>
      <c r="AO34" s="463"/>
      <c r="AP34" s="463"/>
      <c r="AQ34" s="471"/>
      <c r="AR34" s="471"/>
      <c r="AS34" s="463"/>
      <c r="AT34" s="471"/>
      <c r="AU34" s="463"/>
      <c r="AV34" s="471"/>
      <c r="AW34" s="471"/>
      <c r="AX34" s="463"/>
      <c r="AY34" s="471"/>
      <c r="AZ34" s="463"/>
      <c r="BA34" s="463"/>
      <c r="BB34" s="463"/>
      <c r="BC34" s="463"/>
      <c r="BD34" s="463"/>
      <c r="BE34" s="463"/>
      <c r="BF34" s="463"/>
      <c r="BG34" s="471"/>
      <c r="BH34" s="472"/>
      <c r="BI34" s="463"/>
      <c r="BJ34" s="463"/>
      <c r="BK34" s="463"/>
      <c r="BL34" s="471"/>
      <c r="BM34" s="463"/>
      <c r="BN34" s="463"/>
      <c r="BO34" s="471"/>
      <c r="BP34" s="471"/>
      <c r="BQ34" s="463"/>
      <c r="BR34" s="471"/>
      <c r="BS34" s="472"/>
      <c r="BT34" s="463"/>
      <c r="BU34" s="463"/>
      <c r="BV34" s="463"/>
      <c r="BW34" s="463"/>
      <c r="BX34" s="463"/>
      <c r="BY34" s="463"/>
      <c r="BZ34" s="463"/>
      <c r="CA34" s="463"/>
      <c r="CB34" s="471"/>
      <c r="CC34" s="463"/>
      <c r="CD34" s="463"/>
      <c r="CE34" s="463"/>
      <c r="CF34" s="471"/>
      <c r="CG34" s="463"/>
      <c r="CH34" s="471"/>
      <c r="CI34" s="471"/>
      <c r="CJ34" s="463"/>
      <c r="CK34" s="471"/>
      <c r="CL34" s="471"/>
      <c r="CM34" s="463"/>
      <c r="CN34" s="471"/>
      <c r="CO34" s="471"/>
      <c r="CP34" s="463"/>
      <c r="CQ34" s="471"/>
      <c r="CR34" s="463"/>
    </row>
    <row r="35" spans="1:96" ht="12.75" customHeight="1">
      <c r="A35" s="463"/>
      <c r="B35" s="463"/>
      <c r="C35" s="463"/>
      <c r="D35" s="463"/>
      <c r="E35" s="463"/>
      <c r="F35" s="463"/>
      <c r="G35" s="463"/>
      <c r="H35" s="471"/>
      <c r="I35" s="463"/>
      <c r="J35" s="463"/>
      <c r="K35" s="471"/>
      <c r="L35" s="472"/>
      <c r="M35" s="471"/>
      <c r="N35" s="471"/>
      <c r="O35" s="471"/>
      <c r="P35" s="471"/>
      <c r="Q35" s="471"/>
      <c r="R35" s="463"/>
      <c r="S35" s="463"/>
      <c r="T35" s="463"/>
      <c r="U35" s="463"/>
      <c r="V35" s="463"/>
      <c r="W35" s="463"/>
      <c r="X35" s="463"/>
      <c r="Y35" s="471"/>
      <c r="Z35" s="463"/>
      <c r="AA35" s="463"/>
      <c r="AB35" s="463"/>
      <c r="AC35" s="463"/>
      <c r="AD35" s="463"/>
      <c r="AE35" s="463"/>
      <c r="AF35" s="471"/>
      <c r="AG35" s="471"/>
      <c r="AH35" s="463"/>
      <c r="AI35" s="463"/>
      <c r="AJ35" s="463"/>
      <c r="AK35" s="463"/>
      <c r="AL35" s="463"/>
      <c r="AM35" s="463"/>
      <c r="AN35" s="463"/>
      <c r="AO35" s="463"/>
      <c r="AP35" s="463"/>
      <c r="AQ35" s="471"/>
      <c r="AR35" s="471"/>
      <c r="AS35" s="463"/>
      <c r="AT35" s="471"/>
      <c r="AU35" s="463"/>
      <c r="AV35" s="471"/>
      <c r="AW35" s="471"/>
      <c r="AX35" s="463"/>
      <c r="AY35" s="471"/>
      <c r="AZ35" s="463"/>
      <c r="BA35" s="463"/>
      <c r="BB35" s="463"/>
      <c r="BC35" s="463"/>
      <c r="BD35" s="463"/>
      <c r="BE35" s="463"/>
      <c r="BF35" s="463"/>
      <c r="BG35" s="471"/>
      <c r="BH35" s="472"/>
      <c r="BI35" s="463"/>
      <c r="BJ35" s="463"/>
      <c r="BK35" s="463"/>
      <c r="BL35" s="471"/>
      <c r="BM35" s="463"/>
      <c r="BN35" s="463"/>
      <c r="BO35" s="471"/>
      <c r="BP35" s="471"/>
      <c r="BQ35" s="463"/>
      <c r="BR35" s="471"/>
      <c r="BS35" s="472"/>
      <c r="BT35" s="463"/>
      <c r="BU35" s="463"/>
      <c r="BV35" s="463"/>
      <c r="BW35" s="463"/>
      <c r="BX35" s="463"/>
      <c r="BY35" s="463"/>
      <c r="BZ35" s="463"/>
      <c r="CA35" s="463"/>
      <c r="CB35" s="471"/>
      <c r="CC35" s="463"/>
      <c r="CD35" s="463"/>
      <c r="CE35" s="463"/>
      <c r="CF35" s="471"/>
      <c r="CG35" s="463"/>
      <c r="CH35" s="471"/>
      <c r="CI35" s="471"/>
      <c r="CJ35" s="463"/>
      <c r="CK35" s="471"/>
      <c r="CL35" s="471"/>
      <c r="CM35" s="463"/>
      <c r="CN35" s="471"/>
      <c r="CO35" s="471"/>
      <c r="CP35" s="463"/>
      <c r="CQ35" s="471"/>
      <c r="CR35" s="463"/>
    </row>
    <row r="36" spans="1:96" ht="12.75" customHeight="1">
      <c r="A36" s="463"/>
      <c r="B36" s="463"/>
      <c r="C36" s="463"/>
      <c r="D36" s="463"/>
      <c r="E36" s="463"/>
      <c r="F36" s="463"/>
      <c r="G36" s="463"/>
      <c r="H36" s="471"/>
      <c r="I36" s="463"/>
      <c r="J36" s="463"/>
      <c r="K36" s="471"/>
      <c r="L36" s="472"/>
      <c r="M36" s="471"/>
      <c r="N36" s="471"/>
      <c r="O36" s="471"/>
      <c r="P36" s="471"/>
      <c r="Q36" s="471"/>
      <c r="R36" s="463"/>
      <c r="S36" s="463"/>
      <c r="T36" s="463"/>
      <c r="U36" s="463"/>
      <c r="V36" s="463"/>
      <c r="W36" s="463"/>
      <c r="X36" s="463"/>
      <c r="Y36" s="471"/>
      <c r="Z36" s="463"/>
      <c r="AA36" s="463"/>
      <c r="AB36" s="463"/>
      <c r="AC36" s="463"/>
      <c r="AD36" s="463"/>
      <c r="AE36" s="463"/>
      <c r="AF36" s="471"/>
      <c r="AG36" s="471"/>
      <c r="AH36" s="463"/>
      <c r="AI36" s="463"/>
      <c r="AJ36" s="463"/>
      <c r="AK36" s="463"/>
      <c r="AL36" s="463"/>
      <c r="AM36" s="463"/>
      <c r="AN36" s="463"/>
      <c r="AO36" s="463"/>
      <c r="AP36" s="463"/>
      <c r="AQ36" s="471"/>
      <c r="AR36" s="471"/>
      <c r="AS36" s="463"/>
      <c r="AT36" s="471"/>
      <c r="AU36" s="463"/>
      <c r="AV36" s="471"/>
      <c r="AW36" s="471"/>
      <c r="AX36" s="463"/>
      <c r="AY36" s="471"/>
      <c r="AZ36" s="463"/>
      <c r="BA36" s="463"/>
      <c r="BB36" s="463"/>
      <c r="BC36" s="463"/>
      <c r="BD36" s="463"/>
      <c r="BE36" s="463"/>
      <c r="BF36" s="463"/>
      <c r="BG36" s="471"/>
      <c r="BH36" s="472"/>
      <c r="BI36" s="463"/>
      <c r="BJ36" s="463"/>
      <c r="BK36" s="463"/>
      <c r="BL36" s="471"/>
      <c r="BM36" s="463"/>
      <c r="BN36" s="463"/>
      <c r="BO36" s="471"/>
      <c r="BP36" s="471"/>
      <c r="BQ36" s="463"/>
      <c r="BR36" s="471"/>
      <c r="BS36" s="472"/>
      <c r="BT36" s="463"/>
      <c r="BU36" s="463"/>
      <c r="BV36" s="463"/>
      <c r="BW36" s="463"/>
      <c r="BX36" s="463"/>
      <c r="BY36" s="463"/>
      <c r="BZ36" s="463"/>
      <c r="CA36" s="463"/>
      <c r="CB36" s="471"/>
      <c r="CC36" s="463"/>
      <c r="CD36" s="463"/>
      <c r="CE36" s="463"/>
      <c r="CF36" s="471"/>
      <c r="CG36" s="463"/>
      <c r="CH36" s="471"/>
      <c r="CI36" s="471"/>
      <c r="CJ36" s="463"/>
      <c r="CK36" s="471"/>
      <c r="CL36" s="471"/>
      <c r="CM36" s="463"/>
      <c r="CN36" s="471"/>
      <c r="CO36" s="471"/>
      <c r="CP36" s="463"/>
      <c r="CQ36" s="471"/>
      <c r="CR36" s="463"/>
    </row>
    <row r="37" spans="1:96" ht="12.75" customHeight="1">
      <c r="A37" s="463"/>
      <c r="B37" s="463"/>
      <c r="C37" s="463"/>
      <c r="D37" s="463"/>
      <c r="E37" s="463"/>
      <c r="F37" s="463"/>
      <c r="G37" s="463"/>
      <c r="H37" s="471"/>
      <c r="I37" s="463"/>
      <c r="J37" s="463"/>
      <c r="K37" s="471"/>
      <c r="L37" s="472"/>
      <c r="M37" s="471"/>
      <c r="N37" s="471"/>
      <c r="O37" s="471"/>
      <c r="P37" s="471"/>
      <c r="Q37" s="471"/>
      <c r="R37" s="463"/>
      <c r="S37" s="463"/>
      <c r="T37" s="463"/>
      <c r="U37" s="463"/>
      <c r="V37" s="463"/>
      <c r="W37" s="463"/>
      <c r="X37" s="463"/>
      <c r="Y37" s="471"/>
      <c r="Z37" s="463"/>
      <c r="AA37" s="463"/>
      <c r="AB37" s="463"/>
      <c r="AC37" s="463"/>
      <c r="AD37" s="463"/>
      <c r="AE37" s="463"/>
      <c r="AF37" s="471"/>
      <c r="AG37" s="471"/>
      <c r="AH37" s="463"/>
      <c r="AI37" s="463"/>
      <c r="AJ37" s="463"/>
      <c r="AK37" s="463"/>
      <c r="AL37" s="463"/>
      <c r="AM37" s="463"/>
      <c r="AN37" s="463"/>
      <c r="AO37" s="463"/>
      <c r="AP37" s="463"/>
      <c r="AQ37" s="471"/>
      <c r="AR37" s="471"/>
      <c r="AS37" s="463"/>
      <c r="AT37" s="471"/>
      <c r="AU37" s="463"/>
      <c r="AV37" s="471"/>
      <c r="AW37" s="471"/>
      <c r="AX37" s="463"/>
      <c r="AY37" s="471"/>
      <c r="AZ37" s="463"/>
      <c r="BA37" s="463"/>
      <c r="BB37" s="463"/>
      <c r="BC37" s="463"/>
      <c r="BD37" s="463"/>
      <c r="BE37" s="463"/>
      <c r="BF37" s="463"/>
      <c r="BG37" s="471"/>
      <c r="BH37" s="472"/>
      <c r="BI37" s="463"/>
      <c r="BJ37" s="463"/>
      <c r="BK37" s="463"/>
      <c r="BL37" s="471"/>
      <c r="BM37" s="463"/>
      <c r="BN37" s="463"/>
      <c r="BO37" s="471"/>
      <c r="BP37" s="471"/>
      <c r="BQ37" s="463"/>
      <c r="BR37" s="471"/>
      <c r="BS37" s="472"/>
      <c r="BT37" s="463"/>
      <c r="BU37" s="463"/>
      <c r="BV37" s="463"/>
      <c r="BW37" s="463"/>
      <c r="BX37" s="463"/>
      <c r="BY37" s="463"/>
      <c r="BZ37" s="463"/>
      <c r="CA37" s="463"/>
      <c r="CB37" s="471"/>
      <c r="CC37" s="463"/>
      <c r="CD37" s="463"/>
      <c r="CE37" s="463"/>
      <c r="CF37" s="471"/>
      <c r="CG37" s="463"/>
      <c r="CH37" s="471"/>
      <c r="CI37" s="471"/>
      <c r="CJ37" s="463"/>
      <c r="CK37" s="471"/>
      <c r="CL37" s="471"/>
      <c r="CM37" s="463"/>
      <c r="CN37" s="471"/>
      <c r="CO37" s="471"/>
      <c r="CP37" s="463"/>
      <c r="CQ37" s="471"/>
      <c r="CR37" s="463"/>
    </row>
    <row r="38" spans="1:96" ht="12.75" customHeight="1">
      <c r="A38" s="463"/>
      <c r="B38" s="463"/>
      <c r="C38" s="463"/>
      <c r="D38" s="463"/>
      <c r="E38" s="463"/>
      <c r="F38" s="463"/>
      <c r="G38" s="463"/>
      <c r="H38" s="471"/>
      <c r="I38" s="463"/>
      <c r="J38" s="463"/>
      <c r="K38" s="471"/>
      <c r="L38" s="472"/>
      <c r="M38" s="471"/>
      <c r="N38" s="471"/>
      <c r="O38" s="471"/>
      <c r="P38" s="471"/>
      <c r="Q38" s="471"/>
      <c r="R38" s="463"/>
      <c r="S38" s="463"/>
      <c r="T38" s="463"/>
      <c r="U38" s="463"/>
      <c r="V38" s="463"/>
      <c r="W38" s="463"/>
      <c r="X38" s="463"/>
      <c r="Y38" s="471"/>
      <c r="Z38" s="463"/>
      <c r="AA38" s="463"/>
      <c r="AB38" s="463"/>
      <c r="AC38" s="463"/>
      <c r="AD38" s="463"/>
      <c r="AE38" s="463"/>
      <c r="AF38" s="471"/>
      <c r="AG38" s="471"/>
      <c r="AH38" s="463"/>
      <c r="AI38" s="463"/>
      <c r="AJ38" s="463"/>
      <c r="AK38" s="463"/>
      <c r="AL38" s="463"/>
      <c r="AM38" s="463"/>
      <c r="AN38" s="463"/>
      <c r="AO38" s="463"/>
      <c r="AP38" s="463"/>
      <c r="AQ38" s="471"/>
      <c r="AR38" s="471"/>
      <c r="AS38" s="463"/>
      <c r="AT38" s="471"/>
      <c r="AU38" s="463"/>
      <c r="AV38" s="471"/>
      <c r="AW38" s="471"/>
      <c r="AX38" s="463"/>
      <c r="AY38" s="471"/>
      <c r="AZ38" s="463"/>
      <c r="BA38" s="463"/>
      <c r="BB38" s="463"/>
      <c r="BC38" s="463"/>
      <c r="BD38" s="463"/>
      <c r="BE38" s="463"/>
      <c r="BF38" s="463"/>
      <c r="BG38" s="471"/>
      <c r="BH38" s="472"/>
      <c r="BI38" s="463"/>
      <c r="BJ38" s="463"/>
      <c r="BK38" s="463"/>
      <c r="BL38" s="471"/>
      <c r="BM38" s="463"/>
      <c r="BN38" s="463"/>
      <c r="BO38" s="471"/>
      <c r="BP38" s="471"/>
      <c r="BQ38" s="463"/>
      <c r="BR38" s="471"/>
      <c r="BS38" s="472"/>
      <c r="BT38" s="463"/>
      <c r="BU38" s="463"/>
      <c r="BV38" s="463"/>
      <c r="BW38" s="463"/>
      <c r="BX38" s="463"/>
      <c r="BY38" s="463"/>
      <c r="BZ38" s="463"/>
      <c r="CA38" s="463"/>
      <c r="CB38" s="471"/>
      <c r="CC38" s="463"/>
      <c r="CD38" s="463"/>
      <c r="CE38" s="463"/>
      <c r="CF38" s="471"/>
      <c r="CG38" s="463"/>
      <c r="CH38" s="471"/>
      <c r="CI38" s="471"/>
      <c r="CJ38" s="463"/>
      <c r="CK38" s="471"/>
      <c r="CL38" s="471"/>
      <c r="CM38" s="463"/>
      <c r="CN38" s="471"/>
      <c r="CO38" s="471"/>
      <c r="CP38" s="463"/>
      <c r="CQ38" s="471"/>
      <c r="CR38" s="463"/>
    </row>
    <row r="39" spans="1:96" ht="12.75" customHeight="1">
      <c r="A39" s="463"/>
      <c r="B39" s="463"/>
      <c r="C39" s="463"/>
      <c r="D39" s="463"/>
      <c r="E39" s="463"/>
      <c r="F39" s="463"/>
      <c r="G39" s="463"/>
      <c r="H39" s="471"/>
      <c r="I39" s="463"/>
      <c r="J39" s="463"/>
      <c r="K39" s="471"/>
      <c r="L39" s="472"/>
      <c r="M39" s="471"/>
      <c r="N39" s="471"/>
      <c r="O39" s="471"/>
      <c r="P39" s="471"/>
      <c r="Q39" s="471"/>
      <c r="R39" s="463"/>
      <c r="S39" s="463"/>
      <c r="T39" s="463"/>
      <c r="U39" s="463"/>
      <c r="V39" s="463"/>
      <c r="W39" s="463"/>
      <c r="X39" s="463"/>
      <c r="Y39" s="471"/>
      <c r="Z39" s="463"/>
      <c r="AA39" s="463"/>
      <c r="AB39" s="463"/>
      <c r="AC39" s="463"/>
      <c r="AD39" s="463"/>
      <c r="AE39" s="463"/>
      <c r="AF39" s="471"/>
      <c r="AG39" s="471"/>
      <c r="AH39" s="463"/>
      <c r="AI39" s="463"/>
      <c r="AJ39" s="463"/>
      <c r="AK39" s="463"/>
      <c r="AL39" s="463"/>
      <c r="AM39" s="463"/>
      <c r="AN39" s="463"/>
      <c r="AO39" s="463"/>
      <c r="AP39" s="463"/>
      <c r="AQ39" s="471"/>
      <c r="AR39" s="471"/>
      <c r="AS39" s="463"/>
      <c r="AT39" s="471"/>
      <c r="AU39" s="463"/>
      <c r="AV39" s="471"/>
      <c r="AW39" s="471"/>
      <c r="AX39" s="463"/>
      <c r="AY39" s="471"/>
      <c r="AZ39" s="463"/>
      <c r="BA39" s="463"/>
      <c r="BB39" s="463"/>
      <c r="BC39" s="463"/>
      <c r="BD39" s="463"/>
      <c r="BE39" s="463"/>
      <c r="BF39" s="463"/>
      <c r="BG39" s="471"/>
      <c r="BH39" s="472"/>
      <c r="BI39" s="463"/>
      <c r="BJ39" s="463"/>
      <c r="BK39" s="463"/>
      <c r="BL39" s="471"/>
      <c r="BM39" s="463"/>
      <c r="BN39" s="463"/>
      <c r="BO39" s="471"/>
      <c r="BP39" s="471"/>
      <c r="BQ39" s="463"/>
      <c r="BR39" s="471"/>
      <c r="BS39" s="472"/>
      <c r="BT39" s="463"/>
      <c r="BU39" s="463"/>
      <c r="BV39" s="463"/>
      <c r="BW39" s="463"/>
      <c r="BX39" s="463"/>
      <c r="BY39" s="463"/>
      <c r="BZ39" s="463"/>
      <c r="CA39" s="463"/>
      <c r="CB39" s="471"/>
      <c r="CC39" s="463"/>
      <c r="CD39" s="463"/>
      <c r="CE39" s="463"/>
      <c r="CF39" s="471"/>
      <c r="CG39" s="463"/>
      <c r="CH39" s="471"/>
      <c r="CI39" s="471"/>
      <c r="CJ39" s="463"/>
      <c r="CK39" s="471"/>
      <c r="CL39" s="471"/>
      <c r="CM39" s="463"/>
      <c r="CN39" s="471"/>
      <c r="CO39" s="471"/>
      <c r="CP39" s="463"/>
      <c r="CQ39" s="471"/>
      <c r="CR39" s="463"/>
    </row>
    <row r="40" spans="1:96" ht="12.75" customHeight="1">
      <c r="A40" s="463"/>
      <c r="B40" s="463"/>
      <c r="C40" s="463"/>
      <c r="D40" s="463"/>
      <c r="E40" s="463"/>
      <c r="F40" s="463"/>
      <c r="G40" s="463"/>
      <c r="H40" s="471"/>
      <c r="I40" s="463"/>
      <c r="J40" s="463"/>
      <c r="K40" s="471"/>
      <c r="L40" s="472"/>
      <c r="M40" s="471"/>
      <c r="N40" s="471"/>
      <c r="O40" s="471"/>
      <c r="P40" s="471"/>
      <c r="Q40" s="471"/>
      <c r="R40" s="463"/>
      <c r="S40" s="463"/>
      <c r="T40" s="463"/>
      <c r="U40" s="463"/>
      <c r="V40" s="463"/>
      <c r="W40" s="463"/>
      <c r="X40" s="463"/>
      <c r="Y40" s="471"/>
      <c r="Z40" s="463"/>
      <c r="AA40" s="463"/>
      <c r="AB40" s="463"/>
      <c r="AC40" s="463"/>
      <c r="AD40" s="463"/>
      <c r="AE40" s="463"/>
      <c r="AF40" s="471"/>
      <c r="AG40" s="471"/>
      <c r="AH40" s="463"/>
      <c r="AI40" s="463"/>
      <c r="AJ40" s="463"/>
      <c r="AK40" s="463"/>
      <c r="AL40" s="463"/>
      <c r="AM40" s="463"/>
      <c r="AN40" s="463"/>
      <c r="AO40" s="463"/>
      <c r="AP40" s="463"/>
      <c r="AQ40" s="471"/>
      <c r="AR40" s="471"/>
      <c r="AS40" s="463"/>
      <c r="AT40" s="471"/>
      <c r="AU40" s="463"/>
      <c r="AV40" s="471"/>
      <c r="AW40" s="471"/>
      <c r="AX40" s="463"/>
      <c r="AY40" s="471"/>
      <c r="AZ40" s="463"/>
      <c r="BA40" s="463"/>
      <c r="BB40" s="463"/>
      <c r="BC40" s="463"/>
      <c r="BD40" s="463"/>
      <c r="BE40" s="463"/>
      <c r="BF40" s="463"/>
      <c r="BG40" s="471"/>
      <c r="BH40" s="472"/>
      <c r="BI40" s="463"/>
      <c r="BJ40" s="463"/>
      <c r="BK40" s="463"/>
      <c r="BL40" s="471"/>
      <c r="BM40" s="463"/>
      <c r="BN40" s="463"/>
      <c r="BO40" s="471"/>
      <c r="BP40" s="471"/>
      <c r="BQ40" s="463"/>
      <c r="BR40" s="471"/>
      <c r="BS40" s="472"/>
      <c r="BT40" s="463"/>
      <c r="BU40" s="463"/>
      <c r="BV40" s="463"/>
      <c r="BW40" s="463"/>
      <c r="BX40" s="463"/>
      <c r="BY40" s="463"/>
      <c r="BZ40" s="463"/>
      <c r="CA40" s="463"/>
      <c r="CB40" s="471"/>
      <c r="CC40" s="463"/>
      <c r="CD40" s="463"/>
      <c r="CE40" s="463"/>
      <c r="CF40" s="471"/>
      <c r="CG40" s="463"/>
      <c r="CH40" s="471"/>
      <c r="CI40" s="471"/>
      <c r="CJ40" s="463"/>
      <c r="CK40" s="471"/>
      <c r="CL40" s="471"/>
      <c r="CM40" s="463"/>
      <c r="CN40" s="471"/>
      <c r="CO40" s="471"/>
      <c r="CP40" s="463"/>
      <c r="CQ40" s="471"/>
      <c r="CR40" s="463"/>
    </row>
    <row r="41" spans="1:96" ht="12.75" customHeight="1">
      <c r="A41" s="463"/>
      <c r="B41" s="463"/>
      <c r="C41" s="463"/>
      <c r="D41" s="463"/>
      <c r="E41" s="463"/>
      <c r="F41" s="463"/>
      <c r="G41" s="463"/>
      <c r="H41" s="471"/>
      <c r="I41" s="463"/>
      <c r="J41" s="463"/>
      <c r="K41" s="471"/>
      <c r="L41" s="472"/>
      <c r="M41" s="471"/>
      <c r="N41" s="471"/>
      <c r="O41" s="471"/>
      <c r="P41" s="471"/>
      <c r="Q41" s="471"/>
      <c r="R41" s="463"/>
      <c r="S41" s="463"/>
      <c r="T41" s="463"/>
      <c r="U41" s="463"/>
      <c r="V41" s="463"/>
      <c r="W41" s="463"/>
      <c r="X41" s="463"/>
      <c r="Y41" s="471"/>
      <c r="Z41" s="463"/>
      <c r="AA41" s="463"/>
      <c r="AB41" s="463"/>
      <c r="AC41" s="463"/>
      <c r="AD41" s="463"/>
      <c r="AE41" s="463"/>
      <c r="AF41" s="471"/>
      <c r="AG41" s="471"/>
      <c r="AH41" s="463"/>
      <c r="AI41" s="463"/>
      <c r="AJ41" s="463"/>
      <c r="AK41" s="463"/>
      <c r="AL41" s="463"/>
      <c r="AM41" s="463"/>
      <c r="AN41" s="463"/>
      <c r="AO41" s="463"/>
      <c r="AP41" s="463"/>
      <c r="AQ41" s="471"/>
      <c r="AR41" s="471"/>
      <c r="AS41" s="463"/>
      <c r="AT41" s="471"/>
      <c r="AU41" s="463"/>
      <c r="AV41" s="471"/>
      <c r="AW41" s="471"/>
      <c r="AX41" s="463"/>
      <c r="AY41" s="471"/>
      <c r="AZ41" s="463"/>
      <c r="BA41" s="463"/>
      <c r="BB41" s="463"/>
      <c r="BC41" s="463"/>
      <c r="BD41" s="463"/>
      <c r="BE41" s="463"/>
      <c r="BF41" s="463"/>
      <c r="BG41" s="471"/>
      <c r="BH41" s="472"/>
      <c r="BI41" s="463"/>
      <c r="BJ41" s="463"/>
      <c r="BK41" s="463"/>
      <c r="BL41" s="471"/>
      <c r="BM41" s="463"/>
      <c r="BN41" s="463"/>
      <c r="BO41" s="471"/>
      <c r="BP41" s="471"/>
      <c r="BQ41" s="463"/>
      <c r="BR41" s="471"/>
      <c r="BS41" s="472"/>
      <c r="BT41" s="463"/>
      <c r="BU41" s="463"/>
      <c r="BV41" s="463"/>
      <c r="BW41" s="463"/>
      <c r="BX41" s="463"/>
      <c r="BY41" s="463"/>
      <c r="BZ41" s="463"/>
      <c r="CA41" s="463"/>
      <c r="CB41" s="471"/>
      <c r="CC41" s="463"/>
      <c r="CD41" s="463"/>
      <c r="CE41" s="463"/>
      <c r="CF41" s="471"/>
      <c r="CG41" s="463"/>
      <c r="CH41" s="471"/>
      <c r="CI41" s="471"/>
      <c r="CJ41" s="463"/>
      <c r="CK41" s="471"/>
      <c r="CL41" s="471"/>
      <c r="CM41" s="463"/>
      <c r="CN41" s="471"/>
      <c r="CO41" s="471"/>
      <c r="CP41" s="463"/>
      <c r="CQ41" s="471"/>
      <c r="CR41" s="463"/>
    </row>
    <row r="42" spans="1:96" ht="12.75" customHeight="1">
      <c r="A42" s="463"/>
      <c r="B42" s="463"/>
      <c r="C42" s="463"/>
      <c r="D42" s="463"/>
      <c r="E42" s="463"/>
      <c r="F42" s="463"/>
      <c r="G42" s="463"/>
      <c r="H42" s="471"/>
      <c r="I42" s="463"/>
      <c r="J42" s="463"/>
      <c r="K42" s="471"/>
      <c r="L42" s="472"/>
      <c r="M42" s="471"/>
      <c r="N42" s="471"/>
      <c r="O42" s="471"/>
      <c r="P42" s="471"/>
      <c r="Q42" s="471"/>
      <c r="R42" s="463"/>
      <c r="S42" s="463"/>
      <c r="T42" s="463"/>
      <c r="U42" s="463"/>
      <c r="V42" s="463"/>
      <c r="W42" s="463"/>
      <c r="X42" s="463"/>
      <c r="Y42" s="471"/>
      <c r="Z42" s="463"/>
      <c r="AA42" s="463"/>
      <c r="AB42" s="463"/>
      <c r="AC42" s="463"/>
      <c r="AD42" s="463"/>
      <c r="AE42" s="463"/>
      <c r="AF42" s="471"/>
      <c r="AG42" s="471"/>
      <c r="AH42" s="463"/>
      <c r="AI42" s="463"/>
      <c r="AJ42" s="463"/>
      <c r="AK42" s="463"/>
      <c r="AL42" s="463"/>
      <c r="AM42" s="463"/>
      <c r="AN42" s="463"/>
      <c r="AO42" s="463"/>
      <c r="AP42" s="463"/>
      <c r="AQ42" s="471"/>
      <c r="AR42" s="471"/>
      <c r="AS42" s="463"/>
      <c r="AT42" s="471"/>
      <c r="AU42" s="463"/>
      <c r="AV42" s="471"/>
      <c r="AW42" s="471"/>
      <c r="AX42" s="463"/>
      <c r="AY42" s="471"/>
      <c r="AZ42" s="463"/>
      <c r="BA42" s="463"/>
      <c r="BB42" s="463"/>
      <c r="BC42" s="463"/>
      <c r="BD42" s="463"/>
      <c r="BE42" s="463"/>
      <c r="BF42" s="463"/>
      <c r="BG42" s="471"/>
      <c r="BH42" s="472"/>
      <c r="BI42" s="463"/>
      <c r="BJ42" s="463"/>
      <c r="BK42" s="463"/>
      <c r="BL42" s="471"/>
      <c r="BM42" s="463"/>
      <c r="BN42" s="463"/>
      <c r="BO42" s="471"/>
      <c r="BP42" s="471"/>
      <c r="BQ42" s="463"/>
      <c r="BR42" s="471"/>
      <c r="BS42" s="472"/>
      <c r="BT42" s="463"/>
      <c r="BU42" s="463"/>
      <c r="BV42" s="463"/>
      <c r="BW42" s="463"/>
      <c r="BX42" s="463"/>
      <c r="BY42" s="463"/>
      <c r="BZ42" s="463"/>
      <c r="CA42" s="463"/>
      <c r="CB42" s="471"/>
      <c r="CC42" s="463"/>
      <c r="CD42" s="463"/>
      <c r="CE42" s="463"/>
      <c r="CF42" s="471"/>
      <c r="CG42" s="463"/>
      <c r="CH42" s="471"/>
      <c r="CI42" s="471"/>
      <c r="CJ42" s="463"/>
      <c r="CK42" s="471"/>
      <c r="CL42" s="471"/>
      <c r="CM42" s="463"/>
      <c r="CN42" s="471"/>
      <c r="CO42" s="471"/>
      <c r="CP42" s="463"/>
      <c r="CQ42" s="471"/>
      <c r="CR42" s="463"/>
    </row>
    <row r="43" spans="1:96" ht="12.75" customHeight="1">
      <c r="A43" s="463"/>
      <c r="B43" s="463"/>
      <c r="C43" s="463"/>
      <c r="D43" s="463"/>
      <c r="E43" s="463"/>
      <c r="F43" s="463"/>
      <c r="G43" s="463"/>
      <c r="H43" s="471"/>
      <c r="I43" s="463"/>
      <c r="J43" s="463"/>
      <c r="K43" s="471"/>
      <c r="L43" s="472"/>
      <c r="M43" s="471"/>
      <c r="N43" s="471"/>
      <c r="O43" s="471"/>
      <c r="P43" s="471"/>
      <c r="Q43" s="471"/>
      <c r="R43" s="463"/>
      <c r="S43" s="463"/>
      <c r="T43" s="463"/>
      <c r="U43" s="463"/>
      <c r="V43" s="463"/>
      <c r="W43" s="463"/>
      <c r="X43" s="463"/>
      <c r="Y43" s="471"/>
      <c r="Z43" s="463"/>
      <c r="AA43" s="463"/>
      <c r="AB43" s="463"/>
      <c r="AC43" s="463"/>
      <c r="AD43" s="463"/>
      <c r="AE43" s="463"/>
      <c r="AF43" s="471"/>
      <c r="AG43" s="471"/>
      <c r="AH43" s="463"/>
      <c r="AI43" s="463"/>
      <c r="AJ43" s="463"/>
      <c r="AK43" s="463"/>
      <c r="AL43" s="463"/>
      <c r="AM43" s="463"/>
      <c r="AN43" s="463"/>
      <c r="AO43" s="463"/>
      <c r="AP43" s="463"/>
      <c r="AQ43" s="471"/>
      <c r="AR43" s="471"/>
      <c r="AS43" s="463"/>
      <c r="AT43" s="471"/>
      <c r="AU43" s="463"/>
      <c r="AV43" s="471"/>
      <c r="AW43" s="471"/>
      <c r="AX43" s="463"/>
      <c r="AY43" s="471"/>
      <c r="AZ43" s="463"/>
      <c r="BA43" s="463"/>
      <c r="BB43" s="463"/>
      <c r="BC43" s="463"/>
      <c r="BD43" s="463"/>
      <c r="BE43" s="463"/>
      <c r="BF43" s="463"/>
      <c r="BG43" s="471"/>
      <c r="BH43" s="472"/>
      <c r="BI43" s="463"/>
      <c r="BJ43" s="463"/>
      <c r="BK43" s="463"/>
      <c r="BL43" s="471"/>
      <c r="BM43" s="463"/>
      <c r="BN43" s="463"/>
      <c r="BO43" s="471"/>
      <c r="BP43" s="471"/>
      <c r="BQ43" s="463"/>
      <c r="BR43" s="471"/>
      <c r="BS43" s="472"/>
      <c r="BT43" s="463"/>
      <c r="BU43" s="463"/>
      <c r="BV43" s="463"/>
      <c r="BW43" s="463"/>
      <c r="BX43" s="463"/>
      <c r="BY43" s="463"/>
      <c r="BZ43" s="463"/>
      <c r="CA43" s="463"/>
      <c r="CB43" s="471"/>
      <c r="CC43" s="463"/>
      <c r="CD43" s="463"/>
      <c r="CE43" s="463"/>
      <c r="CF43" s="471"/>
      <c r="CG43" s="463"/>
      <c r="CH43" s="471"/>
      <c r="CI43" s="471"/>
      <c r="CJ43" s="463"/>
      <c r="CK43" s="471"/>
      <c r="CL43" s="471"/>
      <c r="CM43" s="463"/>
      <c r="CN43" s="471"/>
      <c r="CO43" s="471"/>
      <c r="CP43" s="463"/>
      <c r="CQ43" s="471"/>
      <c r="CR43" s="463"/>
    </row>
    <row r="44" spans="1:96" ht="12.75" customHeight="1">
      <c r="A44" s="463"/>
      <c r="B44" s="463"/>
      <c r="C44" s="463"/>
      <c r="D44" s="463"/>
      <c r="E44" s="463"/>
      <c r="F44" s="463"/>
      <c r="G44" s="463"/>
      <c r="H44" s="471"/>
      <c r="I44" s="463"/>
      <c r="J44" s="463"/>
      <c r="K44" s="471"/>
      <c r="L44" s="472"/>
      <c r="M44" s="471"/>
      <c r="N44" s="471"/>
      <c r="O44" s="471"/>
      <c r="P44" s="471"/>
      <c r="Q44" s="471"/>
      <c r="R44" s="463"/>
      <c r="S44" s="463"/>
      <c r="T44" s="463"/>
      <c r="U44" s="463"/>
      <c r="V44" s="463"/>
      <c r="W44" s="463"/>
      <c r="X44" s="463"/>
      <c r="Y44" s="471"/>
      <c r="Z44" s="463"/>
      <c r="AA44" s="463"/>
      <c r="AB44" s="463"/>
      <c r="AC44" s="463"/>
      <c r="AD44" s="463"/>
      <c r="AE44" s="463"/>
      <c r="AF44" s="471"/>
      <c r="AG44" s="471"/>
      <c r="AH44" s="463"/>
      <c r="AI44" s="463"/>
      <c r="AJ44" s="463"/>
      <c r="AK44" s="463"/>
      <c r="AL44" s="463"/>
      <c r="AM44" s="463"/>
      <c r="AN44" s="463"/>
      <c r="AO44" s="463"/>
      <c r="AP44" s="463"/>
      <c r="AQ44" s="471"/>
      <c r="AR44" s="471"/>
      <c r="AS44" s="463"/>
      <c r="AT44" s="471"/>
      <c r="AU44" s="463"/>
      <c r="AV44" s="471"/>
      <c r="AW44" s="471"/>
      <c r="AX44" s="463"/>
      <c r="AY44" s="471"/>
      <c r="AZ44" s="463"/>
      <c r="BA44" s="463"/>
      <c r="BB44" s="463"/>
      <c r="BC44" s="463"/>
      <c r="BD44" s="463"/>
      <c r="BE44" s="463"/>
      <c r="BF44" s="463"/>
      <c r="BG44" s="471"/>
      <c r="BH44" s="472"/>
      <c r="BI44" s="463"/>
      <c r="BJ44" s="463"/>
      <c r="BK44" s="463"/>
      <c r="BL44" s="471"/>
      <c r="BM44" s="463"/>
      <c r="BN44" s="463"/>
      <c r="BO44" s="471"/>
      <c r="BP44" s="471"/>
      <c r="BQ44" s="463"/>
      <c r="BR44" s="471"/>
      <c r="BS44" s="472"/>
      <c r="BT44" s="463"/>
      <c r="BU44" s="463"/>
      <c r="BV44" s="463"/>
      <c r="BW44" s="463"/>
      <c r="BX44" s="463"/>
      <c r="BY44" s="463"/>
      <c r="BZ44" s="463"/>
      <c r="CA44" s="463"/>
      <c r="CB44" s="471"/>
      <c r="CC44" s="463"/>
      <c r="CD44" s="463"/>
      <c r="CE44" s="463"/>
      <c r="CF44" s="471"/>
      <c r="CG44" s="463"/>
      <c r="CH44" s="471"/>
      <c r="CI44" s="471"/>
      <c r="CJ44" s="463"/>
      <c r="CK44" s="471"/>
      <c r="CL44" s="471"/>
      <c r="CM44" s="463"/>
      <c r="CN44" s="471"/>
      <c r="CO44" s="471"/>
      <c r="CP44" s="463"/>
      <c r="CQ44" s="471"/>
      <c r="CR44" s="463"/>
    </row>
    <row r="45" spans="1:96" ht="12.75" customHeight="1">
      <c r="A45" s="463"/>
      <c r="B45" s="463"/>
      <c r="C45" s="463"/>
      <c r="D45" s="463"/>
      <c r="E45" s="463"/>
      <c r="F45" s="463"/>
      <c r="G45" s="463"/>
      <c r="H45" s="471"/>
      <c r="I45" s="463"/>
      <c r="J45" s="463"/>
      <c r="K45" s="471"/>
      <c r="L45" s="472"/>
      <c r="M45" s="471"/>
      <c r="N45" s="471"/>
      <c r="O45" s="471"/>
      <c r="P45" s="471"/>
      <c r="Q45" s="471"/>
      <c r="R45" s="463"/>
      <c r="S45" s="463"/>
      <c r="T45" s="463"/>
      <c r="U45" s="463"/>
      <c r="V45" s="463"/>
      <c r="W45" s="463"/>
      <c r="X45" s="463"/>
      <c r="Y45" s="471"/>
      <c r="Z45" s="463"/>
      <c r="AA45" s="463"/>
      <c r="AB45" s="463"/>
      <c r="AC45" s="463"/>
      <c r="AD45" s="463"/>
      <c r="AE45" s="463"/>
      <c r="AF45" s="471"/>
      <c r="AG45" s="471"/>
      <c r="AH45" s="463"/>
      <c r="AI45" s="463"/>
      <c r="AJ45" s="463"/>
      <c r="AK45" s="463"/>
      <c r="AL45" s="463"/>
      <c r="AM45" s="463"/>
      <c r="AN45" s="463"/>
      <c r="AO45" s="463"/>
      <c r="AP45" s="463"/>
      <c r="AQ45" s="471"/>
      <c r="AR45" s="471"/>
      <c r="AS45" s="463"/>
      <c r="AT45" s="471"/>
      <c r="AU45" s="463"/>
      <c r="AV45" s="471"/>
      <c r="AW45" s="471"/>
      <c r="AX45" s="463"/>
      <c r="AY45" s="471"/>
      <c r="AZ45" s="463"/>
      <c r="BA45" s="463"/>
      <c r="BB45" s="463"/>
      <c r="BC45" s="463"/>
      <c r="BD45" s="463"/>
      <c r="BE45" s="463"/>
      <c r="BF45" s="463"/>
      <c r="BG45" s="471"/>
      <c r="BH45" s="472"/>
      <c r="BI45" s="463"/>
      <c r="BJ45" s="463"/>
      <c r="BK45" s="463"/>
      <c r="BL45" s="471"/>
      <c r="BM45" s="463"/>
      <c r="BN45" s="463"/>
      <c r="BO45" s="471"/>
      <c r="BP45" s="471"/>
      <c r="BQ45" s="463"/>
      <c r="BR45" s="471"/>
      <c r="BS45" s="472"/>
      <c r="BT45" s="463"/>
      <c r="BU45" s="463"/>
      <c r="BV45" s="463"/>
      <c r="BW45" s="463"/>
      <c r="BX45" s="463"/>
      <c r="BY45" s="463"/>
      <c r="BZ45" s="463"/>
      <c r="CA45" s="463"/>
      <c r="CB45" s="471"/>
      <c r="CC45" s="463"/>
      <c r="CD45" s="463"/>
      <c r="CE45" s="463"/>
      <c r="CF45" s="471"/>
      <c r="CG45" s="463"/>
      <c r="CH45" s="471"/>
      <c r="CI45" s="471"/>
      <c r="CJ45" s="463"/>
      <c r="CK45" s="471"/>
      <c r="CL45" s="471"/>
      <c r="CM45" s="463"/>
      <c r="CN45" s="471"/>
      <c r="CO45" s="471"/>
      <c r="CP45" s="463"/>
      <c r="CQ45" s="471"/>
      <c r="CR45" s="463"/>
    </row>
    <row r="46" spans="1:96" ht="12.75" customHeight="1">
      <c r="A46" s="463"/>
      <c r="B46" s="463"/>
      <c r="C46" s="463"/>
      <c r="D46" s="463"/>
      <c r="E46" s="463"/>
      <c r="F46" s="463"/>
      <c r="G46" s="463"/>
      <c r="H46" s="471"/>
      <c r="I46" s="463"/>
      <c r="J46" s="463"/>
      <c r="K46" s="471"/>
      <c r="L46" s="472"/>
      <c r="M46" s="471"/>
      <c r="N46" s="471"/>
      <c r="O46" s="471"/>
      <c r="P46" s="471"/>
      <c r="Q46" s="471"/>
      <c r="R46" s="463"/>
      <c r="S46" s="463"/>
      <c r="T46" s="463"/>
      <c r="U46" s="463"/>
      <c r="V46" s="463"/>
      <c r="W46" s="463"/>
      <c r="X46" s="463"/>
      <c r="Y46" s="471"/>
      <c r="Z46" s="463"/>
      <c r="AA46" s="463"/>
      <c r="AB46" s="463"/>
      <c r="AC46" s="463"/>
      <c r="AD46" s="463"/>
      <c r="AE46" s="463"/>
      <c r="AF46" s="471"/>
      <c r="AG46" s="471"/>
      <c r="AH46" s="463"/>
      <c r="AI46" s="463"/>
      <c r="AJ46" s="463"/>
      <c r="AK46" s="463"/>
      <c r="AL46" s="463"/>
      <c r="AM46" s="463"/>
      <c r="AN46" s="463"/>
      <c r="AO46" s="463"/>
      <c r="AP46" s="463"/>
      <c r="AQ46" s="471"/>
      <c r="AR46" s="471"/>
      <c r="AS46" s="463"/>
      <c r="AT46" s="471"/>
      <c r="AU46" s="463"/>
      <c r="AV46" s="471"/>
      <c r="AW46" s="471"/>
      <c r="AX46" s="463"/>
      <c r="AY46" s="471"/>
      <c r="AZ46" s="463"/>
      <c r="BA46" s="463"/>
      <c r="BB46" s="463"/>
      <c r="BC46" s="463"/>
      <c r="BD46" s="463"/>
      <c r="BE46" s="463"/>
      <c r="BF46" s="463"/>
      <c r="BG46" s="471"/>
      <c r="BH46" s="472"/>
      <c r="BI46" s="463"/>
      <c r="BJ46" s="463"/>
      <c r="BK46" s="463"/>
      <c r="BL46" s="471"/>
      <c r="BM46" s="463"/>
      <c r="BN46" s="463"/>
      <c r="BO46" s="471"/>
      <c r="BP46" s="471"/>
      <c r="BQ46" s="463"/>
      <c r="BR46" s="471"/>
      <c r="BS46" s="472"/>
      <c r="BT46" s="463"/>
      <c r="BU46" s="463"/>
      <c r="BV46" s="463"/>
      <c r="BW46" s="463"/>
      <c r="BX46" s="463"/>
      <c r="BY46" s="463"/>
      <c r="BZ46" s="463"/>
      <c r="CA46" s="463"/>
      <c r="CB46" s="471"/>
      <c r="CC46" s="463"/>
      <c r="CD46" s="463"/>
      <c r="CE46" s="463"/>
      <c r="CF46" s="471"/>
      <c r="CG46" s="463"/>
      <c r="CH46" s="471"/>
      <c r="CI46" s="471"/>
      <c r="CJ46" s="463"/>
      <c r="CK46" s="471"/>
      <c r="CL46" s="471"/>
      <c r="CM46" s="463"/>
      <c r="CN46" s="471"/>
      <c r="CO46" s="471"/>
      <c r="CP46" s="463"/>
      <c r="CQ46" s="471"/>
      <c r="CR46" s="463"/>
    </row>
    <row r="47" spans="1:96" ht="12.75" customHeight="1">
      <c r="A47" s="463"/>
      <c r="B47" s="463"/>
      <c r="C47" s="463"/>
      <c r="D47" s="463"/>
      <c r="E47" s="463"/>
      <c r="F47" s="463"/>
      <c r="G47" s="463"/>
      <c r="H47" s="471"/>
      <c r="I47" s="463"/>
      <c r="J47" s="463"/>
      <c r="K47" s="471"/>
      <c r="L47" s="472"/>
      <c r="M47" s="471"/>
      <c r="N47" s="471"/>
      <c r="O47" s="471"/>
      <c r="P47" s="471"/>
      <c r="Q47" s="471"/>
      <c r="R47" s="463"/>
      <c r="S47" s="463"/>
      <c r="T47" s="463"/>
      <c r="U47" s="463"/>
      <c r="V47" s="463"/>
      <c r="W47" s="463"/>
      <c r="X47" s="463"/>
      <c r="Y47" s="471"/>
      <c r="Z47" s="463"/>
      <c r="AA47" s="463"/>
      <c r="AB47" s="463"/>
      <c r="AC47" s="463"/>
      <c r="AD47" s="463"/>
      <c r="AE47" s="463"/>
      <c r="AF47" s="471"/>
      <c r="AG47" s="471"/>
      <c r="AH47" s="463"/>
      <c r="AI47" s="463"/>
      <c r="AJ47" s="463"/>
      <c r="AK47" s="463"/>
      <c r="AL47" s="463"/>
      <c r="AM47" s="463"/>
      <c r="AN47" s="463"/>
      <c r="AO47" s="463"/>
      <c r="AP47" s="463"/>
      <c r="AQ47" s="471"/>
      <c r="AR47" s="471"/>
      <c r="AS47" s="463"/>
      <c r="AT47" s="471"/>
      <c r="AU47" s="463"/>
      <c r="AV47" s="471"/>
      <c r="AW47" s="471"/>
      <c r="AX47" s="463"/>
      <c r="AY47" s="471"/>
      <c r="AZ47" s="463"/>
      <c r="BA47" s="463"/>
      <c r="BB47" s="463"/>
      <c r="BC47" s="463"/>
      <c r="BD47" s="463"/>
      <c r="BE47" s="463"/>
      <c r="BF47" s="463"/>
      <c r="BG47" s="471"/>
      <c r="BH47" s="472"/>
      <c r="BI47" s="463"/>
      <c r="BJ47" s="463"/>
      <c r="BK47" s="463"/>
      <c r="BL47" s="471"/>
      <c r="BM47" s="463"/>
      <c r="BN47" s="463"/>
      <c r="BO47" s="471"/>
      <c r="BP47" s="471"/>
      <c r="BQ47" s="463"/>
      <c r="BR47" s="471"/>
      <c r="BS47" s="472"/>
      <c r="BT47" s="463"/>
      <c r="BU47" s="463"/>
      <c r="BV47" s="463"/>
      <c r="BW47" s="463"/>
      <c r="BX47" s="463"/>
      <c r="BY47" s="463"/>
      <c r="BZ47" s="463"/>
      <c r="CA47" s="463"/>
      <c r="CB47" s="471"/>
      <c r="CC47" s="463"/>
      <c r="CD47" s="463"/>
      <c r="CE47" s="463"/>
      <c r="CF47" s="471"/>
      <c r="CG47" s="463"/>
      <c r="CH47" s="471"/>
      <c r="CI47" s="471"/>
      <c r="CJ47" s="463"/>
      <c r="CK47" s="471"/>
      <c r="CL47" s="471"/>
      <c r="CM47" s="463"/>
      <c r="CN47" s="471"/>
      <c r="CO47" s="471"/>
      <c r="CP47" s="463"/>
      <c r="CQ47" s="471"/>
      <c r="CR47" s="463"/>
    </row>
    <row r="48" spans="1:96" ht="12.75" customHeight="1">
      <c r="A48" s="463"/>
      <c r="B48" s="463"/>
      <c r="C48" s="463"/>
      <c r="D48" s="463"/>
      <c r="E48" s="463"/>
      <c r="F48" s="463"/>
      <c r="G48" s="463"/>
      <c r="H48" s="471"/>
      <c r="I48" s="463"/>
      <c r="J48" s="463"/>
      <c r="K48" s="471"/>
      <c r="L48" s="472"/>
      <c r="M48" s="471"/>
      <c r="N48" s="471"/>
      <c r="O48" s="471"/>
      <c r="P48" s="471"/>
      <c r="Q48" s="471"/>
      <c r="R48" s="463"/>
      <c r="S48" s="463"/>
      <c r="T48" s="463"/>
      <c r="U48" s="463"/>
      <c r="V48" s="463"/>
      <c r="W48" s="463"/>
      <c r="X48" s="463"/>
      <c r="Y48" s="471"/>
      <c r="Z48" s="463"/>
      <c r="AA48" s="463"/>
      <c r="AB48" s="463"/>
      <c r="AC48" s="463"/>
      <c r="AD48" s="463"/>
      <c r="AE48" s="463"/>
      <c r="AF48" s="471"/>
      <c r="AG48" s="471"/>
      <c r="AH48" s="463"/>
      <c r="AI48" s="463"/>
      <c r="AJ48" s="463"/>
      <c r="AK48" s="463"/>
      <c r="AL48" s="463"/>
      <c r="AM48" s="463"/>
      <c r="AN48" s="463"/>
      <c r="AO48" s="463"/>
      <c r="AP48" s="463"/>
      <c r="AQ48" s="471"/>
      <c r="AR48" s="471"/>
      <c r="AS48" s="463"/>
      <c r="AT48" s="471"/>
      <c r="AU48" s="463"/>
      <c r="AV48" s="471"/>
      <c r="AW48" s="471"/>
      <c r="AX48" s="463"/>
      <c r="AY48" s="471"/>
      <c r="AZ48" s="463"/>
      <c r="BA48" s="463"/>
      <c r="BB48" s="463"/>
      <c r="BC48" s="463"/>
      <c r="BD48" s="463"/>
      <c r="BE48" s="463"/>
      <c r="BF48" s="463"/>
      <c r="BG48" s="471"/>
      <c r="BH48" s="472"/>
      <c r="BI48" s="463"/>
      <c r="BJ48" s="463"/>
      <c r="BK48" s="463"/>
      <c r="BL48" s="471"/>
      <c r="BM48" s="463"/>
      <c r="BN48" s="463"/>
      <c r="BO48" s="471"/>
      <c r="BP48" s="471"/>
      <c r="BQ48" s="463"/>
      <c r="BR48" s="471"/>
      <c r="BS48" s="472"/>
      <c r="BT48" s="463"/>
      <c r="BU48" s="463"/>
      <c r="BV48" s="463"/>
      <c r="BW48" s="463"/>
      <c r="BX48" s="463"/>
      <c r="BY48" s="463"/>
      <c r="BZ48" s="463"/>
      <c r="CA48" s="463"/>
      <c r="CB48" s="471"/>
      <c r="CC48" s="463"/>
      <c r="CD48" s="463"/>
      <c r="CE48" s="463"/>
      <c r="CF48" s="471"/>
      <c r="CG48" s="463"/>
      <c r="CH48" s="471"/>
      <c r="CI48" s="471"/>
      <c r="CJ48" s="463"/>
      <c r="CK48" s="471"/>
      <c r="CL48" s="471"/>
      <c r="CM48" s="463"/>
      <c r="CN48" s="471"/>
      <c r="CO48" s="471"/>
      <c r="CP48" s="463"/>
      <c r="CQ48" s="471"/>
      <c r="CR48" s="463"/>
    </row>
    <row r="49" spans="1:96" ht="12.75" customHeight="1">
      <c r="A49" s="463"/>
      <c r="B49" s="463"/>
      <c r="C49" s="463"/>
      <c r="D49" s="463"/>
      <c r="E49" s="463"/>
      <c r="F49" s="463"/>
      <c r="G49" s="463"/>
      <c r="H49" s="471"/>
      <c r="I49" s="463"/>
      <c r="J49" s="463"/>
      <c r="K49" s="471"/>
      <c r="L49" s="472"/>
      <c r="M49" s="471"/>
      <c r="N49" s="471"/>
      <c r="O49" s="471"/>
      <c r="P49" s="471"/>
      <c r="Q49" s="471"/>
      <c r="R49" s="463"/>
      <c r="S49" s="463"/>
      <c r="T49" s="463"/>
      <c r="U49" s="463"/>
      <c r="V49" s="463"/>
      <c r="W49" s="463"/>
      <c r="X49" s="463"/>
      <c r="Y49" s="471"/>
      <c r="Z49" s="463"/>
      <c r="AA49" s="463"/>
      <c r="AB49" s="463"/>
      <c r="AC49" s="463"/>
      <c r="AD49" s="463"/>
      <c r="AE49" s="463"/>
      <c r="AF49" s="471"/>
      <c r="AG49" s="471"/>
      <c r="AH49" s="463"/>
      <c r="AI49" s="463"/>
      <c r="AJ49" s="463"/>
      <c r="AK49" s="463"/>
      <c r="AL49" s="463"/>
      <c r="AM49" s="463"/>
      <c r="AN49" s="463"/>
      <c r="AO49" s="463"/>
      <c r="AP49" s="463"/>
      <c r="AQ49" s="471"/>
      <c r="AR49" s="471"/>
      <c r="AS49" s="463"/>
      <c r="AT49" s="471"/>
      <c r="AU49" s="463"/>
      <c r="AV49" s="471"/>
      <c r="AW49" s="471"/>
      <c r="AX49" s="463"/>
      <c r="AY49" s="471"/>
      <c r="AZ49" s="463"/>
      <c r="BA49" s="463"/>
      <c r="BB49" s="463"/>
      <c r="BC49" s="463"/>
      <c r="BD49" s="463"/>
      <c r="BE49" s="463"/>
      <c r="BF49" s="463"/>
      <c r="BG49" s="471"/>
      <c r="BH49" s="472"/>
      <c r="BI49" s="463"/>
      <c r="BJ49" s="463"/>
      <c r="BK49" s="463"/>
      <c r="BL49" s="471"/>
      <c r="BM49" s="463"/>
      <c r="BN49" s="463"/>
      <c r="BO49" s="471"/>
      <c r="BP49" s="471"/>
      <c r="BQ49" s="463"/>
      <c r="BR49" s="471"/>
      <c r="BS49" s="472"/>
      <c r="BT49" s="463"/>
      <c r="BU49" s="463"/>
      <c r="BV49" s="463"/>
      <c r="BW49" s="463"/>
      <c r="BX49" s="463"/>
      <c r="BY49" s="463"/>
      <c r="BZ49" s="463"/>
      <c r="CA49" s="463"/>
      <c r="CB49" s="471"/>
      <c r="CC49" s="463"/>
      <c r="CD49" s="463"/>
      <c r="CE49" s="463"/>
      <c r="CF49" s="471"/>
      <c r="CG49" s="463"/>
      <c r="CH49" s="471"/>
      <c r="CI49" s="471"/>
      <c r="CJ49" s="463"/>
      <c r="CK49" s="471"/>
      <c r="CL49" s="471"/>
      <c r="CM49" s="463"/>
      <c r="CN49" s="471"/>
      <c r="CO49" s="471"/>
      <c r="CP49" s="463"/>
      <c r="CQ49" s="471"/>
      <c r="CR49" s="463"/>
    </row>
    <row r="50" spans="1:96" ht="12.75" customHeight="1">
      <c r="A50" s="463"/>
      <c r="B50" s="463"/>
      <c r="C50" s="463"/>
      <c r="D50" s="463"/>
      <c r="E50" s="463"/>
      <c r="F50" s="463"/>
      <c r="G50" s="463"/>
      <c r="H50" s="471"/>
      <c r="I50" s="463"/>
      <c r="J50" s="463"/>
      <c r="K50" s="471"/>
      <c r="L50" s="472"/>
      <c r="M50" s="471"/>
      <c r="N50" s="471"/>
      <c r="O50" s="471"/>
      <c r="P50" s="471"/>
      <c r="Q50" s="471"/>
      <c r="R50" s="463"/>
      <c r="S50" s="463"/>
      <c r="T50" s="463"/>
      <c r="U50" s="463"/>
      <c r="V50" s="463"/>
      <c r="W50" s="463"/>
      <c r="X50" s="463"/>
      <c r="Y50" s="471"/>
      <c r="Z50" s="463"/>
      <c r="AA50" s="463"/>
      <c r="AB50" s="463"/>
      <c r="AC50" s="463"/>
      <c r="AD50" s="463"/>
      <c r="AE50" s="463"/>
      <c r="AF50" s="471"/>
      <c r="AG50" s="471"/>
      <c r="AH50" s="463"/>
      <c r="AI50" s="463"/>
      <c r="AJ50" s="463"/>
      <c r="AK50" s="463"/>
      <c r="AL50" s="463"/>
      <c r="AM50" s="463"/>
      <c r="AN50" s="463"/>
      <c r="AO50" s="463"/>
      <c r="AP50" s="463"/>
      <c r="AQ50" s="471"/>
      <c r="AR50" s="471"/>
      <c r="AS50" s="463"/>
      <c r="AT50" s="471"/>
      <c r="AU50" s="463"/>
      <c r="AV50" s="471"/>
      <c r="AW50" s="471"/>
      <c r="AX50" s="463"/>
      <c r="AY50" s="471"/>
      <c r="AZ50" s="463"/>
      <c r="BA50" s="463"/>
      <c r="BB50" s="463"/>
      <c r="BC50" s="463"/>
      <c r="BD50" s="463"/>
      <c r="BE50" s="463"/>
      <c r="BF50" s="463"/>
      <c r="BG50" s="471"/>
      <c r="BH50" s="472"/>
      <c r="BI50" s="463"/>
      <c r="BJ50" s="463"/>
      <c r="BK50" s="463"/>
      <c r="BL50" s="471"/>
      <c r="BM50" s="463"/>
      <c r="BN50" s="463"/>
      <c r="BO50" s="471"/>
      <c r="BP50" s="471"/>
      <c r="BQ50" s="463"/>
      <c r="BR50" s="471"/>
      <c r="BS50" s="472"/>
      <c r="BT50" s="463"/>
      <c r="BU50" s="463"/>
      <c r="BV50" s="463"/>
      <c r="BW50" s="463"/>
      <c r="BX50" s="463"/>
      <c r="BY50" s="463"/>
      <c r="BZ50" s="463"/>
      <c r="CA50" s="463"/>
      <c r="CB50" s="471"/>
      <c r="CC50" s="463"/>
      <c r="CD50" s="463"/>
      <c r="CE50" s="463"/>
      <c r="CF50" s="471"/>
      <c r="CG50" s="463"/>
      <c r="CH50" s="471"/>
      <c r="CI50" s="471"/>
      <c r="CJ50" s="463"/>
      <c r="CK50" s="471"/>
      <c r="CL50" s="471"/>
      <c r="CM50" s="463"/>
      <c r="CN50" s="471"/>
      <c r="CO50" s="471"/>
      <c r="CP50" s="463"/>
      <c r="CQ50" s="471"/>
      <c r="CR50" s="463"/>
    </row>
    <row r="51" spans="1:96" ht="12.75" customHeight="1">
      <c r="A51" s="463"/>
      <c r="B51" s="463"/>
      <c r="C51" s="463"/>
      <c r="D51" s="463"/>
      <c r="E51" s="463"/>
      <c r="F51" s="463"/>
      <c r="G51" s="463"/>
      <c r="H51" s="471"/>
      <c r="I51" s="463"/>
      <c r="J51" s="463"/>
      <c r="K51" s="471"/>
      <c r="L51" s="472"/>
      <c r="M51" s="471"/>
      <c r="N51" s="471"/>
      <c r="O51" s="471"/>
      <c r="P51" s="471"/>
      <c r="Q51" s="471"/>
      <c r="R51" s="463"/>
      <c r="S51" s="463"/>
      <c r="T51" s="463"/>
      <c r="U51" s="463"/>
      <c r="V51" s="463"/>
      <c r="W51" s="463"/>
      <c r="X51" s="463"/>
      <c r="Y51" s="471"/>
      <c r="Z51" s="463"/>
      <c r="AA51" s="463"/>
      <c r="AB51" s="463"/>
      <c r="AC51" s="463"/>
      <c r="AD51" s="463"/>
      <c r="AE51" s="463"/>
      <c r="AF51" s="471"/>
      <c r="AG51" s="471"/>
      <c r="AH51" s="463"/>
      <c r="AI51" s="463"/>
      <c r="AJ51" s="463"/>
      <c r="AK51" s="463"/>
      <c r="AL51" s="463"/>
      <c r="AM51" s="463"/>
      <c r="AN51" s="463"/>
      <c r="AO51" s="463"/>
      <c r="AP51" s="463"/>
      <c r="AQ51" s="471"/>
      <c r="AR51" s="471"/>
      <c r="AS51" s="463"/>
      <c r="AT51" s="471"/>
      <c r="AU51" s="463"/>
      <c r="AV51" s="471"/>
      <c r="AW51" s="471"/>
      <c r="AX51" s="463"/>
      <c r="AY51" s="471"/>
      <c r="AZ51" s="463"/>
      <c r="BA51" s="463"/>
      <c r="BB51" s="463"/>
      <c r="BC51" s="463"/>
      <c r="BD51" s="463"/>
      <c r="BE51" s="463"/>
      <c r="BF51" s="463"/>
      <c r="BG51" s="471"/>
      <c r="BH51" s="472"/>
      <c r="BI51" s="463"/>
      <c r="BJ51" s="463"/>
      <c r="BK51" s="463"/>
      <c r="BL51" s="471"/>
      <c r="BM51" s="463"/>
      <c r="BN51" s="463"/>
      <c r="BO51" s="471"/>
      <c r="BP51" s="471"/>
      <c r="BQ51" s="463"/>
      <c r="BR51" s="471"/>
      <c r="BS51" s="472"/>
      <c r="BT51" s="463"/>
      <c r="BU51" s="463"/>
      <c r="BV51" s="463"/>
      <c r="BW51" s="463"/>
      <c r="BX51" s="463"/>
      <c r="BY51" s="463"/>
      <c r="BZ51" s="463"/>
      <c r="CA51" s="463"/>
      <c r="CB51" s="471"/>
      <c r="CC51" s="463"/>
      <c r="CD51" s="463"/>
      <c r="CE51" s="463"/>
      <c r="CF51" s="471"/>
      <c r="CG51" s="463"/>
      <c r="CH51" s="471"/>
      <c r="CI51" s="471"/>
      <c r="CJ51" s="463"/>
      <c r="CK51" s="471"/>
      <c r="CL51" s="471"/>
      <c r="CM51" s="463"/>
      <c r="CN51" s="471"/>
      <c r="CO51" s="471"/>
      <c r="CP51" s="463"/>
      <c r="CQ51" s="471"/>
      <c r="CR51" s="463"/>
    </row>
    <row r="52" spans="1:96" ht="12.75" customHeight="1">
      <c r="A52" s="463"/>
      <c r="B52" s="463"/>
      <c r="C52" s="463"/>
      <c r="D52" s="463"/>
      <c r="E52" s="463"/>
      <c r="F52" s="463"/>
      <c r="G52" s="463"/>
      <c r="H52" s="471"/>
      <c r="I52" s="463"/>
      <c r="J52" s="463"/>
      <c r="K52" s="471"/>
      <c r="L52" s="472"/>
      <c r="M52" s="471"/>
      <c r="N52" s="471"/>
      <c r="O52" s="471"/>
      <c r="P52" s="471"/>
      <c r="Q52" s="471"/>
      <c r="R52" s="463"/>
      <c r="S52" s="463"/>
      <c r="T52" s="463"/>
      <c r="U52" s="463"/>
      <c r="V52" s="463"/>
      <c r="W52" s="463"/>
      <c r="X52" s="463"/>
      <c r="Y52" s="471"/>
      <c r="Z52" s="463"/>
      <c r="AA52" s="463"/>
      <c r="AB52" s="463"/>
      <c r="AC52" s="463"/>
      <c r="AD52" s="463"/>
      <c r="AE52" s="463"/>
      <c r="AF52" s="471"/>
      <c r="AG52" s="471"/>
      <c r="AH52" s="463"/>
      <c r="AI52" s="463"/>
      <c r="AJ52" s="463"/>
      <c r="AK52" s="463"/>
      <c r="AL52" s="463"/>
      <c r="AM52" s="463"/>
      <c r="AN52" s="463"/>
      <c r="AO52" s="463"/>
      <c r="AP52" s="463"/>
      <c r="AQ52" s="471"/>
      <c r="AR52" s="471"/>
      <c r="AS52" s="463"/>
      <c r="AT52" s="471"/>
      <c r="AU52" s="463"/>
      <c r="AV52" s="471"/>
      <c r="AW52" s="471"/>
      <c r="AX52" s="463"/>
      <c r="AY52" s="471"/>
      <c r="AZ52" s="463"/>
      <c r="BA52" s="463"/>
      <c r="BB52" s="463"/>
      <c r="BC52" s="463"/>
      <c r="BD52" s="463"/>
      <c r="BE52" s="463"/>
      <c r="BF52" s="463"/>
      <c r="BG52" s="471"/>
      <c r="BH52" s="472"/>
      <c r="BI52" s="463"/>
      <c r="BJ52" s="463"/>
      <c r="BK52" s="463"/>
      <c r="BL52" s="471"/>
      <c r="BM52" s="463"/>
      <c r="BN52" s="463"/>
      <c r="BO52" s="471"/>
      <c r="BP52" s="471"/>
      <c r="BQ52" s="463"/>
      <c r="BR52" s="471"/>
      <c r="BS52" s="472"/>
      <c r="BT52" s="463"/>
      <c r="BU52" s="463"/>
      <c r="BV52" s="463"/>
      <c r="BW52" s="463"/>
      <c r="BX52" s="463"/>
      <c r="BY52" s="463"/>
      <c r="BZ52" s="463"/>
      <c r="CA52" s="463"/>
      <c r="CB52" s="471"/>
      <c r="CC52" s="463"/>
      <c r="CD52" s="463"/>
      <c r="CE52" s="463"/>
      <c r="CF52" s="471"/>
      <c r="CG52" s="463"/>
      <c r="CH52" s="471"/>
      <c r="CI52" s="471"/>
      <c r="CJ52" s="463"/>
      <c r="CK52" s="471"/>
      <c r="CL52" s="471"/>
      <c r="CM52" s="463"/>
      <c r="CN52" s="471"/>
      <c r="CO52" s="471"/>
      <c r="CP52" s="463"/>
      <c r="CQ52" s="471"/>
      <c r="CR52" s="463"/>
    </row>
    <row r="53" spans="1:96" ht="12.75" customHeight="1">
      <c r="A53" s="463"/>
      <c r="B53" s="463"/>
      <c r="C53" s="463"/>
      <c r="D53" s="463"/>
      <c r="E53" s="463"/>
      <c r="F53" s="463"/>
      <c r="G53" s="463"/>
      <c r="H53" s="471"/>
      <c r="I53" s="463"/>
      <c r="J53" s="463"/>
      <c r="K53" s="471"/>
      <c r="L53" s="472"/>
      <c r="M53" s="471"/>
      <c r="N53" s="471"/>
      <c r="O53" s="471"/>
      <c r="P53" s="471"/>
      <c r="Q53" s="471"/>
      <c r="R53" s="463"/>
      <c r="S53" s="463"/>
      <c r="T53" s="463"/>
      <c r="U53" s="463"/>
      <c r="V53" s="463"/>
      <c r="W53" s="463"/>
      <c r="X53" s="463"/>
      <c r="Y53" s="471"/>
      <c r="Z53" s="463"/>
      <c r="AA53" s="463"/>
      <c r="AB53" s="463"/>
      <c r="AC53" s="463"/>
      <c r="AD53" s="463"/>
      <c r="AE53" s="463"/>
      <c r="AF53" s="471"/>
      <c r="AG53" s="471"/>
      <c r="AH53" s="463"/>
      <c r="AI53" s="463"/>
      <c r="AJ53" s="463"/>
      <c r="AK53" s="463"/>
      <c r="AL53" s="463"/>
      <c r="AM53" s="463"/>
      <c r="AN53" s="463"/>
      <c r="AO53" s="463"/>
      <c r="AP53" s="463"/>
      <c r="AQ53" s="471"/>
      <c r="AR53" s="471"/>
      <c r="AS53" s="463"/>
      <c r="AT53" s="471"/>
      <c r="AU53" s="463"/>
      <c r="AV53" s="471"/>
      <c r="AW53" s="471"/>
      <c r="AX53" s="463"/>
      <c r="AY53" s="471"/>
      <c r="AZ53" s="463"/>
      <c r="BA53" s="463"/>
      <c r="BB53" s="463"/>
      <c r="BC53" s="463"/>
      <c r="BD53" s="463"/>
      <c r="BE53" s="463"/>
      <c r="BF53" s="463"/>
      <c r="BG53" s="471"/>
      <c r="BH53" s="472"/>
      <c r="BI53" s="463"/>
      <c r="BJ53" s="463"/>
      <c r="BK53" s="463"/>
      <c r="BL53" s="471"/>
      <c r="BM53" s="463"/>
      <c r="BN53" s="463"/>
      <c r="BO53" s="471"/>
      <c r="BP53" s="471"/>
      <c r="BQ53" s="463"/>
      <c r="BR53" s="471"/>
      <c r="BS53" s="472"/>
      <c r="BT53" s="463"/>
      <c r="BU53" s="463"/>
      <c r="BV53" s="463"/>
      <c r="BW53" s="463"/>
      <c r="BX53" s="463"/>
      <c r="BY53" s="463"/>
      <c r="BZ53" s="463"/>
      <c r="CA53" s="463"/>
      <c r="CB53" s="471"/>
      <c r="CC53" s="463"/>
      <c r="CD53" s="463"/>
      <c r="CE53" s="463"/>
      <c r="CF53" s="471"/>
      <c r="CG53" s="463"/>
      <c r="CH53" s="471"/>
      <c r="CI53" s="471"/>
      <c r="CJ53" s="463"/>
      <c r="CK53" s="471"/>
      <c r="CL53" s="471"/>
      <c r="CM53" s="463"/>
      <c r="CN53" s="471"/>
      <c r="CO53" s="471"/>
      <c r="CP53" s="463"/>
      <c r="CQ53" s="471"/>
      <c r="CR53" s="463"/>
    </row>
    <row r="54" spans="1:96" ht="12.75" customHeight="1">
      <c r="A54" s="463"/>
      <c r="B54" s="463"/>
      <c r="C54" s="463"/>
      <c r="D54" s="463"/>
      <c r="E54" s="463"/>
      <c r="F54" s="463"/>
      <c r="G54" s="463"/>
      <c r="H54" s="471"/>
      <c r="I54" s="463"/>
      <c r="J54" s="463"/>
      <c r="K54" s="471"/>
      <c r="L54" s="472"/>
      <c r="M54" s="471"/>
      <c r="N54" s="471"/>
      <c r="O54" s="471"/>
      <c r="P54" s="471"/>
      <c r="Q54" s="471"/>
      <c r="R54" s="463"/>
      <c r="S54" s="463"/>
      <c r="T54" s="463"/>
      <c r="U54" s="463"/>
      <c r="V54" s="463"/>
      <c r="W54" s="463"/>
      <c r="X54" s="463"/>
      <c r="Y54" s="471"/>
      <c r="Z54" s="463"/>
      <c r="AA54" s="463"/>
      <c r="AB54" s="463"/>
      <c r="AC54" s="463"/>
      <c r="AD54" s="463"/>
      <c r="AE54" s="463"/>
      <c r="AF54" s="471"/>
      <c r="AG54" s="471"/>
      <c r="AH54" s="463"/>
      <c r="AI54" s="463"/>
      <c r="AJ54" s="463"/>
      <c r="AK54" s="463"/>
      <c r="AL54" s="463"/>
      <c r="AM54" s="463"/>
      <c r="AN54" s="463"/>
      <c r="AO54" s="463"/>
      <c r="AP54" s="463"/>
      <c r="AQ54" s="471"/>
      <c r="AR54" s="471"/>
      <c r="AS54" s="463"/>
      <c r="AT54" s="471"/>
      <c r="AU54" s="463"/>
      <c r="AV54" s="471"/>
      <c r="AW54" s="471"/>
      <c r="AX54" s="463"/>
      <c r="AY54" s="471"/>
      <c r="AZ54" s="463"/>
      <c r="BA54" s="463"/>
      <c r="BB54" s="463"/>
      <c r="BC54" s="463"/>
      <c r="BD54" s="463"/>
      <c r="BE54" s="463"/>
      <c r="BF54" s="463"/>
      <c r="BG54" s="471"/>
      <c r="BH54" s="472"/>
      <c r="BI54" s="463"/>
      <c r="BJ54" s="463"/>
      <c r="BK54" s="463"/>
      <c r="BL54" s="471"/>
      <c r="BM54" s="463"/>
      <c r="BN54" s="463"/>
      <c r="BO54" s="471"/>
      <c r="BP54" s="471"/>
      <c r="BQ54" s="463"/>
      <c r="BR54" s="471"/>
      <c r="BS54" s="472"/>
      <c r="BT54" s="463"/>
      <c r="BU54" s="463"/>
      <c r="BV54" s="463"/>
      <c r="BW54" s="463"/>
      <c r="BX54" s="463"/>
      <c r="BY54" s="463"/>
      <c r="BZ54" s="463"/>
      <c r="CA54" s="463"/>
      <c r="CB54" s="471"/>
      <c r="CC54" s="463"/>
      <c r="CD54" s="463"/>
      <c r="CE54" s="463"/>
      <c r="CF54" s="471"/>
      <c r="CG54" s="463"/>
      <c r="CH54" s="471"/>
      <c r="CI54" s="471"/>
      <c r="CJ54" s="463"/>
      <c r="CK54" s="471"/>
      <c r="CL54" s="471"/>
      <c r="CM54" s="463"/>
      <c r="CN54" s="471"/>
      <c r="CO54" s="471"/>
      <c r="CP54" s="463"/>
      <c r="CQ54" s="471"/>
      <c r="CR54" s="463"/>
    </row>
    <row r="55" spans="1:96" ht="12.75" customHeight="1">
      <c r="A55" s="463"/>
      <c r="B55" s="463"/>
      <c r="C55" s="463"/>
      <c r="D55" s="463"/>
      <c r="E55" s="463"/>
      <c r="F55" s="463"/>
      <c r="G55" s="463"/>
      <c r="H55" s="471"/>
      <c r="I55" s="463"/>
      <c r="J55" s="463"/>
      <c r="K55" s="471"/>
      <c r="L55" s="472"/>
      <c r="M55" s="471"/>
      <c r="N55" s="471"/>
      <c r="O55" s="471"/>
      <c r="P55" s="471"/>
      <c r="Q55" s="471"/>
      <c r="R55" s="463"/>
      <c r="S55" s="463"/>
      <c r="T55" s="463"/>
      <c r="U55" s="463"/>
      <c r="V55" s="463"/>
      <c r="W55" s="463"/>
      <c r="X55" s="463"/>
      <c r="Y55" s="471"/>
      <c r="Z55" s="463"/>
      <c r="AA55" s="463"/>
      <c r="AB55" s="463"/>
      <c r="AC55" s="463"/>
      <c r="AD55" s="463"/>
      <c r="AE55" s="463"/>
      <c r="AF55" s="471"/>
      <c r="AG55" s="471"/>
      <c r="AH55" s="463"/>
      <c r="AI55" s="463"/>
      <c r="AJ55" s="463"/>
      <c r="AK55" s="463"/>
      <c r="AL55" s="463"/>
      <c r="AM55" s="463"/>
      <c r="AN55" s="463"/>
      <c r="AO55" s="463"/>
      <c r="AP55" s="463"/>
      <c r="AQ55" s="471"/>
      <c r="AR55" s="471"/>
      <c r="AS55" s="463"/>
      <c r="AT55" s="471"/>
      <c r="AU55" s="463"/>
      <c r="AV55" s="471"/>
      <c r="AW55" s="471"/>
      <c r="AX55" s="463"/>
      <c r="AY55" s="471"/>
      <c r="AZ55" s="463"/>
      <c r="BA55" s="463"/>
      <c r="BB55" s="463"/>
      <c r="BC55" s="463"/>
      <c r="BD55" s="463"/>
      <c r="BE55" s="463"/>
      <c r="BF55" s="463"/>
      <c r="BG55" s="471"/>
      <c r="BH55" s="472"/>
      <c r="BI55" s="463"/>
      <c r="BJ55" s="463"/>
      <c r="BK55" s="463"/>
      <c r="BL55" s="471"/>
      <c r="BM55" s="463"/>
      <c r="BN55" s="463"/>
      <c r="BO55" s="471"/>
      <c r="BP55" s="471"/>
      <c r="BQ55" s="463"/>
      <c r="BR55" s="471"/>
      <c r="BS55" s="472"/>
      <c r="BT55" s="463"/>
      <c r="BU55" s="463"/>
      <c r="BV55" s="463"/>
      <c r="BW55" s="463"/>
      <c r="BX55" s="463"/>
      <c r="BY55" s="463"/>
      <c r="BZ55" s="463"/>
      <c r="CA55" s="463"/>
      <c r="CB55" s="471"/>
      <c r="CC55" s="463"/>
      <c r="CD55" s="463"/>
      <c r="CE55" s="463"/>
      <c r="CF55" s="471"/>
      <c r="CG55" s="463"/>
      <c r="CH55" s="471"/>
      <c r="CI55" s="471"/>
      <c r="CJ55" s="463"/>
      <c r="CK55" s="471"/>
      <c r="CL55" s="471"/>
      <c r="CM55" s="463"/>
      <c r="CN55" s="471"/>
      <c r="CO55" s="471"/>
      <c r="CP55" s="463"/>
      <c r="CQ55" s="471"/>
      <c r="CR55" s="463"/>
    </row>
    <row r="56" spans="1:96" ht="12.75" customHeight="1">
      <c r="A56" s="463"/>
      <c r="B56" s="463"/>
      <c r="C56" s="463"/>
      <c r="D56" s="463"/>
      <c r="E56" s="463"/>
      <c r="F56" s="463"/>
      <c r="G56" s="463"/>
      <c r="H56" s="471"/>
      <c r="I56" s="463"/>
      <c r="J56" s="463"/>
      <c r="K56" s="471"/>
      <c r="L56" s="472"/>
      <c r="M56" s="471"/>
      <c r="N56" s="471"/>
      <c r="O56" s="471"/>
      <c r="P56" s="471"/>
      <c r="Q56" s="471"/>
      <c r="R56" s="463"/>
      <c r="S56" s="463"/>
      <c r="T56" s="463"/>
      <c r="U56" s="463"/>
      <c r="V56" s="463"/>
      <c r="W56" s="463"/>
      <c r="X56" s="463"/>
      <c r="Y56" s="471"/>
      <c r="Z56" s="463"/>
      <c r="AA56" s="463"/>
      <c r="AB56" s="463"/>
      <c r="AC56" s="463"/>
      <c r="AD56" s="463"/>
      <c r="AE56" s="463"/>
      <c r="AF56" s="471"/>
      <c r="AG56" s="471"/>
      <c r="AH56" s="463"/>
      <c r="AI56" s="463"/>
      <c r="AJ56" s="463"/>
      <c r="AK56" s="463"/>
      <c r="AL56" s="463"/>
      <c r="AM56" s="463"/>
      <c r="AN56" s="463"/>
      <c r="AO56" s="463"/>
      <c r="AP56" s="463"/>
      <c r="AQ56" s="471"/>
      <c r="AR56" s="471"/>
      <c r="AS56" s="463"/>
      <c r="AT56" s="471"/>
      <c r="AU56" s="463"/>
      <c r="AV56" s="471"/>
      <c r="AW56" s="471"/>
      <c r="AX56" s="463"/>
      <c r="AY56" s="471"/>
      <c r="AZ56" s="463"/>
      <c r="BA56" s="463"/>
      <c r="BB56" s="463"/>
      <c r="BC56" s="463"/>
      <c r="BD56" s="463"/>
      <c r="BE56" s="463"/>
      <c r="BF56" s="463"/>
      <c r="BG56" s="471"/>
      <c r="BH56" s="472"/>
      <c r="BI56" s="463"/>
      <c r="BJ56" s="463"/>
      <c r="BK56" s="463"/>
      <c r="BL56" s="471"/>
      <c r="BM56" s="463"/>
      <c r="BN56" s="463"/>
      <c r="BO56" s="471"/>
      <c r="BP56" s="471"/>
      <c r="BQ56" s="463"/>
      <c r="BR56" s="471"/>
      <c r="BS56" s="472"/>
      <c r="BT56" s="463"/>
      <c r="BU56" s="463"/>
      <c r="BV56" s="463"/>
      <c r="BW56" s="463"/>
      <c r="BX56" s="463"/>
      <c r="BY56" s="463"/>
      <c r="BZ56" s="463"/>
      <c r="CA56" s="463"/>
      <c r="CB56" s="471"/>
      <c r="CC56" s="463"/>
      <c r="CD56" s="463"/>
      <c r="CE56" s="463"/>
      <c r="CF56" s="471"/>
      <c r="CG56" s="463"/>
      <c r="CH56" s="471"/>
      <c r="CI56" s="471"/>
      <c r="CJ56" s="463"/>
      <c r="CK56" s="471"/>
      <c r="CL56" s="471"/>
      <c r="CM56" s="463"/>
      <c r="CN56" s="471"/>
      <c r="CO56" s="471"/>
      <c r="CP56" s="463"/>
      <c r="CQ56" s="471"/>
      <c r="CR56" s="463"/>
    </row>
    <row r="57" spans="1:96" ht="12.75" customHeight="1">
      <c r="A57" s="463"/>
      <c r="B57" s="463"/>
      <c r="C57" s="463"/>
      <c r="D57" s="463"/>
      <c r="E57" s="463"/>
      <c r="F57" s="463"/>
      <c r="G57" s="463"/>
      <c r="H57" s="471"/>
      <c r="I57" s="463"/>
      <c r="J57" s="463"/>
      <c r="K57" s="471"/>
      <c r="L57" s="472"/>
      <c r="M57" s="471"/>
      <c r="N57" s="471"/>
      <c r="O57" s="471"/>
      <c r="P57" s="471"/>
      <c r="Q57" s="471"/>
      <c r="R57" s="463"/>
      <c r="S57" s="463"/>
      <c r="T57" s="463"/>
      <c r="U57" s="463"/>
      <c r="V57" s="463"/>
      <c r="W57" s="463"/>
      <c r="X57" s="463"/>
      <c r="Y57" s="471"/>
      <c r="Z57" s="463"/>
      <c r="AA57" s="463"/>
      <c r="AB57" s="463"/>
      <c r="AC57" s="463"/>
      <c r="AD57" s="463"/>
      <c r="AE57" s="463"/>
      <c r="AF57" s="471"/>
      <c r="AG57" s="471"/>
      <c r="AH57" s="463"/>
      <c r="AI57" s="463"/>
      <c r="AJ57" s="463"/>
      <c r="AK57" s="463"/>
      <c r="AL57" s="463"/>
      <c r="AM57" s="463"/>
      <c r="AN57" s="463"/>
      <c r="AO57" s="463"/>
      <c r="AP57" s="463"/>
      <c r="AQ57" s="471"/>
      <c r="AR57" s="471"/>
      <c r="AS57" s="463"/>
      <c r="AT57" s="471"/>
      <c r="AU57" s="463"/>
      <c r="AV57" s="471"/>
      <c r="AW57" s="471"/>
      <c r="AX57" s="463"/>
      <c r="AY57" s="471"/>
      <c r="AZ57" s="463"/>
      <c r="BA57" s="463"/>
      <c r="BB57" s="463"/>
      <c r="BC57" s="463"/>
      <c r="BD57" s="463"/>
      <c r="BE57" s="463"/>
      <c r="BF57" s="463"/>
      <c r="BG57" s="471"/>
      <c r="BH57" s="472"/>
      <c r="BI57" s="463"/>
      <c r="BJ57" s="463"/>
      <c r="BK57" s="463"/>
      <c r="BL57" s="471"/>
      <c r="BM57" s="463"/>
      <c r="BN57" s="463"/>
      <c r="BO57" s="471"/>
      <c r="BP57" s="471"/>
      <c r="BQ57" s="463"/>
      <c r="BR57" s="471"/>
      <c r="BS57" s="472"/>
      <c r="BT57" s="463"/>
      <c r="BU57" s="463"/>
      <c r="BV57" s="463"/>
      <c r="BW57" s="463"/>
      <c r="BX57" s="463"/>
      <c r="BY57" s="463"/>
      <c r="BZ57" s="463"/>
      <c r="CA57" s="463"/>
      <c r="CB57" s="471"/>
      <c r="CC57" s="463"/>
      <c r="CD57" s="463"/>
      <c r="CE57" s="463"/>
      <c r="CF57" s="471"/>
      <c r="CG57" s="463"/>
      <c r="CH57" s="471"/>
      <c r="CI57" s="471"/>
      <c r="CJ57" s="463"/>
      <c r="CK57" s="471"/>
      <c r="CL57" s="471"/>
      <c r="CM57" s="463"/>
      <c r="CN57" s="471"/>
      <c r="CO57" s="471"/>
      <c r="CP57" s="463"/>
      <c r="CQ57" s="471"/>
      <c r="CR57" s="463"/>
    </row>
    <row r="58" spans="1:96" ht="12.75" customHeight="1">
      <c r="A58" s="463"/>
      <c r="B58" s="463"/>
      <c r="C58" s="463"/>
      <c r="D58" s="463"/>
      <c r="E58" s="463"/>
      <c r="F58" s="463"/>
      <c r="G58" s="463"/>
      <c r="H58" s="471"/>
      <c r="I58" s="463"/>
      <c r="J58" s="463"/>
      <c r="K58" s="471"/>
      <c r="L58" s="472"/>
      <c r="M58" s="471"/>
      <c r="N58" s="471"/>
      <c r="O58" s="471"/>
      <c r="P58" s="471"/>
      <c r="Q58" s="471"/>
      <c r="R58" s="463"/>
      <c r="S58" s="463"/>
      <c r="T58" s="463"/>
      <c r="U58" s="463"/>
      <c r="V58" s="463"/>
      <c r="W58" s="463"/>
      <c r="X58" s="463"/>
      <c r="Y58" s="471"/>
      <c r="Z58" s="463"/>
      <c r="AA58" s="463"/>
      <c r="AB58" s="463"/>
      <c r="AC58" s="463"/>
      <c r="AD58" s="463"/>
      <c r="AE58" s="463"/>
      <c r="AF58" s="471"/>
      <c r="AG58" s="471"/>
      <c r="AH58" s="463"/>
      <c r="AI58" s="463"/>
      <c r="AJ58" s="463"/>
      <c r="AK58" s="463"/>
      <c r="AL58" s="463"/>
      <c r="AM58" s="463"/>
      <c r="AN58" s="463"/>
      <c r="AO58" s="463"/>
      <c r="AP58" s="463"/>
      <c r="AQ58" s="471"/>
      <c r="AR58" s="471"/>
      <c r="AS58" s="463"/>
      <c r="AT58" s="471"/>
      <c r="AU58" s="463"/>
      <c r="AV58" s="471"/>
      <c r="AW58" s="471"/>
      <c r="AX58" s="463"/>
      <c r="AY58" s="471"/>
      <c r="AZ58" s="463"/>
      <c r="BA58" s="463"/>
      <c r="BB58" s="463"/>
      <c r="BC58" s="463"/>
      <c r="BD58" s="463"/>
      <c r="BE58" s="463"/>
      <c r="BF58" s="463"/>
      <c r="BG58" s="471"/>
      <c r="BH58" s="472"/>
      <c r="BI58" s="463"/>
      <c r="BJ58" s="463"/>
      <c r="BK58" s="463"/>
      <c r="BL58" s="471"/>
      <c r="BM58" s="463"/>
      <c r="BN58" s="463"/>
      <c r="BO58" s="471"/>
      <c r="BP58" s="471"/>
      <c r="BQ58" s="463"/>
      <c r="BR58" s="471"/>
      <c r="BS58" s="472"/>
      <c r="BT58" s="463"/>
      <c r="BU58" s="463"/>
      <c r="BV58" s="463"/>
      <c r="BW58" s="463"/>
      <c r="BX58" s="463"/>
      <c r="BY58" s="463"/>
      <c r="BZ58" s="463"/>
      <c r="CA58" s="463"/>
      <c r="CB58" s="471"/>
      <c r="CC58" s="463"/>
      <c r="CD58" s="463"/>
      <c r="CE58" s="463"/>
      <c r="CF58" s="471"/>
      <c r="CG58" s="463"/>
      <c r="CH58" s="471"/>
      <c r="CI58" s="471"/>
      <c r="CJ58" s="463"/>
      <c r="CK58" s="471"/>
      <c r="CL58" s="471"/>
      <c r="CM58" s="463"/>
      <c r="CN58" s="471"/>
      <c r="CO58" s="471"/>
      <c r="CP58" s="463"/>
      <c r="CQ58" s="471"/>
      <c r="CR58" s="463"/>
    </row>
    <row r="59" spans="1:96" ht="12.75" customHeight="1">
      <c r="A59" s="463"/>
      <c r="B59" s="463"/>
      <c r="C59" s="463"/>
      <c r="D59" s="463"/>
      <c r="E59" s="463"/>
      <c r="F59" s="463"/>
      <c r="G59" s="463"/>
      <c r="H59" s="471"/>
      <c r="I59" s="463"/>
      <c r="J59" s="463"/>
      <c r="K59" s="471"/>
      <c r="L59" s="472"/>
      <c r="M59" s="471"/>
      <c r="N59" s="471"/>
      <c r="O59" s="471"/>
      <c r="P59" s="471"/>
      <c r="Q59" s="471"/>
      <c r="R59" s="463"/>
      <c r="S59" s="463"/>
      <c r="T59" s="463"/>
      <c r="U59" s="463"/>
      <c r="V59" s="463"/>
      <c r="W59" s="463"/>
      <c r="X59" s="463"/>
      <c r="Y59" s="471"/>
      <c r="Z59" s="463"/>
      <c r="AA59" s="463"/>
      <c r="AB59" s="463"/>
      <c r="AC59" s="463"/>
      <c r="AD59" s="463"/>
      <c r="AE59" s="463"/>
      <c r="AF59" s="471"/>
      <c r="AG59" s="471"/>
      <c r="AH59" s="463"/>
      <c r="AI59" s="463"/>
      <c r="AJ59" s="463"/>
      <c r="AK59" s="463"/>
      <c r="AL59" s="463"/>
      <c r="AM59" s="463"/>
      <c r="AN59" s="463"/>
      <c r="AO59" s="463"/>
      <c r="AP59" s="463"/>
      <c r="AQ59" s="471"/>
      <c r="AR59" s="471"/>
      <c r="AS59" s="463"/>
      <c r="AT59" s="471"/>
      <c r="AU59" s="463"/>
      <c r="AV59" s="471"/>
      <c r="AW59" s="471"/>
      <c r="AX59" s="463"/>
      <c r="AY59" s="471"/>
      <c r="AZ59" s="463"/>
      <c r="BA59" s="463"/>
      <c r="BB59" s="463"/>
      <c r="BC59" s="463"/>
      <c r="BD59" s="463"/>
      <c r="BE59" s="463"/>
      <c r="BF59" s="463"/>
      <c r="BG59" s="471"/>
      <c r="BH59" s="472"/>
      <c r="BI59" s="463"/>
      <c r="BJ59" s="463"/>
      <c r="BK59" s="463"/>
      <c r="BL59" s="471"/>
      <c r="BM59" s="463"/>
      <c r="BN59" s="463"/>
      <c r="BO59" s="471"/>
      <c r="BP59" s="471"/>
      <c r="BQ59" s="463"/>
      <c r="BR59" s="471"/>
      <c r="BS59" s="472"/>
      <c r="BT59" s="463"/>
      <c r="BU59" s="463"/>
      <c r="BV59" s="463"/>
      <c r="BW59" s="463"/>
      <c r="BX59" s="463"/>
      <c r="BY59" s="463"/>
      <c r="BZ59" s="463"/>
      <c r="CA59" s="463"/>
      <c r="CB59" s="471"/>
      <c r="CC59" s="463"/>
      <c r="CD59" s="463"/>
      <c r="CE59" s="463"/>
      <c r="CF59" s="471"/>
      <c r="CG59" s="463"/>
      <c r="CH59" s="471"/>
      <c r="CI59" s="471"/>
      <c r="CJ59" s="463"/>
      <c r="CK59" s="471"/>
      <c r="CL59" s="471"/>
      <c r="CM59" s="463"/>
      <c r="CN59" s="471"/>
      <c r="CO59" s="471"/>
      <c r="CP59" s="463"/>
      <c r="CQ59" s="471"/>
      <c r="CR59" s="463"/>
    </row>
    <row r="60" spans="1:96" ht="12.75" customHeight="1">
      <c r="A60" s="463"/>
      <c r="B60" s="463"/>
      <c r="C60" s="463"/>
      <c r="D60" s="463"/>
      <c r="E60" s="463"/>
      <c r="F60" s="463"/>
      <c r="G60" s="463"/>
      <c r="H60" s="471"/>
      <c r="I60" s="463"/>
      <c r="J60" s="463"/>
      <c r="K60" s="471"/>
      <c r="L60" s="472"/>
      <c r="M60" s="471"/>
      <c r="N60" s="471"/>
      <c r="O60" s="471"/>
      <c r="P60" s="471"/>
      <c r="Q60" s="471"/>
      <c r="R60" s="463"/>
      <c r="S60" s="463"/>
      <c r="T60" s="463"/>
      <c r="U60" s="463"/>
      <c r="V60" s="463"/>
      <c r="W60" s="463"/>
      <c r="X60" s="463"/>
      <c r="Y60" s="471"/>
      <c r="Z60" s="463"/>
      <c r="AA60" s="463"/>
      <c r="AB60" s="463"/>
      <c r="AC60" s="463"/>
      <c r="AD60" s="463"/>
      <c r="AE60" s="463"/>
      <c r="AF60" s="471"/>
      <c r="AG60" s="471"/>
      <c r="AH60" s="463"/>
      <c r="AI60" s="463"/>
      <c r="AJ60" s="463"/>
      <c r="AK60" s="463"/>
      <c r="AL60" s="463"/>
      <c r="AM60" s="463"/>
      <c r="AN60" s="463"/>
      <c r="AO60" s="463"/>
      <c r="AP60" s="463"/>
      <c r="AQ60" s="471"/>
      <c r="AR60" s="471"/>
      <c r="AS60" s="463"/>
      <c r="AT60" s="471"/>
      <c r="AU60" s="463"/>
      <c r="AV60" s="471"/>
      <c r="AW60" s="471"/>
      <c r="AX60" s="463"/>
      <c r="AY60" s="471"/>
      <c r="AZ60" s="463"/>
      <c r="BA60" s="463"/>
      <c r="BB60" s="463"/>
      <c r="BC60" s="463"/>
      <c r="BD60" s="463"/>
      <c r="BE60" s="463"/>
      <c r="BF60" s="463"/>
      <c r="BG60" s="471"/>
      <c r="BH60" s="472"/>
      <c r="BI60" s="463"/>
      <c r="BJ60" s="463"/>
      <c r="BK60" s="463"/>
      <c r="BL60" s="471"/>
      <c r="BM60" s="463"/>
      <c r="BN60" s="463"/>
      <c r="BO60" s="471"/>
      <c r="BP60" s="471"/>
      <c r="BQ60" s="463"/>
      <c r="BR60" s="471"/>
      <c r="BS60" s="472"/>
      <c r="BT60" s="463"/>
      <c r="BU60" s="463"/>
      <c r="BV60" s="463"/>
      <c r="BW60" s="463"/>
      <c r="BX60" s="463"/>
      <c r="BY60" s="463"/>
      <c r="BZ60" s="463"/>
      <c r="CA60" s="463"/>
      <c r="CB60" s="471"/>
      <c r="CC60" s="463"/>
      <c r="CD60" s="463"/>
      <c r="CE60" s="463"/>
      <c r="CF60" s="471"/>
      <c r="CG60" s="463"/>
      <c r="CH60" s="471"/>
      <c r="CI60" s="471"/>
      <c r="CJ60" s="463"/>
      <c r="CK60" s="471"/>
      <c r="CL60" s="471"/>
      <c r="CM60" s="463"/>
      <c r="CN60" s="471"/>
      <c r="CO60" s="471"/>
      <c r="CP60" s="463"/>
      <c r="CQ60" s="471"/>
      <c r="CR60" s="463"/>
    </row>
    <row r="61" spans="1:96" ht="12.75" customHeight="1">
      <c r="A61" s="463"/>
      <c r="B61" s="463"/>
      <c r="C61" s="463"/>
      <c r="D61" s="463"/>
      <c r="E61" s="463"/>
      <c r="F61" s="463"/>
      <c r="G61" s="463"/>
      <c r="H61" s="471"/>
      <c r="I61" s="463"/>
      <c r="J61" s="463"/>
      <c r="K61" s="471"/>
      <c r="L61" s="472"/>
      <c r="M61" s="471"/>
      <c r="N61" s="471"/>
      <c r="O61" s="471"/>
      <c r="P61" s="471"/>
      <c r="Q61" s="471"/>
      <c r="R61" s="463"/>
      <c r="S61" s="463"/>
      <c r="T61" s="463"/>
      <c r="U61" s="463"/>
      <c r="V61" s="463"/>
      <c r="W61" s="463"/>
      <c r="X61" s="463"/>
      <c r="Y61" s="471"/>
      <c r="Z61" s="463"/>
      <c r="AA61" s="463"/>
      <c r="AB61" s="463"/>
      <c r="AC61" s="463"/>
      <c r="AD61" s="463"/>
      <c r="AE61" s="463"/>
      <c r="AF61" s="471"/>
      <c r="AG61" s="471"/>
      <c r="AH61" s="463"/>
      <c r="AI61" s="463"/>
      <c r="AJ61" s="463"/>
      <c r="AK61" s="463"/>
      <c r="AL61" s="463"/>
      <c r="AM61" s="463"/>
      <c r="AN61" s="463"/>
      <c r="AO61" s="463"/>
      <c r="AP61" s="463"/>
      <c r="AQ61" s="471"/>
      <c r="AR61" s="471"/>
      <c r="AS61" s="463"/>
      <c r="AT61" s="471"/>
      <c r="AU61" s="463"/>
      <c r="AV61" s="471"/>
      <c r="AW61" s="471"/>
      <c r="AX61" s="463"/>
      <c r="AY61" s="471"/>
      <c r="AZ61" s="463"/>
      <c r="BA61" s="463"/>
      <c r="BB61" s="463"/>
      <c r="BC61" s="463"/>
      <c r="BD61" s="463"/>
      <c r="BE61" s="463"/>
      <c r="BF61" s="463"/>
      <c r="BG61" s="471"/>
      <c r="BH61" s="472"/>
      <c r="BI61" s="463"/>
      <c r="BJ61" s="463"/>
      <c r="BK61" s="463"/>
      <c r="BL61" s="471"/>
      <c r="BM61" s="463"/>
      <c r="BN61" s="463"/>
      <c r="BO61" s="471"/>
      <c r="BP61" s="471"/>
      <c r="BQ61" s="463"/>
      <c r="BR61" s="471"/>
      <c r="BS61" s="472"/>
      <c r="BT61" s="463"/>
      <c r="BU61" s="463"/>
      <c r="BV61" s="463"/>
      <c r="BW61" s="463"/>
      <c r="BX61" s="463"/>
      <c r="BY61" s="463"/>
      <c r="BZ61" s="463"/>
      <c r="CA61" s="463"/>
      <c r="CB61" s="471"/>
      <c r="CC61" s="463"/>
      <c r="CD61" s="463"/>
      <c r="CE61" s="463"/>
      <c r="CF61" s="471"/>
      <c r="CG61" s="463"/>
      <c r="CH61" s="471"/>
      <c r="CI61" s="471"/>
      <c r="CJ61" s="463"/>
      <c r="CK61" s="471"/>
      <c r="CL61" s="471"/>
      <c r="CM61" s="463"/>
      <c r="CN61" s="471"/>
      <c r="CO61" s="471"/>
      <c r="CP61" s="463"/>
      <c r="CQ61" s="471"/>
      <c r="CR61" s="463"/>
    </row>
    <row r="62" spans="1:96" ht="12.75" customHeight="1">
      <c r="A62" s="463"/>
      <c r="B62" s="463"/>
      <c r="C62" s="463"/>
      <c r="D62" s="463"/>
      <c r="E62" s="463"/>
      <c r="F62" s="463"/>
      <c r="G62" s="463"/>
      <c r="H62" s="471"/>
      <c r="I62" s="463"/>
      <c r="J62" s="463"/>
      <c r="K62" s="471"/>
      <c r="L62" s="472"/>
      <c r="M62" s="471"/>
      <c r="N62" s="471"/>
      <c r="O62" s="471"/>
      <c r="P62" s="471"/>
      <c r="Q62" s="471"/>
      <c r="R62" s="463"/>
      <c r="S62" s="463"/>
      <c r="T62" s="463"/>
      <c r="U62" s="463"/>
      <c r="V62" s="463"/>
      <c r="W62" s="463"/>
      <c r="X62" s="463"/>
      <c r="Y62" s="471"/>
      <c r="Z62" s="463"/>
      <c r="AA62" s="463"/>
      <c r="AB62" s="463"/>
      <c r="AC62" s="463"/>
      <c r="AD62" s="463"/>
      <c r="AE62" s="463"/>
      <c r="AF62" s="471"/>
      <c r="AG62" s="471"/>
      <c r="AH62" s="463"/>
      <c r="AI62" s="463"/>
      <c r="AJ62" s="463"/>
      <c r="AK62" s="463"/>
      <c r="AL62" s="463"/>
      <c r="AM62" s="463"/>
      <c r="AN62" s="463"/>
      <c r="AO62" s="463"/>
      <c r="AP62" s="463"/>
      <c r="AQ62" s="471"/>
      <c r="AR62" s="471"/>
      <c r="AS62" s="463"/>
      <c r="AT62" s="471"/>
      <c r="AU62" s="463"/>
      <c r="AV62" s="471"/>
      <c r="AW62" s="471"/>
      <c r="AX62" s="463"/>
      <c r="AY62" s="471"/>
      <c r="AZ62" s="463"/>
      <c r="BA62" s="463"/>
      <c r="BB62" s="463"/>
      <c r="BC62" s="463"/>
      <c r="BD62" s="463"/>
      <c r="BE62" s="463"/>
      <c r="BF62" s="463"/>
      <c r="BG62" s="471"/>
      <c r="BH62" s="472"/>
      <c r="BI62" s="463"/>
      <c r="BJ62" s="463"/>
      <c r="BK62" s="463"/>
      <c r="BL62" s="471"/>
      <c r="BM62" s="463"/>
      <c r="BN62" s="463"/>
      <c r="BO62" s="471"/>
      <c r="BP62" s="471"/>
      <c r="BQ62" s="463"/>
      <c r="BR62" s="471"/>
      <c r="BS62" s="472"/>
      <c r="BT62" s="463"/>
      <c r="BU62" s="463"/>
      <c r="BV62" s="463"/>
      <c r="BW62" s="463"/>
      <c r="BX62" s="463"/>
      <c r="BY62" s="463"/>
      <c r="BZ62" s="463"/>
      <c r="CA62" s="463"/>
      <c r="CB62" s="471"/>
      <c r="CC62" s="463"/>
      <c r="CD62" s="463"/>
      <c r="CE62" s="463"/>
      <c r="CF62" s="471"/>
      <c r="CG62" s="463"/>
      <c r="CH62" s="471"/>
      <c r="CI62" s="471"/>
      <c r="CJ62" s="463"/>
      <c r="CK62" s="471"/>
      <c r="CL62" s="471"/>
      <c r="CM62" s="463"/>
      <c r="CN62" s="471"/>
      <c r="CO62" s="471"/>
      <c r="CP62" s="463"/>
      <c r="CQ62" s="471"/>
      <c r="CR62" s="463"/>
    </row>
    <row r="63" spans="1:96" ht="12.75" customHeight="1">
      <c r="A63" s="463"/>
      <c r="B63" s="463"/>
      <c r="C63" s="463"/>
      <c r="D63" s="463"/>
      <c r="E63" s="463"/>
      <c r="F63" s="463"/>
      <c r="G63" s="463"/>
      <c r="H63" s="471"/>
      <c r="I63" s="463"/>
      <c r="J63" s="463"/>
      <c r="K63" s="471"/>
      <c r="L63" s="472"/>
      <c r="M63" s="471"/>
      <c r="N63" s="471"/>
      <c r="O63" s="471"/>
      <c r="P63" s="471"/>
      <c r="Q63" s="471"/>
      <c r="R63" s="463"/>
      <c r="S63" s="463"/>
      <c r="T63" s="463"/>
      <c r="U63" s="463"/>
      <c r="V63" s="463"/>
      <c r="W63" s="463"/>
      <c r="X63" s="463"/>
      <c r="Y63" s="471"/>
      <c r="Z63" s="463"/>
      <c r="AA63" s="463"/>
      <c r="AB63" s="463"/>
      <c r="AC63" s="463"/>
      <c r="AD63" s="463"/>
      <c r="AE63" s="463"/>
      <c r="AF63" s="471"/>
      <c r="AG63" s="471"/>
      <c r="AH63" s="463"/>
      <c r="AI63" s="463"/>
      <c r="AJ63" s="463"/>
      <c r="AK63" s="463"/>
      <c r="AL63" s="463"/>
      <c r="AM63" s="463"/>
      <c r="AN63" s="463"/>
      <c r="AO63" s="463"/>
      <c r="AP63" s="463"/>
      <c r="AQ63" s="471"/>
      <c r="AR63" s="471"/>
      <c r="AS63" s="463"/>
      <c r="AT63" s="471"/>
      <c r="AU63" s="463"/>
      <c r="AV63" s="471"/>
      <c r="AW63" s="471"/>
      <c r="AX63" s="463"/>
      <c r="AY63" s="471"/>
      <c r="AZ63" s="463"/>
      <c r="BA63" s="463"/>
      <c r="BB63" s="463"/>
      <c r="BC63" s="463"/>
      <c r="BD63" s="463"/>
      <c r="BE63" s="463"/>
      <c r="BF63" s="463"/>
      <c r="BG63" s="471"/>
      <c r="BH63" s="472"/>
      <c r="BI63" s="463"/>
      <c r="BJ63" s="463"/>
      <c r="BK63" s="463"/>
      <c r="BL63" s="471"/>
      <c r="BM63" s="463"/>
      <c r="BN63" s="463"/>
      <c r="BO63" s="471"/>
      <c r="BP63" s="471"/>
      <c r="BQ63" s="463"/>
      <c r="BR63" s="471"/>
      <c r="BS63" s="472"/>
      <c r="BT63" s="463"/>
      <c r="BU63" s="463"/>
      <c r="BV63" s="463"/>
      <c r="BW63" s="463"/>
      <c r="BX63" s="463"/>
      <c r="BY63" s="463"/>
      <c r="BZ63" s="463"/>
      <c r="CA63" s="463"/>
      <c r="CB63" s="471"/>
      <c r="CC63" s="463"/>
      <c r="CD63" s="463"/>
      <c r="CE63" s="463"/>
      <c r="CF63" s="471"/>
      <c r="CG63" s="463"/>
      <c r="CH63" s="471"/>
      <c r="CI63" s="471"/>
      <c r="CJ63" s="463"/>
      <c r="CK63" s="471"/>
      <c r="CL63" s="471"/>
      <c r="CM63" s="463"/>
      <c r="CN63" s="471"/>
      <c r="CO63" s="471"/>
      <c r="CP63" s="463"/>
      <c r="CQ63" s="471"/>
      <c r="CR63" s="463"/>
    </row>
    <row r="64" spans="1:96" ht="12.75" customHeight="1">
      <c r="A64" s="463"/>
      <c r="B64" s="463"/>
      <c r="C64" s="463"/>
      <c r="D64" s="463"/>
      <c r="E64" s="463"/>
      <c r="F64" s="463"/>
      <c r="G64" s="463"/>
      <c r="H64" s="471"/>
      <c r="I64" s="463"/>
      <c r="J64" s="463"/>
      <c r="K64" s="471"/>
      <c r="L64" s="472"/>
      <c r="M64" s="471"/>
      <c r="N64" s="471"/>
      <c r="O64" s="471"/>
      <c r="P64" s="471"/>
      <c r="Q64" s="471"/>
      <c r="R64" s="463"/>
      <c r="S64" s="463"/>
      <c r="T64" s="463"/>
      <c r="U64" s="463"/>
      <c r="V64" s="463"/>
      <c r="W64" s="463"/>
      <c r="X64" s="463"/>
      <c r="Y64" s="471"/>
      <c r="Z64" s="463"/>
      <c r="AA64" s="463"/>
      <c r="AB64" s="463"/>
      <c r="AC64" s="463"/>
      <c r="AD64" s="463"/>
      <c r="AE64" s="463"/>
      <c r="AF64" s="471"/>
      <c r="AG64" s="471"/>
      <c r="AH64" s="463"/>
      <c r="AI64" s="463"/>
      <c r="AJ64" s="463"/>
      <c r="AK64" s="463"/>
      <c r="AL64" s="463"/>
      <c r="AM64" s="463"/>
      <c r="AN64" s="463"/>
      <c r="AO64" s="463"/>
      <c r="AP64" s="463"/>
      <c r="AQ64" s="471"/>
      <c r="AR64" s="471"/>
      <c r="AS64" s="463"/>
      <c r="AT64" s="471"/>
      <c r="AU64" s="463"/>
      <c r="AV64" s="471"/>
      <c r="AW64" s="471"/>
      <c r="AX64" s="463"/>
      <c r="AY64" s="471"/>
      <c r="AZ64" s="463"/>
      <c r="BA64" s="463"/>
      <c r="BB64" s="463"/>
      <c r="BC64" s="463"/>
      <c r="BD64" s="463"/>
      <c r="BE64" s="463"/>
      <c r="BF64" s="463"/>
      <c r="BG64" s="471"/>
      <c r="BH64" s="472"/>
      <c r="BI64" s="463"/>
      <c r="BJ64" s="463"/>
      <c r="BK64" s="463"/>
      <c r="BL64" s="471"/>
      <c r="BM64" s="463"/>
      <c r="BN64" s="463"/>
      <c r="BO64" s="471"/>
      <c r="BP64" s="471"/>
      <c r="BQ64" s="463"/>
      <c r="BR64" s="471"/>
      <c r="BS64" s="472"/>
      <c r="BT64" s="463"/>
      <c r="BU64" s="463"/>
      <c r="BV64" s="463"/>
      <c r="BW64" s="463"/>
      <c r="BX64" s="463"/>
      <c r="BY64" s="463"/>
      <c r="BZ64" s="463"/>
      <c r="CA64" s="463"/>
      <c r="CB64" s="471"/>
      <c r="CC64" s="463"/>
      <c r="CD64" s="463"/>
      <c r="CE64" s="463"/>
      <c r="CF64" s="471"/>
      <c r="CG64" s="463"/>
      <c r="CH64" s="471"/>
      <c r="CI64" s="471"/>
      <c r="CJ64" s="463"/>
      <c r="CK64" s="471"/>
      <c r="CL64" s="471"/>
      <c r="CM64" s="463"/>
      <c r="CN64" s="471"/>
      <c r="CO64" s="471"/>
      <c r="CP64" s="463"/>
      <c r="CQ64" s="471"/>
      <c r="CR64" s="463"/>
    </row>
    <row r="65" spans="1:96" ht="12.75" customHeight="1">
      <c r="A65" s="463"/>
      <c r="B65" s="463"/>
      <c r="C65" s="463"/>
      <c r="D65" s="463"/>
      <c r="E65" s="463"/>
      <c r="F65" s="463"/>
      <c r="G65" s="463"/>
      <c r="H65" s="471"/>
      <c r="I65" s="463"/>
      <c r="J65" s="463"/>
      <c r="K65" s="471"/>
      <c r="L65" s="472"/>
      <c r="M65" s="471"/>
      <c r="N65" s="471"/>
      <c r="O65" s="471"/>
      <c r="P65" s="471"/>
      <c r="Q65" s="471"/>
      <c r="R65" s="463"/>
      <c r="S65" s="463"/>
      <c r="T65" s="463"/>
      <c r="U65" s="463"/>
      <c r="V65" s="463"/>
      <c r="W65" s="463"/>
      <c r="X65" s="463"/>
      <c r="Y65" s="471"/>
      <c r="Z65" s="463"/>
      <c r="AA65" s="463"/>
      <c r="AB65" s="463"/>
      <c r="AC65" s="463"/>
      <c r="AD65" s="463"/>
      <c r="AE65" s="463"/>
      <c r="AF65" s="471"/>
      <c r="AG65" s="471"/>
      <c r="AH65" s="463"/>
      <c r="AI65" s="463"/>
      <c r="AJ65" s="463"/>
      <c r="AK65" s="463"/>
      <c r="AL65" s="463"/>
      <c r="AM65" s="463"/>
      <c r="AN65" s="463"/>
      <c r="AO65" s="463"/>
      <c r="AP65" s="463"/>
      <c r="AQ65" s="471"/>
      <c r="AR65" s="471"/>
      <c r="AS65" s="463"/>
      <c r="AT65" s="471"/>
      <c r="AU65" s="463"/>
      <c r="AV65" s="471"/>
      <c r="AW65" s="471"/>
      <c r="AX65" s="463"/>
      <c r="AY65" s="471"/>
      <c r="AZ65" s="463"/>
      <c r="BA65" s="463"/>
      <c r="BB65" s="463"/>
      <c r="BC65" s="463"/>
      <c r="BD65" s="463"/>
      <c r="BE65" s="463"/>
      <c r="BF65" s="463"/>
      <c r="BG65" s="471"/>
      <c r="BH65" s="472"/>
      <c r="BI65" s="463"/>
      <c r="BJ65" s="463"/>
      <c r="BK65" s="463"/>
      <c r="BL65" s="471"/>
      <c r="BM65" s="463"/>
      <c r="BN65" s="463"/>
      <c r="BO65" s="471"/>
      <c r="BP65" s="471"/>
      <c r="BQ65" s="463"/>
      <c r="BR65" s="471"/>
      <c r="BS65" s="472"/>
      <c r="BT65" s="463"/>
      <c r="BU65" s="463"/>
      <c r="BV65" s="463"/>
      <c r="BW65" s="463"/>
      <c r="BX65" s="463"/>
      <c r="BY65" s="463"/>
      <c r="BZ65" s="463"/>
      <c r="CA65" s="463"/>
      <c r="CB65" s="471"/>
      <c r="CC65" s="463"/>
      <c r="CD65" s="463"/>
      <c r="CE65" s="463"/>
      <c r="CF65" s="471"/>
      <c r="CG65" s="463"/>
      <c r="CH65" s="471"/>
      <c r="CI65" s="471"/>
      <c r="CJ65" s="463"/>
      <c r="CK65" s="471"/>
      <c r="CL65" s="471"/>
      <c r="CM65" s="463"/>
      <c r="CN65" s="471"/>
      <c r="CO65" s="471"/>
      <c r="CP65" s="463"/>
      <c r="CQ65" s="471"/>
      <c r="CR65" s="463"/>
    </row>
    <row r="66" spans="1:96" ht="12.75" customHeight="1">
      <c r="A66" s="463"/>
      <c r="B66" s="463"/>
      <c r="C66" s="463"/>
      <c r="D66" s="463"/>
      <c r="E66" s="463"/>
      <c r="F66" s="463"/>
      <c r="G66" s="463"/>
      <c r="H66" s="471"/>
      <c r="I66" s="463"/>
      <c r="J66" s="463"/>
      <c r="K66" s="471"/>
      <c r="L66" s="472"/>
      <c r="M66" s="471"/>
      <c r="N66" s="471"/>
      <c r="O66" s="471"/>
      <c r="P66" s="471"/>
      <c r="Q66" s="471"/>
      <c r="R66" s="463"/>
      <c r="S66" s="463"/>
      <c r="T66" s="463"/>
      <c r="U66" s="463"/>
      <c r="V66" s="463"/>
      <c r="W66" s="463"/>
      <c r="X66" s="463"/>
      <c r="Y66" s="471"/>
      <c r="Z66" s="463"/>
      <c r="AA66" s="463"/>
      <c r="AB66" s="463"/>
      <c r="AC66" s="463"/>
      <c r="AD66" s="463"/>
      <c r="AE66" s="463"/>
      <c r="AF66" s="471"/>
      <c r="AG66" s="471"/>
      <c r="AH66" s="463"/>
      <c r="AI66" s="463"/>
      <c r="AJ66" s="463"/>
      <c r="AK66" s="463"/>
      <c r="AL66" s="463"/>
      <c r="AM66" s="463"/>
      <c r="AN66" s="463"/>
      <c r="AO66" s="463"/>
      <c r="AP66" s="463"/>
      <c r="AQ66" s="471"/>
      <c r="AR66" s="471"/>
      <c r="AS66" s="463"/>
      <c r="AT66" s="471"/>
      <c r="AU66" s="463"/>
      <c r="AV66" s="471"/>
      <c r="AW66" s="471"/>
      <c r="AX66" s="463"/>
      <c r="AY66" s="471"/>
      <c r="AZ66" s="463"/>
      <c r="BA66" s="463"/>
      <c r="BB66" s="463"/>
      <c r="BC66" s="463"/>
      <c r="BD66" s="463"/>
      <c r="BE66" s="463"/>
      <c r="BF66" s="463"/>
      <c r="BG66" s="471"/>
      <c r="BH66" s="472"/>
      <c r="BI66" s="463"/>
      <c r="BJ66" s="463"/>
      <c r="BK66" s="463"/>
      <c r="BL66" s="471"/>
      <c r="BM66" s="463"/>
      <c r="BN66" s="463"/>
      <c r="BO66" s="471"/>
      <c r="BP66" s="471"/>
      <c r="BQ66" s="463"/>
      <c r="BR66" s="471"/>
      <c r="BS66" s="472"/>
      <c r="BT66" s="463"/>
      <c r="BU66" s="463"/>
      <c r="BV66" s="463"/>
      <c r="BW66" s="463"/>
      <c r="BX66" s="463"/>
      <c r="BY66" s="463"/>
      <c r="BZ66" s="463"/>
      <c r="CA66" s="463"/>
      <c r="CB66" s="471"/>
      <c r="CC66" s="463"/>
      <c r="CD66" s="463"/>
      <c r="CE66" s="463"/>
      <c r="CF66" s="471"/>
      <c r="CG66" s="463"/>
      <c r="CH66" s="471"/>
      <c r="CI66" s="471"/>
      <c r="CJ66" s="463"/>
      <c r="CK66" s="471"/>
      <c r="CL66" s="471"/>
      <c r="CM66" s="463"/>
      <c r="CN66" s="471"/>
      <c r="CO66" s="471"/>
      <c r="CP66" s="463"/>
      <c r="CQ66" s="471"/>
      <c r="CR66" s="463"/>
    </row>
    <row r="67" spans="1:96" ht="12.75" customHeight="1">
      <c r="A67" s="463"/>
      <c r="B67" s="463"/>
      <c r="C67" s="463"/>
      <c r="D67" s="463"/>
      <c r="E67" s="463"/>
      <c r="F67" s="463"/>
      <c r="G67" s="463"/>
      <c r="H67" s="471"/>
      <c r="I67" s="463"/>
      <c r="J67" s="463"/>
      <c r="K67" s="471"/>
      <c r="L67" s="472"/>
      <c r="M67" s="471"/>
      <c r="N67" s="471"/>
      <c r="O67" s="471"/>
      <c r="P67" s="471"/>
      <c r="Q67" s="471"/>
      <c r="R67" s="463"/>
      <c r="S67" s="463"/>
      <c r="T67" s="463"/>
      <c r="U67" s="463"/>
      <c r="V67" s="463"/>
      <c r="W67" s="463"/>
      <c r="X67" s="463"/>
      <c r="Y67" s="471"/>
      <c r="Z67" s="463"/>
      <c r="AA67" s="463"/>
      <c r="AB67" s="463"/>
      <c r="AC67" s="463"/>
      <c r="AD67" s="463"/>
      <c r="AE67" s="463"/>
      <c r="AF67" s="471"/>
      <c r="AG67" s="471"/>
      <c r="AH67" s="463"/>
      <c r="AI67" s="463"/>
      <c r="AJ67" s="463"/>
      <c r="AK67" s="463"/>
      <c r="AL67" s="463"/>
      <c r="AM67" s="463"/>
      <c r="AN67" s="463"/>
      <c r="AO67" s="463"/>
      <c r="AP67" s="463"/>
      <c r="AQ67" s="471"/>
      <c r="AR67" s="471"/>
      <c r="AS67" s="463"/>
      <c r="AT67" s="471"/>
      <c r="AU67" s="463"/>
      <c r="AV67" s="471"/>
      <c r="AW67" s="471"/>
      <c r="AX67" s="463"/>
      <c r="AY67" s="471"/>
      <c r="AZ67" s="463"/>
      <c r="BA67" s="463"/>
      <c r="BB67" s="463"/>
      <c r="BC67" s="463"/>
      <c r="BD67" s="463"/>
      <c r="BE67" s="463"/>
      <c r="BF67" s="463"/>
      <c r="BG67" s="471"/>
      <c r="BH67" s="472"/>
      <c r="BI67" s="463"/>
      <c r="BJ67" s="463"/>
      <c r="BK67" s="463"/>
      <c r="BL67" s="471"/>
      <c r="BM67" s="463"/>
      <c r="BN67" s="463"/>
      <c r="BO67" s="471"/>
      <c r="BP67" s="471"/>
      <c r="BQ67" s="463"/>
      <c r="BR67" s="471"/>
      <c r="BS67" s="472"/>
      <c r="BT67" s="463"/>
      <c r="BU67" s="463"/>
      <c r="BV67" s="463"/>
      <c r="BW67" s="463"/>
      <c r="BX67" s="463"/>
      <c r="BY67" s="463"/>
      <c r="BZ67" s="463"/>
      <c r="CA67" s="463"/>
      <c r="CB67" s="471"/>
      <c r="CC67" s="463"/>
      <c r="CD67" s="463"/>
      <c r="CE67" s="463"/>
      <c r="CF67" s="471"/>
      <c r="CG67" s="463"/>
      <c r="CH67" s="471"/>
      <c r="CI67" s="471"/>
      <c r="CJ67" s="463"/>
      <c r="CK67" s="471"/>
      <c r="CL67" s="471"/>
      <c r="CM67" s="463"/>
      <c r="CN67" s="471"/>
      <c r="CO67" s="471"/>
      <c r="CP67" s="463"/>
      <c r="CQ67" s="471"/>
      <c r="CR67" s="463"/>
    </row>
    <row r="68" spans="1:96" ht="12.75" customHeight="1">
      <c r="A68" s="463"/>
      <c r="B68" s="463"/>
      <c r="C68" s="463"/>
      <c r="D68" s="463"/>
      <c r="E68" s="463"/>
      <c r="F68" s="463"/>
      <c r="G68" s="463"/>
      <c r="H68" s="471"/>
      <c r="I68" s="463"/>
      <c r="J68" s="463"/>
      <c r="K68" s="471"/>
      <c r="L68" s="472"/>
      <c r="M68" s="471"/>
      <c r="N68" s="471"/>
      <c r="O68" s="471"/>
      <c r="P68" s="471"/>
      <c r="Q68" s="471"/>
      <c r="R68" s="463"/>
      <c r="S68" s="463"/>
      <c r="T68" s="463"/>
      <c r="U68" s="463"/>
      <c r="V68" s="463"/>
      <c r="W68" s="463"/>
      <c r="X68" s="463"/>
      <c r="Y68" s="471"/>
      <c r="Z68" s="463"/>
      <c r="AA68" s="463"/>
      <c r="AB68" s="463"/>
      <c r="AC68" s="463"/>
      <c r="AD68" s="463"/>
      <c r="AE68" s="463"/>
      <c r="AF68" s="471"/>
      <c r="AG68" s="471"/>
      <c r="AH68" s="463"/>
      <c r="AI68" s="463"/>
      <c r="AJ68" s="463"/>
      <c r="AK68" s="463"/>
      <c r="AL68" s="463"/>
      <c r="AM68" s="463"/>
      <c r="AN68" s="463"/>
      <c r="AO68" s="463"/>
      <c r="AP68" s="463"/>
      <c r="AQ68" s="471"/>
      <c r="AR68" s="471"/>
      <c r="AS68" s="463"/>
      <c r="AT68" s="471"/>
      <c r="AU68" s="463"/>
      <c r="AV68" s="471"/>
      <c r="AW68" s="471"/>
      <c r="AX68" s="463"/>
      <c r="AY68" s="471"/>
      <c r="AZ68" s="463"/>
      <c r="BA68" s="463"/>
      <c r="BB68" s="463"/>
      <c r="BC68" s="463"/>
      <c r="BD68" s="463"/>
      <c r="BE68" s="463"/>
      <c r="BF68" s="463"/>
      <c r="BG68" s="471"/>
      <c r="BH68" s="472"/>
      <c r="BI68" s="463"/>
      <c r="BJ68" s="463"/>
      <c r="BK68" s="463"/>
      <c r="BL68" s="471"/>
      <c r="BM68" s="463"/>
      <c r="BN68" s="463"/>
      <c r="BO68" s="471"/>
      <c r="BP68" s="471"/>
      <c r="BQ68" s="463"/>
      <c r="BR68" s="471"/>
      <c r="BS68" s="472"/>
      <c r="BT68" s="463"/>
      <c r="BU68" s="463"/>
      <c r="BV68" s="463"/>
      <c r="BW68" s="463"/>
      <c r="BX68" s="463"/>
      <c r="BY68" s="463"/>
      <c r="BZ68" s="463"/>
      <c r="CA68" s="463"/>
      <c r="CB68" s="471"/>
      <c r="CC68" s="463"/>
      <c r="CD68" s="463"/>
      <c r="CE68" s="463"/>
      <c r="CF68" s="471"/>
      <c r="CG68" s="463"/>
      <c r="CH68" s="471"/>
      <c r="CI68" s="471"/>
      <c r="CJ68" s="463"/>
      <c r="CK68" s="471"/>
      <c r="CL68" s="471"/>
      <c r="CM68" s="463"/>
      <c r="CN68" s="471"/>
      <c r="CO68" s="471"/>
      <c r="CP68" s="463"/>
      <c r="CQ68" s="471"/>
      <c r="CR68" s="463"/>
    </row>
    <row r="69" spans="1:96" ht="12.75" customHeight="1">
      <c r="A69" s="463"/>
      <c r="B69" s="463"/>
      <c r="C69" s="463"/>
      <c r="D69" s="463"/>
      <c r="E69" s="463"/>
      <c r="F69" s="463"/>
      <c r="G69" s="463"/>
      <c r="H69" s="471"/>
      <c r="I69" s="463"/>
      <c r="J69" s="463"/>
      <c r="K69" s="471"/>
      <c r="L69" s="472"/>
      <c r="M69" s="471"/>
      <c r="N69" s="471"/>
      <c r="O69" s="471"/>
      <c r="P69" s="471"/>
      <c r="Q69" s="471"/>
      <c r="R69" s="463"/>
      <c r="S69" s="463"/>
      <c r="T69" s="463"/>
      <c r="U69" s="463"/>
      <c r="V69" s="463"/>
      <c r="W69" s="463"/>
      <c r="X69" s="463"/>
      <c r="Y69" s="471"/>
      <c r="Z69" s="463"/>
      <c r="AA69" s="463"/>
      <c r="AB69" s="463"/>
      <c r="AC69" s="463"/>
      <c r="AD69" s="463"/>
      <c r="AE69" s="463"/>
      <c r="AF69" s="471"/>
      <c r="AG69" s="471"/>
      <c r="AH69" s="463"/>
      <c r="AI69" s="463"/>
      <c r="AJ69" s="463"/>
      <c r="AK69" s="463"/>
      <c r="AL69" s="463"/>
      <c r="AM69" s="463"/>
      <c r="AN69" s="463"/>
      <c r="AO69" s="463"/>
      <c r="AP69" s="463"/>
      <c r="AQ69" s="471"/>
      <c r="AR69" s="471"/>
      <c r="AS69" s="463"/>
      <c r="AT69" s="471"/>
      <c r="AU69" s="463"/>
      <c r="AV69" s="471"/>
      <c r="AW69" s="471"/>
      <c r="AX69" s="463"/>
      <c r="AY69" s="471"/>
      <c r="AZ69" s="463"/>
      <c r="BA69" s="463"/>
      <c r="BB69" s="463"/>
      <c r="BC69" s="463"/>
      <c r="BD69" s="463"/>
      <c r="BE69" s="463"/>
      <c r="BF69" s="463"/>
      <c r="BG69" s="471"/>
      <c r="BH69" s="472"/>
      <c r="BI69" s="463"/>
      <c r="BJ69" s="463"/>
      <c r="BK69" s="463"/>
      <c r="BL69" s="471"/>
      <c r="BM69" s="463"/>
      <c r="BN69" s="463"/>
      <c r="BO69" s="471"/>
      <c r="BP69" s="471"/>
      <c r="BQ69" s="463"/>
      <c r="BR69" s="471"/>
      <c r="BS69" s="472"/>
      <c r="BT69" s="463"/>
      <c r="BU69" s="463"/>
      <c r="BV69" s="463"/>
      <c r="BW69" s="463"/>
      <c r="BX69" s="463"/>
      <c r="BY69" s="463"/>
      <c r="BZ69" s="463"/>
      <c r="CA69" s="463"/>
      <c r="CB69" s="471"/>
      <c r="CC69" s="463"/>
      <c r="CD69" s="463"/>
      <c r="CE69" s="463"/>
      <c r="CF69" s="471"/>
      <c r="CG69" s="463"/>
      <c r="CH69" s="471"/>
      <c r="CI69" s="471"/>
      <c r="CJ69" s="463"/>
      <c r="CK69" s="471"/>
      <c r="CL69" s="471"/>
      <c r="CM69" s="463"/>
      <c r="CN69" s="471"/>
      <c r="CO69" s="471"/>
      <c r="CP69" s="463"/>
      <c r="CQ69" s="471"/>
      <c r="CR69" s="463"/>
    </row>
    <row r="70" spans="1:96" ht="12.75" customHeight="1">
      <c r="A70" s="463"/>
      <c r="B70" s="463"/>
      <c r="C70" s="463"/>
      <c r="D70" s="463"/>
      <c r="E70" s="463"/>
      <c r="F70" s="463"/>
      <c r="G70" s="463"/>
      <c r="H70" s="471"/>
      <c r="I70" s="463"/>
      <c r="J70" s="463"/>
      <c r="K70" s="471"/>
      <c r="L70" s="472"/>
      <c r="M70" s="471"/>
      <c r="N70" s="471"/>
      <c r="O70" s="471"/>
      <c r="P70" s="471"/>
      <c r="Q70" s="471"/>
      <c r="R70" s="463"/>
      <c r="S70" s="463"/>
      <c r="T70" s="463"/>
      <c r="U70" s="463"/>
      <c r="V70" s="463"/>
      <c r="W70" s="463"/>
      <c r="X70" s="463"/>
      <c r="Y70" s="471"/>
      <c r="Z70" s="463"/>
      <c r="AA70" s="463"/>
      <c r="AB70" s="463"/>
      <c r="AC70" s="463"/>
      <c r="AD70" s="463"/>
      <c r="AE70" s="463"/>
      <c r="AF70" s="471"/>
      <c r="AG70" s="471"/>
      <c r="AH70" s="463"/>
      <c r="AI70" s="463"/>
      <c r="AJ70" s="463"/>
      <c r="AK70" s="463"/>
      <c r="AL70" s="463"/>
      <c r="AM70" s="463"/>
      <c r="AN70" s="463"/>
      <c r="AO70" s="463"/>
      <c r="AP70" s="463"/>
      <c r="AQ70" s="471"/>
      <c r="AR70" s="471"/>
      <c r="AS70" s="463"/>
      <c r="AT70" s="471"/>
      <c r="AU70" s="463"/>
      <c r="AV70" s="471"/>
      <c r="AW70" s="471"/>
      <c r="AX70" s="463"/>
      <c r="AY70" s="471"/>
      <c r="AZ70" s="463"/>
      <c r="BA70" s="463"/>
      <c r="BB70" s="463"/>
      <c r="BC70" s="463"/>
      <c r="BD70" s="463"/>
      <c r="BE70" s="463"/>
      <c r="BF70" s="463"/>
      <c r="BG70" s="471"/>
      <c r="BH70" s="472"/>
      <c r="BI70" s="463"/>
      <c r="BJ70" s="463"/>
      <c r="BK70" s="463"/>
      <c r="BL70" s="471"/>
      <c r="BM70" s="463"/>
      <c r="BN70" s="463"/>
      <c r="BO70" s="471"/>
      <c r="BP70" s="471"/>
      <c r="BQ70" s="463"/>
      <c r="BR70" s="471"/>
      <c r="BS70" s="472"/>
      <c r="BT70" s="463"/>
      <c r="BU70" s="463"/>
      <c r="BV70" s="463"/>
      <c r="BW70" s="463"/>
      <c r="BX70" s="463"/>
      <c r="BY70" s="463"/>
      <c r="BZ70" s="463"/>
      <c r="CA70" s="463"/>
      <c r="CB70" s="471"/>
      <c r="CC70" s="463"/>
      <c r="CD70" s="463"/>
      <c r="CE70" s="463"/>
      <c r="CF70" s="471"/>
      <c r="CG70" s="463"/>
      <c r="CH70" s="471"/>
      <c r="CI70" s="471"/>
      <c r="CJ70" s="463"/>
      <c r="CK70" s="471"/>
      <c r="CL70" s="471"/>
      <c r="CM70" s="463"/>
      <c r="CN70" s="471"/>
      <c r="CO70" s="471"/>
      <c r="CP70" s="463"/>
      <c r="CQ70" s="471"/>
      <c r="CR70" s="463"/>
    </row>
    <row r="71" spans="1:96" ht="12.75" customHeight="1">
      <c r="A71" s="463"/>
      <c r="B71" s="463"/>
      <c r="C71" s="463"/>
      <c r="D71" s="463"/>
      <c r="E71" s="463"/>
      <c r="F71" s="463"/>
      <c r="G71" s="463"/>
      <c r="H71" s="471"/>
      <c r="I71" s="463"/>
      <c r="J71" s="463"/>
      <c r="K71" s="471"/>
      <c r="L71" s="472"/>
      <c r="M71" s="471"/>
      <c r="N71" s="471"/>
      <c r="O71" s="471"/>
      <c r="P71" s="471"/>
      <c r="Q71" s="471"/>
      <c r="R71" s="463"/>
      <c r="S71" s="463"/>
      <c r="T71" s="463"/>
      <c r="U71" s="463"/>
      <c r="V71" s="463"/>
      <c r="W71" s="463"/>
      <c r="X71" s="463"/>
      <c r="Y71" s="471"/>
      <c r="Z71" s="463"/>
      <c r="AA71" s="463"/>
      <c r="AB71" s="463"/>
      <c r="AC71" s="463"/>
      <c r="AD71" s="463"/>
      <c r="AE71" s="463"/>
      <c r="AF71" s="471"/>
      <c r="AG71" s="471"/>
      <c r="AH71" s="463"/>
      <c r="AI71" s="463"/>
      <c r="AJ71" s="463"/>
      <c r="AK71" s="463"/>
      <c r="AL71" s="463"/>
      <c r="AM71" s="463"/>
      <c r="AN71" s="463"/>
      <c r="AO71" s="463"/>
      <c r="AP71" s="463"/>
      <c r="AQ71" s="471"/>
      <c r="AR71" s="471"/>
      <c r="AS71" s="463"/>
      <c r="AT71" s="471"/>
      <c r="AU71" s="463"/>
      <c r="AV71" s="471"/>
      <c r="AW71" s="471"/>
      <c r="AX71" s="463"/>
      <c r="AY71" s="471"/>
      <c r="AZ71" s="463"/>
      <c r="BA71" s="463"/>
      <c r="BB71" s="463"/>
      <c r="BC71" s="463"/>
      <c r="BD71" s="463"/>
      <c r="BE71" s="463"/>
      <c r="BF71" s="463"/>
      <c r="BG71" s="471"/>
      <c r="BH71" s="472"/>
      <c r="BI71" s="463"/>
      <c r="BJ71" s="463"/>
      <c r="BK71" s="463"/>
      <c r="BL71" s="471"/>
      <c r="BM71" s="463"/>
      <c r="BN71" s="463"/>
      <c r="BO71" s="471"/>
      <c r="BP71" s="471"/>
      <c r="BQ71" s="463"/>
      <c r="BR71" s="471"/>
      <c r="BS71" s="472"/>
      <c r="BT71" s="463"/>
      <c r="BU71" s="463"/>
      <c r="BV71" s="463"/>
      <c r="BW71" s="463"/>
      <c r="BX71" s="463"/>
      <c r="BY71" s="463"/>
      <c r="BZ71" s="463"/>
      <c r="CA71" s="463"/>
      <c r="CB71" s="471"/>
      <c r="CC71" s="463"/>
      <c r="CD71" s="463"/>
      <c r="CE71" s="463"/>
      <c r="CF71" s="471"/>
      <c r="CG71" s="463"/>
      <c r="CH71" s="471"/>
      <c r="CI71" s="471"/>
      <c r="CJ71" s="463"/>
      <c r="CK71" s="471"/>
      <c r="CL71" s="471"/>
      <c r="CM71" s="463"/>
      <c r="CN71" s="471"/>
      <c r="CO71" s="471"/>
      <c r="CP71" s="463"/>
      <c r="CQ71" s="471"/>
      <c r="CR71" s="463"/>
    </row>
    <row r="72" spans="1:96" ht="12.75" customHeight="1">
      <c r="A72" s="463"/>
      <c r="B72" s="463"/>
      <c r="C72" s="463"/>
      <c r="D72" s="463"/>
      <c r="E72" s="463"/>
      <c r="F72" s="463"/>
      <c r="G72" s="463"/>
      <c r="H72" s="471"/>
      <c r="I72" s="463"/>
      <c r="J72" s="463"/>
      <c r="K72" s="471"/>
      <c r="L72" s="472"/>
      <c r="M72" s="471"/>
      <c r="N72" s="471"/>
      <c r="O72" s="471"/>
      <c r="P72" s="471"/>
      <c r="Q72" s="471"/>
      <c r="R72" s="463"/>
      <c r="S72" s="463"/>
      <c r="T72" s="463"/>
      <c r="U72" s="463"/>
      <c r="V72" s="463"/>
      <c r="W72" s="463"/>
      <c r="X72" s="463"/>
      <c r="Y72" s="471"/>
      <c r="Z72" s="463"/>
      <c r="AA72" s="463"/>
      <c r="AB72" s="463"/>
      <c r="AC72" s="463"/>
      <c r="AD72" s="463"/>
      <c r="AE72" s="463"/>
      <c r="AF72" s="471"/>
      <c r="AG72" s="471"/>
      <c r="AH72" s="463"/>
      <c r="AI72" s="463"/>
      <c r="AJ72" s="463"/>
      <c r="AK72" s="463"/>
      <c r="AL72" s="463"/>
      <c r="AM72" s="463"/>
      <c r="AN72" s="463"/>
      <c r="AO72" s="463"/>
      <c r="AP72" s="463"/>
      <c r="AQ72" s="471"/>
      <c r="AR72" s="471"/>
      <c r="AS72" s="463"/>
      <c r="AT72" s="471"/>
      <c r="AU72" s="463"/>
      <c r="AV72" s="471"/>
      <c r="AW72" s="471"/>
      <c r="AX72" s="463"/>
      <c r="AY72" s="471"/>
      <c r="AZ72" s="463"/>
      <c r="BA72" s="463"/>
      <c r="BB72" s="463"/>
      <c r="BC72" s="463"/>
      <c r="BD72" s="463"/>
      <c r="BE72" s="463"/>
      <c r="BF72" s="463"/>
      <c r="BG72" s="471"/>
      <c r="BH72" s="472"/>
      <c r="BI72" s="463"/>
      <c r="BJ72" s="463"/>
      <c r="BK72" s="463"/>
      <c r="BL72" s="471"/>
      <c r="BM72" s="463"/>
      <c r="BN72" s="463"/>
      <c r="BO72" s="471"/>
      <c r="BP72" s="471"/>
      <c r="BQ72" s="463"/>
      <c r="BR72" s="471"/>
      <c r="BS72" s="472"/>
      <c r="BT72" s="463"/>
      <c r="BU72" s="463"/>
      <c r="BV72" s="463"/>
      <c r="BW72" s="463"/>
      <c r="BX72" s="463"/>
      <c r="BY72" s="463"/>
      <c r="BZ72" s="463"/>
      <c r="CA72" s="463"/>
      <c r="CB72" s="471"/>
      <c r="CC72" s="463"/>
      <c r="CD72" s="463"/>
      <c r="CE72" s="463"/>
      <c r="CF72" s="471"/>
      <c r="CG72" s="463"/>
      <c r="CH72" s="471"/>
      <c r="CI72" s="471"/>
      <c r="CJ72" s="463"/>
      <c r="CK72" s="471"/>
      <c r="CL72" s="471"/>
      <c r="CM72" s="463"/>
      <c r="CN72" s="471"/>
      <c r="CO72" s="471"/>
      <c r="CP72" s="463"/>
      <c r="CQ72" s="471"/>
      <c r="CR72" s="463"/>
    </row>
    <row r="73" spans="1:96" ht="12.75" customHeight="1">
      <c r="A73" s="463"/>
      <c r="B73" s="463"/>
      <c r="C73" s="463"/>
      <c r="D73" s="463"/>
      <c r="E73" s="463"/>
      <c r="F73" s="463"/>
      <c r="G73" s="463"/>
      <c r="H73" s="471"/>
      <c r="I73" s="463"/>
      <c r="J73" s="463"/>
      <c r="K73" s="471"/>
      <c r="L73" s="472"/>
      <c r="M73" s="471"/>
      <c r="N73" s="471"/>
      <c r="O73" s="471"/>
      <c r="P73" s="471"/>
      <c r="Q73" s="471"/>
      <c r="R73" s="463"/>
      <c r="S73" s="463"/>
      <c r="T73" s="463"/>
      <c r="U73" s="463"/>
      <c r="V73" s="463"/>
      <c r="W73" s="463"/>
      <c r="X73" s="463"/>
      <c r="Y73" s="471"/>
      <c r="Z73" s="463"/>
      <c r="AA73" s="463"/>
      <c r="AB73" s="463"/>
      <c r="AC73" s="463"/>
      <c r="AD73" s="463"/>
      <c r="AE73" s="463"/>
      <c r="AF73" s="471"/>
      <c r="AG73" s="471"/>
      <c r="AH73" s="463"/>
      <c r="AI73" s="463"/>
      <c r="AJ73" s="463"/>
      <c r="AK73" s="463"/>
      <c r="AL73" s="463"/>
      <c r="AM73" s="463"/>
      <c r="AN73" s="463"/>
      <c r="AO73" s="463"/>
      <c r="AP73" s="463"/>
      <c r="AQ73" s="471"/>
      <c r="AR73" s="471"/>
      <c r="AS73" s="463"/>
      <c r="AT73" s="471"/>
      <c r="AU73" s="463"/>
      <c r="AV73" s="471"/>
      <c r="AW73" s="471"/>
      <c r="AX73" s="463"/>
      <c r="AY73" s="471"/>
      <c r="AZ73" s="463"/>
      <c r="BA73" s="463"/>
      <c r="BB73" s="463"/>
      <c r="BC73" s="463"/>
      <c r="BD73" s="463"/>
      <c r="BE73" s="463"/>
      <c r="BF73" s="463"/>
      <c r="BG73" s="471"/>
      <c r="BH73" s="472"/>
      <c r="BI73" s="463"/>
      <c r="BJ73" s="463"/>
      <c r="BK73" s="463"/>
      <c r="BL73" s="471"/>
      <c r="BM73" s="463"/>
      <c r="BN73" s="463"/>
      <c r="BO73" s="471"/>
      <c r="BP73" s="471"/>
      <c r="BQ73" s="463"/>
      <c r="BR73" s="471"/>
      <c r="BS73" s="472"/>
      <c r="BT73" s="463"/>
      <c r="BU73" s="463"/>
      <c r="BV73" s="463"/>
      <c r="BW73" s="463"/>
      <c r="BX73" s="463"/>
      <c r="BY73" s="463"/>
      <c r="BZ73" s="463"/>
      <c r="CA73" s="463"/>
      <c r="CB73" s="471"/>
      <c r="CC73" s="463"/>
      <c r="CD73" s="463"/>
      <c r="CE73" s="463"/>
      <c r="CF73" s="471"/>
      <c r="CG73" s="463"/>
      <c r="CH73" s="471"/>
      <c r="CI73" s="471"/>
      <c r="CJ73" s="463"/>
      <c r="CK73" s="471"/>
      <c r="CL73" s="471"/>
      <c r="CM73" s="463"/>
      <c r="CN73" s="471"/>
      <c r="CO73" s="471"/>
      <c r="CP73" s="463"/>
      <c r="CQ73" s="471"/>
      <c r="CR73" s="463"/>
    </row>
    <row r="74" spans="1:96" ht="12.75" customHeight="1">
      <c r="A74" s="463"/>
      <c r="B74" s="463"/>
      <c r="C74" s="463"/>
      <c r="D74" s="463"/>
      <c r="E74" s="463"/>
      <c r="F74" s="463"/>
      <c r="G74" s="463"/>
      <c r="H74" s="471"/>
      <c r="I74" s="463"/>
      <c r="J74" s="463"/>
      <c r="K74" s="471"/>
      <c r="L74" s="472"/>
      <c r="M74" s="471"/>
      <c r="N74" s="471"/>
      <c r="O74" s="471"/>
      <c r="P74" s="471"/>
      <c r="Q74" s="471"/>
      <c r="R74" s="463"/>
      <c r="S74" s="463"/>
      <c r="T74" s="463"/>
      <c r="U74" s="463"/>
      <c r="V74" s="463"/>
      <c r="W74" s="463"/>
      <c r="X74" s="463"/>
      <c r="Y74" s="471"/>
      <c r="Z74" s="463"/>
      <c r="AA74" s="463"/>
      <c r="AB74" s="463"/>
      <c r="AC74" s="463"/>
      <c r="AD74" s="463"/>
      <c r="AE74" s="463"/>
      <c r="AF74" s="471"/>
      <c r="AG74" s="471"/>
      <c r="AH74" s="463"/>
      <c r="AI74" s="463"/>
      <c r="AJ74" s="463"/>
      <c r="AK74" s="463"/>
      <c r="AL74" s="463"/>
      <c r="AM74" s="463"/>
      <c r="AN74" s="463"/>
      <c r="AO74" s="463"/>
      <c r="AP74" s="463"/>
      <c r="AQ74" s="471"/>
      <c r="AR74" s="471"/>
      <c r="AS74" s="463"/>
      <c r="AT74" s="471"/>
      <c r="AU74" s="463"/>
      <c r="AV74" s="471"/>
      <c r="AW74" s="471"/>
      <c r="AX74" s="463"/>
      <c r="AY74" s="471"/>
      <c r="AZ74" s="463"/>
      <c r="BA74" s="463"/>
      <c r="BB74" s="463"/>
      <c r="BC74" s="463"/>
      <c r="BD74" s="463"/>
      <c r="BE74" s="463"/>
      <c r="BF74" s="463"/>
      <c r="BG74" s="471"/>
      <c r="BH74" s="472"/>
      <c r="BI74" s="463"/>
      <c r="BJ74" s="463"/>
      <c r="BK74" s="463"/>
      <c r="BL74" s="471"/>
      <c r="BM74" s="463"/>
      <c r="BN74" s="463"/>
      <c r="BO74" s="471"/>
      <c r="BP74" s="471"/>
      <c r="BQ74" s="463"/>
      <c r="BR74" s="471"/>
      <c r="BS74" s="472"/>
      <c r="BT74" s="463"/>
      <c r="BU74" s="463"/>
      <c r="BV74" s="463"/>
      <c r="BW74" s="463"/>
      <c r="BX74" s="463"/>
      <c r="BY74" s="463"/>
      <c r="BZ74" s="463"/>
      <c r="CA74" s="463"/>
      <c r="CB74" s="471"/>
      <c r="CC74" s="463"/>
      <c r="CD74" s="463"/>
      <c r="CE74" s="463"/>
      <c r="CF74" s="471"/>
      <c r="CG74" s="463"/>
      <c r="CH74" s="471"/>
      <c r="CI74" s="471"/>
      <c r="CJ74" s="463"/>
      <c r="CK74" s="471"/>
      <c r="CL74" s="471"/>
      <c r="CM74" s="463"/>
      <c r="CN74" s="471"/>
      <c r="CO74" s="471"/>
      <c r="CP74" s="463"/>
      <c r="CQ74" s="471"/>
      <c r="CR74" s="463"/>
    </row>
    <row r="75" spans="1:96" ht="12.75" customHeight="1">
      <c r="A75" s="463"/>
      <c r="B75" s="463"/>
      <c r="C75" s="463"/>
      <c r="D75" s="463"/>
      <c r="E75" s="463"/>
      <c r="F75" s="463"/>
      <c r="G75" s="463"/>
      <c r="H75" s="471"/>
      <c r="I75" s="463"/>
      <c r="J75" s="463"/>
      <c r="K75" s="471"/>
      <c r="L75" s="472"/>
      <c r="M75" s="471"/>
      <c r="N75" s="471"/>
      <c r="O75" s="471"/>
      <c r="P75" s="471"/>
      <c r="Q75" s="471"/>
      <c r="R75" s="463"/>
      <c r="S75" s="463"/>
      <c r="T75" s="463"/>
      <c r="U75" s="463"/>
      <c r="V75" s="463"/>
      <c r="W75" s="463"/>
      <c r="X75" s="463"/>
      <c r="Y75" s="471"/>
      <c r="Z75" s="463"/>
      <c r="AA75" s="463"/>
      <c r="AB75" s="463"/>
      <c r="AC75" s="463"/>
      <c r="AD75" s="463"/>
      <c r="AE75" s="463"/>
      <c r="AF75" s="471"/>
      <c r="AG75" s="471"/>
      <c r="AH75" s="463"/>
      <c r="AI75" s="463"/>
      <c r="AJ75" s="463"/>
      <c r="AK75" s="463"/>
      <c r="AL75" s="463"/>
      <c r="AM75" s="463"/>
      <c r="AN75" s="463"/>
      <c r="AO75" s="463"/>
      <c r="AP75" s="463"/>
      <c r="AQ75" s="471"/>
      <c r="AR75" s="471"/>
      <c r="AS75" s="463"/>
      <c r="AT75" s="471"/>
      <c r="AU75" s="463"/>
      <c r="AV75" s="471"/>
      <c r="AW75" s="471"/>
      <c r="AX75" s="463"/>
      <c r="AY75" s="471"/>
      <c r="AZ75" s="463"/>
      <c r="BA75" s="463"/>
      <c r="BB75" s="463"/>
      <c r="BC75" s="463"/>
      <c r="BD75" s="463"/>
      <c r="BE75" s="463"/>
      <c r="BF75" s="463"/>
      <c r="BG75" s="471"/>
      <c r="BH75" s="472"/>
      <c r="BI75" s="463"/>
      <c r="BJ75" s="463"/>
      <c r="BK75" s="463"/>
      <c r="BL75" s="471"/>
      <c r="BM75" s="463"/>
      <c r="BN75" s="463"/>
      <c r="BO75" s="471"/>
      <c r="BP75" s="471"/>
      <c r="BQ75" s="463"/>
      <c r="BR75" s="471"/>
      <c r="BS75" s="472"/>
      <c r="BT75" s="463"/>
      <c r="BU75" s="463"/>
      <c r="BV75" s="463"/>
      <c r="BW75" s="463"/>
      <c r="BX75" s="463"/>
      <c r="BY75" s="463"/>
      <c r="BZ75" s="463"/>
      <c r="CA75" s="463"/>
      <c r="CB75" s="471"/>
      <c r="CC75" s="463"/>
      <c r="CD75" s="463"/>
      <c r="CE75" s="463"/>
      <c r="CF75" s="471"/>
      <c r="CG75" s="463"/>
      <c r="CH75" s="471"/>
      <c r="CI75" s="471"/>
      <c r="CJ75" s="463"/>
      <c r="CK75" s="471"/>
      <c r="CL75" s="471"/>
      <c r="CM75" s="463"/>
      <c r="CN75" s="471"/>
      <c r="CO75" s="471"/>
      <c r="CP75" s="463"/>
      <c r="CQ75" s="471"/>
      <c r="CR75" s="463"/>
    </row>
    <row r="76" spans="1:96" ht="12.75" customHeight="1">
      <c r="A76" s="463"/>
      <c r="B76" s="463"/>
      <c r="C76" s="463"/>
      <c r="D76" s="463"/>
      <c r="E76" s="463"/>
      <c r="F76" s="463"/>
      <c r="G76" s="463"/>
      <c r="H76" s="471"/>
      <c r="I76" s="463"/>
      <c r="J76" s="463"/>
      <c r="K76" s="471"/>
      <c r="L76" s="472"/>
      <c r="M76" s="471"/>
      <c r="N76" s="471"/>
      <c r="O76" s="471"/>
      <c r="P76" s="471"/>
      <c r="Q76" s="471"/>
      <c r="R76" s="463"/>
      <c r="S76" s="463"/>
      <c r="T76" s="463"/>
      <c r="U76" s="463"/>
      <c r="V76" s="463"/>
      <c r="W76" s="463"/>
      <c r="X76" s="463"/>
      <c r="Y76" s="471"/>
      <c r="Z76" s="463"/>
      <c r="AA76" s="463"/>
      <c r="AB76" s="463"/>
      <c r="AC76" s="463"/>
      <c r="AD76" s="463"/>
      <c r="AE76" s="463"/>
      <c r="AF76" s="471"/>
      <c r="AG76" s="471"/>
      <c r="AH76" s="463"/>
      <c r="AI76" s="463"/>
      <c r="AJ76" s="463"/>
      <c r="AK76" s="463"/>
      <c r="AL76" s="463"/>
      <c r="AM76" s="463"/>
      <c r="AN76" s="463"/>
      <c r="AO76" s="463"/>
      <c r="AP76" s="463"/>
      <c r="AQ76" s="471"/>
      <c r="AR76" s="471"/>
      <c r="AS76" s="463"/>
      <c r="AT76" s="471"/>
      <c r="AU76" s="463"/>
      <c r="AV76" s="471"/>
      <c r="AW76" s="471"/>
      <c r="AX76" s="463"/>
      <c r="AY76" s="471"/>
      <c r="AZ76" s="463"/>
      <c r="BA76" s="463"/>
      <c r="BB76" s="463"/>
      <c r="BC76" s="463"/>
      <c r="BD76" s="463"/>
      <c r="BE76" s="463"/>
      <c r="BF76" s="463"/>
      <c r="BG76" s="471"/>
      <c r="BH76" s="472"/>
      <c r="BI76" s="463"/>
      <c r="BJ76" s="463"/>
      <c r="BK76" s="463"/>
      <c r="BL76" s="471"/>
      <c r="BM76" s="463"/>
      <c r="BN76" s="463"/>
      <c r="BO76" s="471"/>
      <c r="BP76" s="471"/>
      <c r="BQ76" s="463"/>
      <c r="BR76" s="471"/>
      <c r="BS76" s="472"/>
      <c r="BT76" s="463"/>
      <c r="BU76" s="463"/>
      <c r="BV76" s="463"/>
      <c r="BW76" s="463"/>
      <c r="BX76" s="463"/>
      <c r="BY76" s="463"/>
      <c r="BZ76" s="463"/>
      <c r="CA76" s="463"/>
      <c r="CB76" s="471"/>
      <c r="CC76" s="463"/>
      <c r="CD76" s="463"/>
      <c r="CE76" s="463"/>
      <c r="CF76" s="471"/>
      <c r="CG76" s="463"/>
      <c r="CH76" s="471"/>
      <c r="CI76" s="471"/>
      <c r="CJ76" s="463"/>
      <c r="CK76" s="471"/>
      <c r="CL76" s="471"/>
      <c r="CM76" s="463"/>
      <c r="CN76" s="471"/>
      <c r="CO76" s="471"/>
      <c r="CP76" s="463"/>
      <c r="CQ76" s="471"/>
      <c r="CR76" s="463"/>
    </row>
    <row r="77" spans="1:96" ht="12.75" customHeight="1">
      <c r="A77" s="463"/>
      <c r="B77" s="463"/>
      <c r="C77" s="463"/>
      <c r="D77" s="463"/>
      <c r="E77" s="463"/>
      <c r="F77" s="463"/>
      <c r="G77" s="463"/>
      <c r="H77" s="471"/>
      <c r="I77" s="463"/>
      <c r="J77" s="463"/>
      <c r="K77" s="471"/>
      <c r="L77" s="472"/>
      <c r="M77" s="471"/>
      <c r="N77" s="471"/>
      <c r="O77" s="471"/>
      <c r="P77" s="471"/>
      <c r="Q77" s="471"/>
      <c r="R77" s="463"/>
      <c r="S77" s="463"/>
      <c r="T77" s="463"/>
      <c r="U77" s="463"/>
      <c r="V77" s="463"/>
      <c r="W77" s="463"/>
      <c r="X77" s="463"/>
      <c r="Y77" s="471"/>
      <c r="Z77" s="463"/>
      <c r="AA77" s="463"/>
      <c r="AB77" s="463"/>
      <c r="AC77" s="463"/>
      <c r="AD77" s="463"/>
      <c r="AE77" s="463"/>
      <c r="AF77" s="471"/>
      <c r="AG77" s="471"/>
      <c r="AH77" s="463"/>
      <c r="AI77" s="463"/>
      <c r="AJ77" s="463"/>
      <c r="AK77" s="463"/>
      <c r="AL77" s="463"/>
      <c r="AM77" s="463"/>
      <c r="AN77" s="463"/>
      <c r="AO77" s="463"/>
      <c r="AP77" s="463"/>
      <c r="AQ77" s="471"/>
      <c r="AR77" s="471"/>
      <c r="AS77" s="463"/>
      <c r="AT77" s="471"/>
      <c r="AU77" s="463"/>
      <c r="AV77" s="471"/>
      <c r="AW77" s="471"/>
      <c r="AX77" s="463"/>
      <c r="AY77" s="471"/>
      <c r="AZ77" s="463"/>
      <c r="BA77" s="463"/>
      <c r="BB77" s="463"/>
      <c r="BC77" s="463"/>
      <c r="BD77" s="463"/>
      <c r="BE77" s="463"/>
      <c r="BF77" s="463"/>
      <c r="BG77" s="471"/>
      <c r="BH77" s="472"/>
      <c r="BI77" s="463"/>
      <c r="BJ77" s="463"/>
      <c r="BK77" s="463"/>
      <c r="BL77" s="471"/>
      <c r="BM77" s="463"/>
      <c r="BN77" s="463"/>
      <c r="BO77" s="471"/>
      <c r="BP77" s="471"/>
      <c r="BQ77" s="463"/>
      <c r="BR77" s="471"/>
      <c r="BS77" s="472"/>
      <c r="BT77" s="463"/>
      <c r="BU77" s="463"/>
      <c r="BV77" s="463"/>
      <c r="BW77" s="463"/>
      <c r="BX77" s="463"/>
      <c r="BY77" s="463"/>
      <c r="BZ77" s="463"/>
      <c r="CA77" s="463"/>
      <c r="CB77" s="471"/>
      <c r="CC77" s="463"/>
      <c r="CD77" s="463"/>
      <c r="CE77" s="463"/>
      <c r="CF77" s="471"/>
      <c r="CG77" s="463"/>
      <c r="CH77" s="471"/>
      <c r="CI77" s="471"/>
      <c r="CJ77" s="463"/>
      <c r="CK77" s="471"/>
      <c r="CL77" s="471"/>
      <c r="CM77" s="463"/>
      <c r="CN77" s="471"/>
      <c r="CO77" s="471"/>
      <c r="CP77" s="463"/>
      <c r="CQ77" s="471"/>
      <c r="CR77" s="463"/>
    </row>
    <row r="78" spans="1:96" ht="12.75" customHeight="1">
      <c r="A78" s="463"/>
      <c r="B78" s="463"/>
      <c r="C78" s="463"/>
      <c r="D78" s="463"/>
      <c r="E78" s="463"/>
      <c r="F78" s="463"/>
      <c r="G78" s="463"/>
      <c r="H78" s="471"/>
      <c r="I78" s="463"/>
      <c r="J78" s="463"/>
      <c r="K78" s="471"/>
      <c r="L78" s="472"/>
      <c r="M78" s="471"/>
      <c r="N78" s="471"/>
      <c r="O78" s="471"/>
      <c r="P78" s="471"/>
      <c r="Q78" s="471"/>
      <c r="R78" s="463"/>
      <c r="S78" s="463"/>
      <c r="T78" s="463"/>
      <c r="U78" s="463"/>
      <c r="V78" s="463"/>
      <c r="W78" s="463"/>
      <c r="X78" s="463"/>
      <c r="Y78" s="471"/>
      <c r="Z78" s="463"/>
      <c r="AA78" s="463"/>
      <c r="AB78" s="463"/>
      <c r="AC78" s="463"/>
      <c r="AD78" s="463"/>
      <c r="AE78" s="463"/>
      <c r="AF78" s="471"/>
      <c r="AG78" s="471"/>
      <c r="AH78" s="463"/>
      <c r="AI78" s="463"/>
      <c r="AJ78" s="463"/>
      <c r="AK78" s="463"/>
      <c r="AL78" s="463"/>
      <c r="AM78" s="463"/>
      <c r="AN78" s="463"/>
      <c r="AO78" s="463"/>
      <c r="AP78" s="463"/>
      <c r="AQ78" s="471"/>
      <c r="AR78" s="471"/>
      <c r="AS78" s="463"/>
      <c r="AT78" s="471"/>
      <c r="AU78" s="463"/>
      <c r="AV78" s="471"/>
      <c r="AW78" s="471"/>
      <c r="AX78" s="463"/>
      <c r="AY78" s="471"/>
      <c r="AZ78" s="463"/>
      <c r="BA78" s="463"/>
      <c r="BB78" s="463"/>
      <c r="BC78" s="463"/>
      <c r="BD78" s="463"/>
      <c r="BE78" s="463"/>
      <c r="BF78" s="463"/>
      <c r="BG78" s="471"/>
      <c r="BH78" s="472"/>
      <c r="BI78" s="463"/>
      <c r="BJ78" s="463"/>
      <c r="BK78" s="463"/>
      <c r="BL78" s="471"/>
      <c r="BM78" s="463"/>
      <c r="BN78" s="463"/>
      <c r="BO78" s="471"/>
      <c r="BP78" s="471"/>
      <c r="BQ78" s="463"/>
      <c r="BR78" s="471"/>
      <c r="BS78" s="472"/>
      <c r="BT78" s="463"/>
      <c r="BU78" s="463"/>
      <c r="BV78" s="463"/>
      <c r="BW78" s="463"/>
      <c r="BX78" s="463"/>
      <c r="BY78" s="463"/>
      <c r="BZ78" s="463"/>
      <c r="CA78" s="463"/>
      <c r="CB78" s="471"/>
      <c r="CC78" s="463"/>
      <c r="CD78" s="463"/>
      <c r="CE78" s="463"/>
      <c r="CF78" s="471"/>
      <c r="CG78" s="463"/>
      <c r="CH78" s="471"/>
      <c r="CI78" s="471"/>
      <c r="CJ78" s="463"/>
      <c r="CK78" s="471"/>
      <c r="CL78" s="471"/>
      <c r="CM78" s="463"/>
      <c r="CN78" s="471"/>
      <c r="CO78" s="471"/>
      <c r="CP78" s="463"/>
      <c r="CQ78" s="471"/>
      <c r="CR78" s="463"/>
    </row>
    <row r="79" spans="1:96" ht="12.75" customHeight="1">
      <c r="A79" s="463"/>
      <c r="B79" s="463"/>
      <c r="C79" s="463"/>
      <c r="D79" s="463"/>
      <c r="E79" s="463"/>
      <c r="F79" s="463"/>
      <c r="G79" s="463"/>
      <c r="H79" s="471"/>
      <c r="I79" s="463"/>
      <c r="J79" s="463"/>
      <c r="K79" s="471"/>
      <c r="L79" s="472"/>
      <c r="M79" s="471"/>
      <c r="N79" s="471"/>
      <c r="O79" s="471"/>
      <c r="P79" s="471"/>
      <c r="Q79" s="471"/>
      <c r="R79" s="463"/>
      <c r="S79" s="463"/>
      <c r="T79" s="463"/>
      <c r="U79" s="463"/>
      <c r="V79" s="463"/>
      <c r="W79" s="463"/>
      <c r="X79" s="463"/>
      <c r="Y79" s="471"/>
      <c r="Z79" s="463"/>
      <c r="AA79" s="463"/>
      <c r="AB79" s="463"/>
      <c r="AC79" s="463"/>
      <c r="AD79" s="463"/>
      <c r="AE79" s="463"/>
      <c r="AF79" s="471"/>
      <c r="AG79" s="471"/>
      <c r="AH79" s="463"/>
      <c r="AI79" s="463"/>
      <c r="AJ79" s="463"/>
      <c r="AK79" s="463"/>
      <c r="AL79" s="463"/>
      <c r="AM79" s="463"/>
      <c r="AN79" s="463"/>
      <c r="AO79" s="463"/>
      <c r="AP79" s="463"/>
      <c r="AQ79" s="471"/>
      <c r="AR79" s="471"/>
      <c r="AS79" s="463"/>
      <c r="AT79" s="471"/>
      <c r="AU79" s="463"/>
      <c r="AV79" s="471"/>
      <c r="AW79" s="471"/>
      <c r="AX79" s="463"/>
      <c r="AY79" s="471"/>
      <c r="AZ79" s="463"/>
      <c r="BA79" s="463"/>
      <c r="BB79" s="463"/>
      <c r="BC79" s="463"/>
      <c r="BD79" s="463"/>
      <c r="BE79" s="463"/>
      <c r="BF79" s="463"/>
      <c r="BG79" s="471"/>
      <c r="BH79" s="472"/>
      <c r="BI79" s="463"/>
      <c r="BJ79" s="463"/>
      <c r="BK79" s="463"/>
      <c r="BL79" s="471"/>
      <c r="BM79" s="463"/>
      <c r="BN79" s="463"/>
      <c r="BO79" s="471"/>
      <c r="BP79" s="471"/>
      <c r="BQ79" s="463"/>
      <c r="BR79" s="471"/>
      <c r="BS79" s="472"/>
      <c r="BT79" s="463"/>
      <c r="BU79" s="463"/>
      <c r="BV79" s="463"/>
      <c r="BW79" s="463"/>
      <c r="BX79" s="463"/>
      <c r="BY79" s="463"/>
      <c r="BZ79" s="463"/>
      <c r="CA79" s="463"/>
      <c r="CB79" s="471"/>
      <c r="CC79" s="463"/>
      <c r="CD79" s="463"/>
      <c r="CE79" s="463"/>
      <c r="CF79" s="471"/>
      <c r="CG79" s="463"/>
      <c r="CH79" s="471"/>
      <c r="CI79" s="471"/>
      <c r="CJ79" s="463"/>
      <c r="CK79" s="471"/>
      <c r="CL79" s="471"/>
      <c r="CM79" s="463"/>
      <c r="CN79" s="471"/>
      <c r="CO79" s="471"/>
      <c r="CP79" s="463"/>
      <c r="CQ79" s="471"/>
      <c r="CR79" s="463"/>
    </row>
    <row r="80" spans="1:96" ht="12.75" customHeight="1">
      <c r="A80" s="463"/>
      <c r="B80" s="463"/>
      <c r="C80" s="463"/>
      <c r="D80" s="463"/>
      <c r="E80" s="463"/>
      <c r="F80" s="463"/>
      <c r="G80" s="463"/>
      <c r="H80" s="471"/>
      <c r="I80" s="463"/>
      <c r="J80" s="463"/>
      <c r="K80" s="471"/>
      <c r="L80" s="472"/>
      <c r="M80" s="471"/>
      <c r="N80" s="471"/>
      <c r="O80" s="471"/>
      <c r="P80" s="471"/>
      <c r="Q80" s="471"/>
      <c r="R80" s="463"/>
      <c r="S80" s="463"/>
      <c r="T80" s="463"/>
      <c r="U80" s="463"/>
      <c r="V80" s="463"/>
      <c r="W80" s="463"/>
      <c r="X80" s="463"/>
      <c r="Y80" s="471"/>
      <c r="Z80" s="463"/>
      <c r="AA80" s="463"/>
      <c r="AB80" s="463"/>
      <c r="AC80" s="463"/>
      <c r="AD80" s="463"/>
      <c r="AE80" s="463"/>
      <c r="AF80" s="471"/>
      <c r="AG80" s="471"/>
      <c r="AH80" s="463"/>
      <c r="AI80" s="463"/>
      <c r="AJ80" s="463"/>
      <c r="AK80" s="463"/>
      <c r="AL80" s="463"/>
      <c r="AM80" s="463"/>
      <c r="AN80" s="463"/>
      <c r="AO80" s="463"/>
      <c r="AP80" s="463"/>
      <c r="AQ80" s="471"/>
      <c r="AR80" s="471"/>
      <c r="AS80" s="463"/>
      <c r="AT80" s="471"/>
      <c r="AU80" s="463"/>
      <c r="AV80" s="471"/>
      <c r="AW80" s="471"/>
      <c r="AX80" s="463"/>
      <c r="AY80" s="471"/>
      <c r="AZ80" s="463"/>
      <c r="BA80" s="463"/>
      <c r="BB80" s="463"/>
      <c r="BC80" s="463"/>
      <c r="BD80" s="463"/>
      <c r="BE80" s="463"/>
      <c r="BF80" s="463"/>
      <c r="BG80" s="471"/>
      <c r="BH80" s="472"/>
      <c r="BI80" s="463"/>
      <c r="BJ80" s="463"/>
      <c r="BK80" s="463"/>
      <c r="BL80" s="471"/>
      <c r="BM80" s="463"/>
      <c r="BN80" s="463"/>
      <c r="BO80" s="471"/>
      <c r="BP80" s="471"/>
      <c r="BQ80" s="463"/>
      <c r="BR80" s="471"/>
      <c r="BS80" s="472"/>
      <c r="BT80" s="463"/>
      <c r="BU80" s="463"/>
      <c r="BV80" s="463"/>
      <c r="BW80" s="463"/>
      <c r="BX80" s="463"/>
      <c r="BY80" s="463"/>
      <c r="BZ80" s="463"/>
      <c r="CA80" s="463"/>
      <c r="CB80" s="471"/>
      <c r="CC80" s="463"/>
      <c r="CD80" s="463"/>
      <c r="CE80" s="463"/>
      <c r="CF80" s="471"/>
      <c r="CG80" s="463"/>
      <c r="CH80" s="471"/>
      <c r="CI80" s="471"/>
      <c r="CJ80" s="463"/>
      <c r="CK80" s="471"/>
      <c r="CL80" s="471"/>
      <c r="CM80" s="463"/>
      <c r="CN80" s="471"/>
      <c r="CO80" s="471"/>
      <c r="CP80" s="463"/>
      <c r="CQ80" s="471"/>
      <c r="CR80" s="463"/>
    </row>
    <row r="81" spans="1:96" ht="12.75" customHeight="1">
      <c r="A81" s="463"/>
      <c r="B81" s="463"/>
      <c r="C81" s="463"/>
      <c r="D81" s="463"/>
      <c r="E81" s="463"/>
      <c r="F81" s="463"/>
      <c r="G81" s="463"/>
      <c r="H81" s="471"/>
      <c r="I81" s="463"/>
      <c r="J81" s="463"/>
      <c r="K81" s="471"/>
      <c r="L81" s="472"/>
      <c r="M81" s="471"/>
      <c r="N81" s="471"/>
      <c r="O81" s="471"/>
      <c r="P81" s="471"/>
      <c r="Q81" s="471"/>
      <c r="R81" s="463"/>
      <c r="S81" s="463"/>
      <c r="T81" s="463"/>
      <c r="U81" s="463"/>
      <c r="V81" s="463"/>
      <c r="W81" s="463"/>
      <c r="X81" s="463"/>
      <c r="Y81" s="471"/>
      <c r="Z81" s="463"/>
      <c r="AA81" s="463"/>
      <c r="AB81" s="463"/>
      <c r="AC81" s="463"/>
      <c r="AD81" s="463"/>
      <c r="AE81" s="463"/>
      <c r="AF81" s="471"/>
      <c r="AG81" s="471"/>
      <c r="AH81" s="463"/>
      <c r="AI81" s="463"/>
      <c r="AJ81" s="463"/>
      <c r="AK81" s="463"/>
      <c r="AL81" s="463"/>
      <c r="AM81" s="463"/>
      <c r="AN81" s="463"/>
      <c r="AO81" s="463"/>
      <c r="AP81" s="463"/>
      <c r="AQ81" s="471"/>
      <c r="AR81" s="471"/>
      <c r="AS81" s="463"/>
      <c r="AT81" s="471"/>
      <c r="AU81" s="463"/>
      <c r="AV81" s="471"/>
      <c r="AW81" s="471"/>
      <c r="AX81" s="463"/>
      <c r="AY81" s="471"/>
      <c r="AZ81" s="463"/>
      <c r="BA81" s="463"/>
      <c r="BB81" s="463"/>
      <c r="BC81" s="463"/>
      <c r="BD81" s="463"/>
      <c r="BE81" s="463"/>
      <c r="BF81" s="463"/>
      <c r="BG81" s="471"/>
      <c r="BH81" s="472"/>
      <c r="BI81" s="463"/>
      <c r="BJ81" s="463"/>
      <c r="BK81" s="463"/>
      <c r="BL81" s="471"/>
      <c r="BM81" s="463"/>
      <c r="BN81" s="463"/>
      <c r="BO81" s="471"/>
      <c r="BP81" s="471"/>
      <c r="BQ81" s="463"/>
      <c r="BR81" s="471"/>
      <c r="BS81" s="472"/>
      <c r="BT81" s="463"/>
      <c r="BU81" s="463"/>
      <c r="BV81" s="463"/>
      <c r="BW81" s="463"/>
      <c r="BX81" s="463"/>
      <c r="BY81" s="463"/>
      <c r="BZ81" s="463"/>
      <c r="CA81" s="463"/>
      <c r="CB81" s="471"/>
      <c r="CC81" s="463"/>
      <c r="CD81" s="463"/>
      <c r="CE81" s="463"/>
      <c r="CF81" s="471"/>
      <c r="CG81" s="463"/>
      <c r="CH81" s="471"/>
      <c r="CI81" s="471"/>
      <c r="CJ81" s="463"/>
      <c r="CK81" s="471"/>
      <c r="CL81" s="471"/>
      <c r="CM81" s="463"/>
      <c r="CN81" s="471"/>
      <c r="CO81" s="471"/>
      <c r="CP81" s="463"/>
      <c r="CQ81" s="471"/>
      <c r="CR81" s="463"/>
    </row>
    <row r="82" spans="1:96" ht="12.75" customHeight="1">
      <c r="A82" s="463"/>
      <c r="B82" s="463"/>
      <c r="C82" s="463"/>
      <c r="D82" s="463"/>
      <c r="E82" s="463"/>
      <c r="F82" s="463"/>
      <c r="G82" s="463"/>
      <c r="H82" s="471"/>
      <c r="I82" s="463"/>
      <c r="J82" s="463"/>
      <c r="K82" s="471"/>
      <c r="L82" s="472"/>
      <c r="M82" s="471"/>
      <c r="N82" s="471"/>
      <c r="O82" s="471"/>
      <c r="P82" s="471"/>
      <c r="Q82" s="471"/>
      <c r="R82" s="463"/>
      <c r="S82" s="463"/>
      <c r="T82" s="463"/>
      <c r="U82" s="463"/>
      <c r="V82" s="463"/>
      <c r="W82" s="463"/>
      <c r="X82" s="463"/>
      <c r="Y82" s="471"/>
      <c r="Z82" s="463"/>
      <c r="AA82" s="463"/>
      <c r="AB82" s="463"/>
      <c r="AC82" s="463"/>
      <c r="AD82" s="463"/>
      <c r="AE82" s="463"/>
      <c r="AF82" s="471"/>
      <c r="AG82" s="471"/>
      <c r="AH82" s="463"/>
      <c r="AI82" s="463"/>
      <c r="AJ82" s="463"/>
      <c r="AK82" s="463"/>
      <c r="AL82" s="463"/>
      <c r="AM82" s="463"/>
      <c r="AN82" s="463"/>
      <c r="AO82" s="463"/>
      <c r="AP82" s="463"/>
      <c r="AQ82" s="471"/>
      <c r="AR82" s="471"/>
      <c r="AS82" s="463"/>
      <c r="AT82" s="471"/>
      <c r="AU82" s="463"/>
      <c r="AV82" s="471"/>
      <c r="AW82" s="471"/>
      <c r="AX82" s="463"/>
      <c r="AY82" s="471"/>
      <c r="AZ82" s="463"/>
      <c r="BA82" s="463"/>
      <c r="BB82" s="463"/>
      <c r="BC82" s="463"/>
      <c r="BD82" s="463"/>
      <c r="BE82" s="463"/>
      <c r="BF82" s="463"/>
      <c r="BG82" s="471"/>
      <c r="BH82" s="472"/>
      <c r="BI82" s="463"/>
      <c r="BJ82" s="463"/>
      <c r="BK82" s="463"/>
      <c r="BL82" s="471"/>
      <c r="BM82" s="463"/>
      <c r="BN82" s="463"/>
      <c r="BO82" s="471"/>
      <c r="BP82" s="471"/>
      <c r="BQ82" s="463"/>
      <c r="BR82" s="471"/>
      <c r="BS82" s="472"/>
      <c r="BT82" s="463"/>
      <c r="BU82" s="463"/>
      <c r="BV82" s="463"/>
      <c r="BW82" s="463"/>
      <c r="BX82" s="463"/>
      <c r="BY82" s="463"/>
      <c r="BZ82" s="463"/>
      <c r="CA82" s="463"/>
      <c r="CB82" s="471"/>
      <c r="CC82" s="463"/>
      <c r="CD82" s="463"/>
      <c r="CE82" s="463"/>
      <c r="CF82" s="471"/>
      <c r="CG82" s="463"/>
      <c r="CH82" s="471"/>
      <c r="CI82" s="471"/>
      <c r="CJ82" s="463"/>
      <c r="CK82" s="471"/>
      <c r="CL82" s="471"/>
      <c r="CM82" s="463"/>
      <c r="CN82" s="471"/>
      <c r="CO82" s="471"/>
      <c r="CP82" s="463"/>
      <c r="CQ82" s="471"/>
      <c r="CR82" s="463"/>
    </row>
    <row r="83" spans="1:96" ht="12.75" customHeight="1">
      <c r="A83" s="463"/>
      <c r="B83" s="463"/>
      <c r="C83" s="463"/>
      <c r="D83" s="463"/>
      <c r="E83" s="463"/>
      <c r="F83" s="463"/>
      <c r="G83" s="463"/>
      <c r="H83" s="471"/>
      <c r="I83" s="463"/>
      <c r="J83" s="463"/>
      <c r="K83" s="471"/>
      <c r="L83" s="472"/>
      <c r="M83" s="471"/>
      <c r="N83" s="471"/>
      <c r="O83" s="471"/>
      <c r="P83" s="471"/>
      <c r="Q83" s="471"/>
      <c r="R83" s="463"/>
      <c r="S83" s="463"/>
      <c r="T83" s="463"/>
      <c r="U83" s="463"/>
      <c r="V83" s="463"/>
      <c r="W83" s="463"/>
      <c r="X83" s="463"/>
      <c r="Y83" s="471"/>
      <c r="Z83" s="463"/>
      <c r="AA83" s="463"/>
      <c r="AB83" s="463"/>
      <c r="AC83" s="463"/>
      <c r="AD83" s="463"/>
      <c r="AE83" s="463"/>
      <c r="AF83" s="471"/>
      <c r="AG83" s="471"/>
      <c r="AH83" s="463"/>
      <c r="AI83" s="463"/>
      <c r="AJ83" s="463"/>
      <c r="AK83" s="463"/>
      <c r="AL83" s="463"/>
      <c r="AM83" s="463"/>
      <c r="AN83" s="463"/>
      <c r="AO83" s="463"/>
      <c r="AP83" s="463"/>
      <c r="AQ83" s="471"/>
      <c r="AR83" s="471"/>
      <c r="AS83" s="463"/>
      <c r="AT83" s="471"/>
      <c r="AU83" s="463"/>
      <c r="AV83" s="471"/>
      <c r="AW83" s="471"/>
      <c r="AX83" s="463"/>
      <c r="AY83" s="471"/>
      <c r="AZ83" s="463"/>
      <c r="BA83" s="463"/>
      <c r="BB83" s="463"/>
      <c r="BC83" s="463"/>
      <c r="BD83" s="463"/>
      <c r="BE83" s="463"/>
      <c r="BF83" s="463"/>
      <c r="BG83" s="471"/>
      <c r="BH83" s="472"/>
      <c r="BI83" s="463"/>
      <c r="BJ83" s="463"/>
      <c r="BK83" s="463"/>
      <c r="BL83" s="471"/>
      <c r="BM83" s="463"/>
      <c r="BN83" s="463"/>
      <c r="BO83" s="471"/>
      <c r="BP83" s="471"/>
      <c r="BQ83" s="463"/>
      <c r="BR83" s="471"/>
      <c r="BS83" s="472"/>
      <c r="BT83" s="463"/>
      <c r="BU83" s="463"/>
      <c r="BV83" s="463"/>
      <c r="BW83" s="463"/>
      <c r="BX83" s="463"/>
      <c r="BY83" s="463"/>
      <c r="BZ83" s="463"/>
      <c r="CA83" s="463"/>
      <c r="CB83" s="471"/>
      <c r="CC83" s="463"/>
      <c r="CD83" s="463"/>
      <c r="CE83" s="463"/>
      <c r="CF83" s="471"/>
      <c r="CG83" s="463"/>
      <c r="CH83" s="471"/>
      <c r="CI83" s="471"/>
      <c r="CJ83" s="463"/>
      <c r="CK83" s="471"/>
      <c r="CL83" s="471"/>
      <c r="CM83" s="463"/>
      <c r="CN83" s="471"/>
      <c r="CO83" s="471"/>
      <c r="CP83" s="463"/>
      <c r="CQ83" s="471"/>
      <c r="CR83" s="463"/>
    </row>
    <row r="84" spans="1:96" ht="12.75" customHeight="1">
      <c r="A84" s="463"/>
      <c r="B84" s="463"/>
      <c r="C84" s="463"/>
      <c r="D84" s="463"/>
      <c r="E84" s="463"/>
      <c r="F84" s="463"/>
      <c r="G84" s="463"/>
      <c r="H84" s="471"/>
      <c r="I84" s="463"/>
      <c r="J84" s="463"/>
      <c r="K84" s="471"/>
      <c r="L84" s="472"/>
      <c r="M84" s="471"/>
      <c r="N84" s="471"/>
      <c r="O84" s="471"/>
      <c r="P84" s="471"/>
      <c r="Q84" s="471"/>
      <c r="R84" s="463"/>
      <c r="S84" s="463"/>
      <c r="T84" s="463"/>
      <c r="U84" s="463"/>
      <c r="V84" s="463"/>
      <c r="W84" s="463"/>
      <c r="X84" s="463"/>
      <c r="Y84" s="471"/>
      <c r="Z84" s="463"/>
      <c r="AA84" s="463"/>
      <c r="AB84" s="463"/>
      <c r="AC84" s="463"/>
      <c r="AD84" s="463"/>
      <c r="AE84" s="463"/>
      <c r="AF84" s="471"/>
      <c r="AG84" s="471"/>
      <c r="AH84" s="463"/>
      <c r="AI84" s="463"/>
      <c r="AJ84" s="463"/>
      <c r="AK84" s="463"/>
      <c r="AL84" s="463"/>
      <c r="AM84" s="463"/>
      <c r="AN84" s="463"/>
      <c r="AO84" s="463"/>
      <c r="AP84" s="463"/>
      <c r="AQ84" s="471"/>
      <c r="AR84" s="471"/>
      <c r="AS84" s="463"/>
      <c r="AT84" s="471"/>
      <c r="AU84" s="463"/>
      <c r="AV84" s="471"/>
      <c r="AW84" s="471"/>
      <c r="AX84" s="463"/>
      <c r="AY84" s="471"/>
      <c r="AZ84" s="463"/>
      <c r="BA84" s="463"/>
      <c r="BB84" s="463"/>
      <c r="BC84" s="463"/>
      <c r="BD84" s="463"/>
      <c r="BE84" s="463"/>
      <c r="BF84" s="463"/>
      <c r="BG84" s="471"/>
      <c r="BH84" s="472"/>
      <c r="BI84" s="463"/>
      <c r="BJ84" s="463"/>
      <c r="BK84" s="463"/>
      <c r="BL84" s="471"/>
      <c r="BM84" s="463"/>
      <c r="BN84" s="463"/>
      <c r="BO84" s="471"/>
      <c r="BP84" s="471"/>
      <c r="BQ84" s="463"/>
      <c r="BR84" s="471"/>
      <c r="BS84" s="472"/>
      <c r="BT84" s="463"/>
      <c r="BU84" s="463"/>
      <c r="BV84" s="463"/>
      <c r="BW84" s="463"/>
      <c r="BX84" s="463"/>
      <c r="BY84" s="463"/>
      <c r="BZ84" s="463"/>
      <c r="CA84" s="463"/>
      <c r="CB84" s="471"/>
      <c r="CC84" s="463"/>
      <c r="CD84" s="463"/>
      <c r="CE84" s="463"/>
      <c r="CF84" s="471"/>
      <c r="CG84" s="463"/>
      <c r="CH84" s="471"/>
      <c r="CI84" s="471"/>
      <c r="CJ84" s="463"/>
      <c r="CK84" s="471"/>
      <c r="CL84" s="471"/>
      <c r="CM84" s="463"/>
      <c r="CN84" s="471"/>
      <c r="CO84" s="471"/>
      <c r="CP84" s="463"/>
      <c r="CQ84" s="471"/>
      <c r="CR84" s="463"/>
    </row>
    <row r="85" spans="1:96" ht="12.75" customHeight="1">
      <c r="A85" s="463"/>
      <c r="B85" s="463"/>
      <c r="C85" s="463"/>
      <c r="D85" s="463"/>
      <c r="E85" s="463"/>
      <c r="F85" s="463"/>
      <c r="G85" s="463"/>
      <c r="H85" s="471"/>
      <c r="I85" s="463"/>
      <c r="J85" s="463"/>
      <c r="K85" s="471"/>
      <c r="L85" s="472"/>
      <c r="M85" s="471"/>
      <c r="N85" s="471"/>
      <c r="O85" s="471"/>
      <c r="P85" s="471"/>
      <c r="Q85" s="471"/>
      <c r="R85" s="463"/>
      <c r="S85" s="463"/>
      <c r="T85" s="463"/>
      <c r="U85" s="463"/>
      <c r="V85" s="463"/>
      <c r="W85" s="463"/>
      <c r="X85" s="463"/>
      <c r="Y85" s="471"/>
      <c r="Z85" s="463"/>
      <c r="AA85" s="463"/>
      <c r="AB85" s="463"/>
      <c r="AC85" s="463"/>
      <c r="AD85" s="463"/>
      <c r="AE85" s="463"/>
      <c r="AF85" s="471"/>
      <c r="AG85" s="471"/>
      <c r="AH85" s="463"/>
      <c r="AI85" s="463"/>
      <c r="AJ85" s="463"/>
      <c r="AK85" s="463"/>
      <c r="AL85" s="463"/>
      <c r="AM85" s="463"/>
      <c r="AN85" s="463"/>
      <c r="AO85" s="463"/>
      <c r="AP85" s="463"/>
      <c r="AQ85" s="471"/>
      <c r="AR85" s="471"/>
      <c r="AS85" s="463"/>
      <c r="AT85" s="471"/>
      <c r="AU85" s="463"/>
      <c r="AV85" s="471"/>
      <c r="AW85" s="471"/>
      <c r="AX85" s="463"/>
      <c r="AY85" s="471"/>
      <c r="AZ85" s="463"/>
      <c r="BA85" s="463"/>
      <c r="BB85" s="463"/>
      <c r="BC85" s="463"/>
      <c r="BD85" s="463"/>
      <c r="BE85" s="463"/>
      <c r="BF85" s="463"/>
      <c r="BG85" s="471"/>
      <c r="BH85" s="472"/>
      <c r="BI85" s="463"/>
      <c r="BJ85" s="463"/>
      <c r="BK85" s="463"/>
      <c r="BL85" s="471"/>
      <c r="BM85" s="463"/>
      <c r="BN85" s="463"/>
      <c r="BO85" s="471"/>
      <c r="BP85" s="471"/>
      <c r="BQ85" s="463"/>
      <c r="BR85" s="471"/>
      <c r="BS85" s="472"/>
      <c r="BT85" s="463"/>
      <c r="BU85" s="463"/>
      <c r="BV85" s="463"/>
      <c r="BW85" s="463"/>
      <c r="BX85" s="463"/>
      <c r="BY85" s="463"/>
      <c r="BZ85" s="463"/>
      <c r="CA85" s="463"/>
      <c r="CB85" s="471"/>
      <c r="CC85" s="463"/>
      <c r="CD85" s="463"/>
      <c r="CE85" s="463"/>
      <c r="CF85" s="471"/>
      <c r="CG85" s="463"/>
      <c r="CH85" s="471"/>
      <c r="CI85" s="471"/>
      <c r="CJ85" s="463"/>
      <c r="CK85" s="471"/>
      <c r="CL85" s="471"/>
      <c r="CM85" s="463"/>
      <c r="CN85" s="471"/>
      <c r="CO85" s="471"/>
      <c r="CP85" s="463"/>
      <c r="CQ85" s="471"/>
      <c r="CR85" s="463"/>
    </row>
    <row r="86" spans="1:96" ht="12.75" customHeight="1">
      <c r="H86" s="441"/>
      <c r="K86" s="441"/>
      <c r="L86" s="473"/>
      <c r="M86" s="441"/>
      <c r="N86" s="441"/>
      <c r="O86" s="441"/>
      <c r="P86" s="441"/>
      <c r="Q86" s="441"/>
      <c r="Y86" s="441"/>
      <c r="AF86" s="441"/>
      <c r="AG86" s="441"/>
      <c r="AL86" s="52"/>
      <c r="AQ86" s="441"/>
      <c r="AR86" s="441"/>
      <c r="AT86" s="441"/>
      <c r="AV86" s="441"/>
      <c r="AW86" s="441"/>
      <c r="AY86" s="441"/>
      <c r="BG86" s="441"/>
      <c r="BH86" s="473"/>
      <c r="BL86" s="441"/>
      <c r="BO86" s="441"/>
      <c r="BP86" s="441"/>
      <c r="BR86" s="441"/>
      <c r="BS86" s="473"/>
      <c r="BW86" s="52"/>
      <c r="CB86" s="441"/>
      <c r="CF86" s="441"/>
      <c r="CH86" s="441"/>
      <c r="CI86" s="441"/>
      <c r="CK86" s="441"/>
      <c r="CL86" s="441"/>
      <c r="CN86" s="441"/>
      <c r="CO86" s="441"/>
      <c r="CQ86" s="441"/>
    </row>
    <row r="87" spans="1:96" ht="12.75" customHeight="1">
      <c r="H87" s="441"/>
      <c r="K87" s="441"/>
      <c r="L87" s="473"/>
      <c r="M87" s="441"/>
      <c r="N87" s="441"/>
      <c r="O87" s="441"/>
      <c r="P87" s="441"/>
      <c r="Q87" s="441"/>
      <c r="Y87" s="441"/>
      <c r="AF87" s="441"/>
      <c r="AG87" s="441"/>
      <c r="AL87" s="52"/>
      <c r="AQ87" s="441"/>
      <c r="AR87" s="441"/>
      <c r="AT87" s="441"/>
      <c r="AV87" s="441"/>
      <c r="AW87" s="441"/>
      <c r="AY87" s="441"/>
      <c r="BG87" s="441"/>
      <c r="BH87" s="473"/>
      <c r="BL87" s="441"/>
      <c r="BO87" s="441"/>
      <c r="BP87" s="441"/>
      <c r="BR87" s="441"/>
      <c r="BS87" s="473"/>
      <c r="BW87" s="52"/>
      <c r="CB87" s="441"/>
      <c r="CF87" s="441"/>
      <c r="CH87" s="441"/>
      <c r="CI87" s="441"/>
      <c r="CK87" s="441"/>
      <c r="CL87" s="441"/>
      <c r="CN87" s="441"/>
      <c r="CO87" s="441"/>
      <c r="CQ87" s="441"/>
    </row>
    <row r="88" spans="1:96" ht="12.75" customHeight="1">
      <c r="H88" s="441"/>
      <c r="K88" s="441"/>
      <c r="L88" s="473"/>
      <c r="M88" s="441"/>
      <c r="N88" s="441"/>
      <c r="O88" s="441"/>
      <c r="P88" s="441"/>
      <c r="Q88" s="441"/>
      <c r="Y88" s="441"/>
      <c r="AF88" s="441"/>
      <c r="AG88" s="441"/>
      <c r="AL88" s="52"/>
      <c r="AQ88" s="441"/>
      <c r="AR88" s="441"/>
      <c r="AT88" s="441"/>
      <c r="AV88" s="441"/>
      <c r="AW88" s="441"/>
      <c r="AY88" s="441"/>
      <c r="BG88" s="441"/>
      <c r="BH88" s="473"/>
      <c r="BL88" s="441"/>
      <c r="BO88" s="441"/>
      <c r="BP88" s="441"/>
      <c r="BR88" s="441"/>
      <c r="BS88" s="473"/>
      <c r="BW88" s="52"/>
      <c r="CB88" s="441"/>
      <c r="CF88" s="441"/>
      <c r="CH88" s="441"/>
      <c r="CI88" s="441"/>
      <c r="CK88" s="441"/>
      <c r="CL88" s="441"/>
      <c r="CN88" s="441"/>
      <c r="CO88" s="441"/>
      <c r="CQ88" s="441"/>
    </row>
    <row r="89" spans="1:96" ht="12.75" customHeight="1">
      <c r="H89" s="441"/>
      <c r="K89" s="441"/>
      <c r="L89" s="473"/>
      <c r="M89" s="441"/>
      <c r="N89" s="441"/>
      <c r="O89" s="441"/>
      <c r="P89" s="441"/>
      <c r="Q89" s="441"/>
      <c r="Y89" s="441"/>
      <c r="AF89" s="441"/>
      <c r="AG89" s="441"/>
      <c r="AL89" s="52"/>
      <c r="AQ89" s="441"/>
      <c r="AR89" s="441"/>
      <c r="AT89" s="441"/>
      <c r="AV89" s="441"/>
      <c r="AW89" s="441"/>
      <c r="AY89" s="441"/>
      <c r="BG89" s="441"/>
      <c r="BH89" s="473"/>
      <c r="BL89" s="441"/>
      <c r="BO89" s="441"/>
      <c r="BP89" s="441"/>
      <c r="BR89" s="441"/>
      <c r="BS89" s="473"/>
      <c r="BW89" s="52"/>
      <c r="CB89" s="441"/>
      <c r="CF89" s="441"/>
      <c r="CH89" s="441"/>
      <c r="CI89" s="441"/>
      <c r="CK89" s="441"/>
      <c r="CL89" s="441"/>
      <c r="CN89" s="441"/>
      <c r="CO89" s="441"/>
      <c r="CQ89" s="441"/>
    </row>
    <row r="90" spans="1:96" ht="12.75" customHeight="1">
      <c r="H90" s="441"/>
      <c r="K90" s="441"/>
      <c r="L90" s="473"/>
      <c r="M90" s="441"/>
      <c r="N90" s="441"/>
      <c r="O90" s="441"/>
      <c r="P90" s="441"/>
      <c r="Q90" s="441"/>
      <c r="Y90" s="441"/>
      <c r="AF90" s="441"/>
      <c r="AG90" s="441"/>
      <c r="AL90" s="52"/>
      <c r="AQ90" s="441"/>
      <c r="AR90" s="441"/>
      <c r="AT90" s="441"/>
      <c r="AV90" s="441"/>
      <c r="AW90" s="441"/>
      <c r="AY90" s="441"/>
      <c r="BG90" s="441"/>
      <c r="BH90" s="473"/>
      <c r="BL90" s="441"/>
      <c r="BO90" s="441"/>
      <c r="BP90" s="441"/>
      <c r="BR90" s="441"/>
      <c r="BS90" s="473"/>
      <c r="BW90" s="52"/>
      <c r="CB90" s="441"/>
      <c r="CF90" s="441"/>
      <c r="CH90" s="441"/>
      <c r="CI90" s="441"/>
      <c r="CK90" s="441"/>
      <c r="CL90" s="441"/>
      <c r="CN90" s="441"/>
      <c r="CO90" s="441"/>
      <c r="CQ90" s="441"/>
    </row>
    <row r="91" spans="1:96" ht="12.75" customHeight="1">
      <c r="H91" s="441"/>
      <c r="K91" s="441"/>
      <c r="L91" s="473"/>
      <c r="M91" s="441"/>
      <c r="N91" s="441"/>
      <c r="O91" s="441"/>
      <c r="P91" s="441"/>
      <c r="Q91" s="441"/>
      <c r="Y91" s="441"/>
      <c r="AF91" s="441"/>
      <c r="AG91" s="441"/>
      <c r="AL91" s="52"/>
      <c r="AQ91" s="441"/>
      <c r="AR91" s="441"/>
      <c r="AT91" s="441"/>
      <c r="AV91" s="441"/>
      <c r="AW91" s="441"/>
      <c r="AY91" s="441"/>
      <c r="BG91" s="441"/>
      <c r="BH91" s="473"/>
      <c r="BL91" s="441"/>
      <c r="BO91" s="441"/>
      <c r="BP91" s="441"/>
      <c r="BR91" s="441"/>
      <c r="BS91" s="473"/>
      <c r="BW91" s="52"/>
      <c r="CB91" s="441"/>
      <c r="CF91" s="441"/>
      <c r="CH91" s="441"/>
      <c r="CI91" s="441"/>
      <c r="CK91" s="441"/>
      <c r="CL91" s="441"/>
      <c r="CN91" s="441"/>
      <c r="CO91" s="441"/>
      <c r="CQ91" s="441"/>
    </row>
    <row r="92" spans="1:96" ht="12.75" customHeight="1">
      <c r="H92" s="441"/>
      <c r="K92" s="441"/>
      <c r="L92" s="473"/>
      <c r="M92" s="441"/>
      <c r="N92" s="441"/>
      <c r="O92" s="441"/>
      <c r="P92" s="441"/>
      <c r="Q92" s="441"/>
      <c r="Y92" s="441"/>
      <c r="AF92" s="441"/>
      <c r="AG92" s="441"/>
      <c r="AL92" s="52"/>
      <c r="AQ92" s="441"/>
      <c r="AR92" s="441"/>
      <c r="AT92" s="441"/>
      <c r="AV92" s="441"/>
      <c r="AW92" s="441"/>
      <c r="AY92" s="441"/>
      <c r="BG92" s="441"/>
      <c r="BH92" s="473"/>
      <c r="BL92" s="441"/>
      <c r="BO92" s="441"/>
      <c r="BP92" s="441"/>
      <c r="BR92" s="441"/>
      <c r="BS92" s="473"/>
      <c r="BW92" s="52"/>
      <c r="CB92" s="441"/>
      <c r="CF92" s="441"/>
      <c r="CH92" s="441"/>
      <c r="CI92" s="441"/>
      <c r="CK92" s="441"/>
      <c r="CL92" s="441"/>
      <c r="CN92" s="441"/>
      <c r="CO92" s="441"/>
      <c r="CQ92" s="441"/>
    </row>
    <row r="93" spans="1:96" ht="12.75" customHeight="1">
      <c r="H93" s="441"/>
      <c r="K93" s="441"/>
      <c r="L93" s="473"/>
      <c r="M93" s="441"/>
      <c r="N93" s="441"/>
      <c r="O93" s="441"/>
      <c r="P93" s="441"/>
      <c r="Q93" s="441"/>
      <c r="Y93" s="441"/>
      <c r="AF93" s="441"/>
      <c r="AG93" s="441"/>
      <c r="AL93" s="52"/>
      <c r="AQ93" s="441"/>
      <c r="AR93" s="441"/>
      <c r="AT93" s="441"/>
      <c r="AV93" s="441"/>
      <c r="AW93" s="441"/>
      <c r="AY93" s="441"/>
      <c r="BG93" s="441"/>
      <c r="BH93" s="473"/>
      <c r="BL93" s="441"/>
      <c r="BO93" s="441"/>
      <c r="BP93" s="441"/>
      <c r="BR93" s="441"/>
      <c r="BS93" s="473"/>
      <c r="BW93" s="52"/>
      <c r="CB93" s="441"/>
      <c r="CF93" s="441"/>
      <c r="CH93" s="441"/>
      <c r="CI93" s="441"/>
      <c r="CK93" s="441"/>
      <c r="CL93" s="441"/>
      <c r="CN93" s="441"/>
      <c r="CO93" s="441"/>
      <c r="CQ93" s="441"/>
    </row>
    <row r="94" spans="1:96" ht="12.75" customHeight="1">
      <c r="H94" s="441"/>
      <c r="K94" s="441"/>
      <c r="L94" s="473"/>
      <c r="M94" s="441"/>
      <c r="N94" s="441"/>
      <c r="O94" s="441"/>
      <c r="P94" s="441"/>
      <c r="Q94" s="441"/>
      <c r="Y94" s="441"/>
      <c r="AF94" s="441"/>
      <c r="AG94" s="441"/>
      <c r="AL94" s="52"/>
      <c r="AQ94" s="441"/>
      <c r="AR94" s="441"/>
      <c r="AT94" s="441"/>
      <c r="AV94" s="441"/>
      <c r="AW94" s="441"/>
      <c r="AY94" s="441"/>
      <c r="BG94" s="441"/>
      <c r="BH94" s="473"/>
      <c r="BL94" s="441"/>
      <c r="BO94" s="441"/>
      <c r="BP94" s="441"/>
      <c r="BR94" s="441"/>
      <c r="BS94" s="473"/>
      <c r="BW94" s="52"/>
      <c r="CB94" s="441"/>
      <c r="CF94" s="441"/>
      <c r="CH94" s="441"/>
      <c r="CI94" s="441"/>
      <c r="CK94" s="441"/>
      <c r="CL94" s="441"/>
      <c r="CN94" s="441"/>
      <c r="CO94" s="441"/>
      <c r="CQ94" s="441"/>
    </row>
    <row r="95" spans="1:96" ht="12.75" customHeight="1">
      <c r="H95" s="441"/>
      <c r="K95" s="441"/>
      <c r="L95" s="473"/>
      <c r="M95" s="441"/>
      <c r="N95" s="441"/>
      <c r="O95" s="441"/>
      <c r="P95" s="441"/>
      <c r="Q95" s="441"/>
      <c r="Y95" s="441"/>
      <c r="AF95" s="441"/>
      <c r="AG95" s="441"/>
      <c r="AL95" s="52"/>
      <c r="AQ95" s="441"/>
      <c r="AR95" s="441"/>
      <c r="AT95" s="441"/>
      <c r="AV95" s="441"/>
      <c r="AW95" s="441"/>
      <c r="AY95" s="441"/>
      <c r="BG95" s="441"/>
      <c r="BH95" s="473"/>
      <c r="BL95" s="441"/>
      <c r="BO95" s="441"/>
      <c r="BP95" s="441"/>
      <c r="BR95" s="441"/>
      <c r="BS95" s="473"/>
      <c r="BW95" s="52"/>
      <c r="CB95" s="441"/>
      <c r="CF95" s="441"/>
      <c r="CH95" s="441"/>
      <c r="CI95" s="441"/>
      <c r="CK95" s="441"/>
      <c r="CL95" s="441"/>
      <c r="CN95" s="441"/>
      <c r="CO95" s="441"/>
      <c r="CQ95" s="441"/>
    </row>
    <row r="96" spans="1:96" ht="12.75" customHeight="1">
      <c r="H96" s="441"/>
      <c r="K96" s="441"/>
      <c r="L96" s="473"/>
      <c r="M96" s="441"/>
      <c r="N96" s="441"/>
      <c r="O96" s="441"/>
      <c r="P96" s="441"/>
      <c r="Q96" s="441"/>
      <c r="Y96" s="441"/>
      <c r="AF96" s="441"/>
      <c r="AG96" s="441"/>
      <c r="AL96" s="52"/>
      <c r="AQ96" s="441"/>
      <c r="AR96" s="441"/>
      <c r="AT96" s="441"/>
      <c r="AV96" s="441"/>
      <c r="AW96" s="441"/>
      <c r="AY96" s="441"/>
      <c r="BG96" s="441"/>
      <c r="BH96" s="473"/>
      <c r="BL96" s="441"/>
      <c r="BO96" s="441"/>
      <c r="BP96" s="441"/>
      <c r="BR96" s="441"/>
      <c r="BS96" s="473"/>
      <c r="BW96" s="52"/>
      <c r="CB96" s="441"/>
      <c r="CF96" s="441"/>
      <c r="CH96" s="441"/>
      <c r="CI96" s="441"/>
      <c r="CK96" s="441"/>
      <c r="CL96" s="441"/>
      <c r="CN96" s="441"/>
      <c r="CO96" s="441"/>
      <c r="CQ96" s="441"/>
    </row>
    <row r="97" spans="8:95" ht="12.75" customHeight="1">
      <c r="H97" s="441"/>
      <c r="K97" s="441"/>
      <c r="L97" s="473"/>
      <c r="M97" s="441"/>
      <c r="N97" s="441"/>
      <c r="O97" s="441"/>
      <c r="P97" s="441"/>
      <c r="Q97" s="441"/>
      <c r="Y97" s="441"/>
      <c r="AF97" s="441"/>
      <c r="AG97" s="441"/>
      <c r="AL97" s="52"/>
      <c r="AQ97" s="441"/>
      <c r="AR97" s="441"/>
      <c r="AT97" s="441"/>
      <c r="AV97" s="441"/>
      <c r="AW97" s="441"/>
      <c r="AY97" s="441"/>
      <c r="BG97" s="441"/>
      <c r="BH97" s="473"/>
      <c r="BL97" s="441"/>
      <c r="BO97" s="441"/>
      <c r="BP97" s="441"/>
      <c r="BR97" s="441"/>
      <c r="BS97" s="473"/>
      <c r="BW97" s="52"/>
      <c r="CB97" s="441"/>
      <c r="CF97" s="441"/>
      <c r="CH97" s="441"/>
      <c r="CI97" s="441"/>
      <c r="CK97" s="441"/>
      <c r="CL97" s="441"/>
      <c r="CN97" s="441"/>
      <c r="CO97" s="441"/>
      <c r="CQ97" s="441"/>
    </row>
    <row r="98" spans="8:95" ht="12.75" customHeight="1">
      <c r="H98" s="441"/>
      <c r="K98" s="441"/>
      <c r="L98" s="473"/>
      <c r="M98" s="441"/>
      <c r="N98" s="441"/>
      <c r="O98" s="441"/>
      <c r="P98" s="441"/>
      <c r="Q98" s="441"/>
      <c r="Y98" s="441"/>
      <c r="AF98" s="441"/>
      <c r="AG98" s="441"/>
      <c r="AL98" s="52"/>
      <c r="AQ98" s="441"/>
      <c r="AR98" s="441"/>
      <c r="AT98" s="441"/>
      <c r="AV98" s="441"/>
      <c r="AW98" s="441"/>
      <c r="AY98" s="441"/>
      <c r="BG98" s="441"/>
      <c r="BH98" s="473"/>
      <c r="BL98" s="441"/>
      <c r="BO98" s="441"/>
      <c r="BP98" s="441"/>
      <c r="BR98" s="441"/>
      <c r="BS98" s="473"/>
      <c r="BW98" s="52"/>
      <c r="CB98" s="441"/>
      <c r="CF98" s="441"/>
      <c r="CH98" s="441"/>
      <c r="CI98" s="441"/>
      <c r="CK98" s="441"/>
      <c r="CL98" s="441"/>
      <c r="CN98" s="441"/>
      <c r="CO98" s="441"/>
      <c r="CQ98" s="441"/>
    </row>
    <row r="99" spans="8:95" ht="12.75" customHeight="1">
      <c r="H99" s="441"/>
      <c r="K99" s="441"/>
      <c r="L99" s="473"/>
      <c r="M99" s="441"/>
      <c r="N99" s="441"/>
      <c r="O99" s="441"/>
      <c r="P99" s="441"/>
      <c r="Q99" s="441"/>
      <c r="Y99" s="441"/>
      <c r="AF99" s="441"/>
      <c r="AG99" s="441"/>
      <c r="AL99" s="52"/>
      <c r="AQ99" s="441"/>
      <c r="AR99" s="441"/>
      <c r="AT99" s="441"/>
      <c r="AV99" s="441"/>
      <c r="AW99" s="441"/>
      <c r="AY99" s="441"/>
      <c r="BG99" s="441"/>
      <c r="BH99" s="473"/>
      <c r="BL99" s="441"/>
      <c r="BO99" s="441"/>
      <c r="BP99" s="441"/>
      <c r="BR99" s="441"/>
      <c r="BS99" s="473"/>
      <c r="BW99" s="52"/>
      <c r="CB99" s="441"/>
      <c r="CF99" s="441"/>
      <c r="CH99" s="441"/>
      <c r="CI99" s="441"/>
      <c r="CK99" s="441"/>
      <c r="CL99" s="441"/>
      <c r="CN99" s="441"/>
      <c r="CO99" s="441"/>
      <c r="CQ99" s="441"/>
    </row>
    <row r="100" spans="8:95" ht="12.75" customHeight="1">
      <c r="H100" s="441"/>
      <c r="K100" s="441"/>
      <c r="L100" s="473"/>
      <c r="M100" s="441"/>
      <c r="N100" s="441"/>
      <c r="O100" s="441"/>
      <c r="P100" s="441"/>
      <c r="Q100" s="441"/>
      <c r="Y100" s="441"/>
      <c r="AF100" s="441"/>
      <c r="AG100" s="441"/>
      <c r="AL100" s="52"/>
      <c r="AQ100" s="441"/>
      <c r="AR100" s="441"/>
      <c r="AT100" s="441"/>
      <c r="AV100" s="441"/>
      <c r="AW100" s="441"/>
      <c r="AY100" s="441"/>
      <c r="BG100" s="441"/>
      <c r="BH100" s="473"/>
      <c r="BL100" s="441"/>
      <c r="BO100" s="441"/>
      <c r="BP100" s="441"/>
      <c r="BR100" s="441"/>
      <c r="BS100" s="473"/>
      <c r="BW100" s="52"/>
      <c r="CB100" s="441"/>
      <c r="CF100" s="441"/>
      <c r="CH100" s="441"/>
      <c r="CI100" s="441"/>
      <c r="CK100" s="441"/>
      <c r="CL100" s="441"/>
      <c r="CN100" s="441"/>
      <c r="CO100" s="441"/>
      <c r="CQ100" s="441"/>
    </row>
    <row r="101" spans="8:95" ht="12.75" customHeight="1">
      <c r="H101" s="441"/>
      <c r="K101" s="441"/>
      <c r="L101" s="473"/>
      <c r="M101" s="441"/>
      <c r="N101" s="441"/>
      <c r="O101" s="441"/>
      <c r="P101" s="441"/>
      <c r="Q101" s="441"/>
      <c r="Y101" s="441"/>
      <c r="AF101" s="441"/>
      <c r="AG101" s="441"/>
      <c r="AL101" s="52"/>
      <c r="AQ101" s="441"/>
      <c r="AR101" s="441"/>
      <c r="AT101" s="441"/>
      <c r="AV101" s="441"/>
      <c r="AW101" s="441"/>
      <c r="AY101" s="441"/>
      <c r="BG101" s="441"/>
      <c r="BH101" s="473"/>
      <c r="BL101" s="441"/>
      <c r="BO101" s="441"/>
      <c r="BP101" s="441"/>
      <c r="BR101" s="441"/>
      <c r="BS101" s="473"/>
      <c r="BW101" s="52"/>
      <c r="CB101" s="441"/>
      <c r="CF101" s="441"/>
      <c r="CH101" s="441"/>
      <c r="CI101" s="441"/>
      <c r="CK101" s="441"/>
      <c r="CL101" s="441"/>
      <c r="CN101" s="441"/>
      <c r="CO101" s="441"/>
      <c r="CQ101" s="441"/>
    </row>
    <row r="102" spans="8:95" ht="12.75" customHeight="1">
      <c r="H102" s="441"/>
      <c r="K102" s="441"/>
      <c r="L102" s="473"/>
      <c r="M102" s="441"/>
      <c r="N102" s="441"/>
      <c r="O102" s="441"/>
      <c r="P102" s="441"/>
      <c r="Q102" s="441"/>
      <c r="Y102" s="441"/>
      <c r="AF102" s="441"/>
      <c r="AG102" s="441"/>
      <c r="AL102" s="52"/>
      <c r="AQ102" s="441"/>
      <c r="AR102" s="441"/>
      <c r="AT102" s="441"/>
      <c r="AV102" s="441"/>
      <c r="AW102" s="441"/>
      <c r="AY102" s="441"/>
      <c r="BG102" s="441"/>
      <c r="BH102" s="473"/>
      <c r="BL102" s="441"/>
      <c r="BO102" s="441"/>
      <c r="BP102" s="441"/>
      <c r="BR102" s="441"/>
      <c r="BS102" s="473"/>
      <c r="BW102" s="52"/>
      <c r="CB102" s="441"/>
      <c r="CF102" s="441"/>
      <c r="CH102" s="441"/>
      <c r="CI102" s="441"/>
      <c r="CK102" s="441"/>
      <c r="CL102" s="441"/>
      <c r="CN102" s="441"/>
      <c r="CO102" s="441"/>
      <c r="CQ102" s="441"/>
    </row>
    <row r="103" spans="8:95" ht="12.75" customHeight="1">
      <c r="H103" s="441"/>
      <c r="K103" s="441"/>
      <c r="L103" s="473"/>
      <c r="M103" s="441"/>
      <c r="N103" s="441"/>
      <c r="O103" s="441"/>
      <c r="P103" s="441"/>
      <c r="Q103" s="441"/>
      <c r="Y103" s="441"/>
      <c r="AF103" s="441"/>
      <c r="AG103" s="441"/>
      <c r="AL103" s="52"/>
      <c r="AQ103" s="441"/>
      <c r="AR103" s="441"/>
      <c r="AT103" s="441"/>
      <c r="AV103" s="441"/>
      <c r="AW103" s="441"/>
      <c r="AY103" s="441"/>
      <c r="BG103" s="441"/>
      <c r="BH103" s="473"/>
      <c r="BL103" s="441"/>
      <c r="BO103" s="441"/>
      <c r="BP103" s="441"/>
      <c r="BR103" s="441"/>
      <c r="BS103" s="473"/>
      <c r="BW103" s="52"/>
      <c r="CB103" s="441"/>
      <c r="CF103" s="441"/>
      <c r="CH103" s="441"/>
      <c r="CI103" s="441"/>
      <c r="CK103" s="441"/>
      <c r="CL103" s="441"/>
      <c r="CN103" s="441"/>
      <c r="CO103" s="441"/>
      <c r="CQ103" s="441"/>
    </row>
    <row r="104" spans="8:95" ht="12.75" customHeight="1">
      <c r="H104" s="441"/>
      <c r="K104" s="441"/>
      <c r="L104" s="473"/>
      <c r="M104" s="441"/>
      <c r="N104" s="441"/>
      <c r="O104" s="441"/>
      <c r="P104" s="441"/>
      <c r="Q104" s="441"/>
      <c r="Y104" s="441"/>
      <c r="AF104" s="441"/>
      <c r="AG104" s="441"/>
      <c r="AL104" s="52"/>
      <c r="AQ104" s="441"/>
      <c r="AR104" s="441"/>
      <c r="AT104" s="441"/>
      <c r="AV104" s="441"/>
      <c r="AW104" s="441"/>
      <c r="AY104" s="441"/>
      <c r="BG104" s="441"/>
      <c r="BH104" s="473"/>
      <c r="BL104" s="441"/>
      <c r="BO104" s="441"/>
      <c r="BP104" s="441"/>
      <c r="BR104" s="441"/>
      <c r="BS104" s="473"/>
      <c r="BW104" s="52"/>
      <c r="CB104" s="441"/>
      <c r="CF104" s="441"/>
      <c r="CH104" s="441"/>
      <c r="CI104" s="441"/>
      <c r="CK104" s="441"/>
      <c r="CL104" s="441"/>
      <c r="CN104" s="441"/>
      <c r="CO104" s="441"/>
      <c r="CQ104" s="441"/>
    </row>
    <row r="105" spans="8:95" ht="12.75" customHeight="1">
      <c r="H105" s="441"/>
      <c r="K105" s="441"/>
      <c r="L105" s="473"/>
      <c r="M105" s="441"/>
      <c r="N105" s="441"/>
      <c r="O105" s="441"/>
      <c r="P105" s="441"/>
      <c r="Q105" s="441"/>
      <c r="Y105" s="441"/>
      <c r="AF105" s="441"/>
      <c r="AG105" s="441"/>
      <c r="AL105" s="52"/>
      <c r="AQ105" s="441"/>
      <c r="AR105" s="441"/>
      <c r="AT105" s="441"/>
      <c r="AV105" s="441"/>
      <c r="AW105" s="441"/>
      <c r="AY105" s="441"/>
      <c r="BG105" s="441"/>
      <c r="BH105" s="473"/>
      <c r="BL105" s="441"/>
      <c r="BO105" s="441"/>
      <c r="BP105" s="441"/>
      <c r="BR105" s="441"/>
      <c r="BS105" s="473"/>
      <c r="BW105" s="52"/>
      <c r="CB105" s="441"/>
      <c r="CF105" s="441"/>
      <c r="CH105" s="441"/>
      <c r="CI105" s="441"/>
      <c r="CK105" s="441"/>
      <c r="CL105" s="441"/>
      <c r="CN105" s="441"/>
      <c r="CO105" s="441"/>
      <c r="CQ105" s="441"/>
    </row>
    <row r="106" spans="8:95" ht="12.75" customHeight="1">
      <c r="H106" s="441"/>
      <c r="K106" s="441"/>
      <c r="L106" s="473"/>
      <c r="M106" s="441"/>
      <c r="N106" s="441"/>
      <c r="O106" s="441"/>
      <c r="P106" s="441"/>
      <c r="Q106" s="441"/>
      <c r="Y106" s="441"/>
      <c r="AF106" s="441"/>
      <c r="AG106" s="441"/>
      <c r="AL106" s="52"/>
      <c r="AQ106" s="441"/>
      <c r="AR106" s="441"/>
      <c r="AT106" s="441"/>
      <c r="AV106" s="441"/>
      <c r="AW106" s="441"/>
      <c r="AY106" s="441"/>
      <c r="BG106" s="441"/>
      <c r="BH106" s="473"/>
      <c r="BL106" s="441"/>
      <c r="BO106" s="441"/>
      <c r="BP106" s="441"/>
      <c r="BR106" s="441"/>
      <c r="BS106" s="473"/>
      <c r="BW106" s="52"/>
      <c r="CB106" s="441"/>
      <c r="CF106" s="441"/>
      <c r="CH106" s="441"/>
      <c r="CI106" s="441"/>
      <c r="CK106" s="441"/>
      <c r="CL106" s="441"/>
      <c r="CN106" s="441"/>
      <c r="CO106" s="441"/>
      <c r="CQ106" s="441"/>
    </row>
    <row r="107" spans="8:95" ht="12.75" customHeight="1">
      <c r="H107" s="441"/>
      <c r="K107" s="441"/>
      <c r="L107" s="473"/>
      <c r="M107" s="441"/>
      <c r="N107" s="441"/>
      <c r="O107" s="441"/>
      <c r="P107" s="441"/>
      <c r="Q107" s="441"/>
      <c r="Y107" s="441"/>
      <c r="AF107" s="441"/>
      <c r="AG107" s="441"/>
      <c r="AL107" s="52"/>
      <c r="AQ107" s="441"/>
      <c r="AR107" s="441"/>
      <c r="AT107" s="441"/>
      <c r="AV107" s="441"/>
      <c r="AW107" s="441"/>
      <c r="AY107" s="441"/>
      <c r="BG107" s="441"/>
      <c r="BH107" s="473"/>
      <c r="BL107" s="441"/>
      <c r="BO107" s="441"/>
      <c r="BP107" s="441"/>
      <c r="BR107" s="441"/>
      <c r="BS107" s="473"/>
      <c r="BW107" s="52"/>
      <c r="CB107" s="441"/>
      <c r="CF107" s="441"/>
      <c r="CH107" s="441"/>
      <c r="CI107" s="441"/>
      <c r="CK107" s="441"/>
      <c r="CL107" s="441"/>
      <c r="CN107" s="441"/>
      <c r="CO107" s="441"/>
      <c r="CQ107" s="441"/>
    </row>
    <row r="108" spans="8:95" ht="12.75" customHeight="1">
      <c r="H108" s="441"/>
      <c r="K108" s="441"/>
      <c r="L108" s="473"/>
      <c r="M108" s="441"/>
      <c r="N108" s="441"/>
      <c r="O108" s="441"/>
      <c r="P108" s="441"/>
      <c r="Q108" s="441"/>
      <c r="Y108" s="441"/>
      <c r="AF108" s="441"/>
      <c r="AG108" s="441"/>
      <c r="AL108" s="52"/>
      <c r="AQ108" s="441"/>
      <c r="AR108" s="441"/>
      <c r="AT108" s="441"/>
      <c r="AV108" s="441"/>
      <c r="AW108" s="441"/>
      <c r="AY108" s="441"/>
      <c r="BG108" s="441"/>
      <c r="BH108" s="473"/>
      <c r="BL108" s="441"/>
      <c r="BO108" s="441"/>
      <c r="BP108" s="441"/>
      <c r="BR108" s="441"/>
      <c r="BS108" s="473"/>
      <c r="BW108" s="52"/>
      <c r="CB108" s="441"/>
      <c r="CF108" s="441"/>
      <c r="CH108" s="441"/>
      <c r="CI108" s="441"/>
      <c r="CK108" s="441"/>
      <c r="CL108" s="441"/>
      <c r="CN108" s="441"/>
      <c r="CO108" s="441"/>
      <c r="CQ108" s="441"/>
    </row>
    <row r="109" spans="8:95" ht="12.75" customHeight="1">
      <c r="H109" s="441"/>
      <c r="K109" s="441"/>
      <c r="L109" s="473"/>
      <c r="M109" s="441"/>
      <c r="N109" s="441"/>
      <c r="O109" s="441"/>
      <c r="P109" s="441"/>
      <c r="Q109" s="441"/>
      <c r="Y109" s="441"/>
      <c r="AF109" s="441"/>
      <c r="AG109" s="441"/>
      <c r="AL109" s="52"/>
      <c r="AQ109" s="441"/>
      <c r="AR109" s="441"/>
      <c r="AT109" s="441"/>
      <c r="AV109" s="441"/>
      <c r="AW109" s="441"/>
      <c r="AY109" s="441"/>
      <c r="BG109" s="441"/>
      <c r="BH109" s="473"/>
      <c r="BL109" s="441"/>
      <c r="BO109" s="441"/>
      <c r="BP109" s="441"/>
      <c r="BR109" s="441"/>
      <c r="BS109" s="473"/>
      <c r="BW109" s="52"/>
      <c r="CB109" s="441"/>
      <c r="CF109" s="441"/>
      <c r="CH109" s="441"/>
      <c r="CI109" s="441"/>
      <c r="CK109" s="441"/>
      <c r="CL109" s="441"/>
      <c r="CN109" s="441"/>
      <c r="CO109" s="441"/>
      <c r="CQ109" s="441"/>
    </row>
    <row r="110" spans="8:95" ht="12.75" customHeight="1">
      <c r="H110" s="441"/>
      <c r="K110" s="441"/>
      <c r="L110" s="473"/>
      <c r="M110" s="441"/>
      <c r="N110" s="441"/>
      <c r="O110" s="441"/>
      <c r="P110" s="441"/>
      <c r="Q110" s="441"/>
      <c r="Y110" s="441"/>
      <c r="AF110" s="441"/>
      <c r="AG110" s="441"/>
      <c r="AL110" s="52"/>
      <c r="AQ110" s="441"/>
      <c r="AR110" s="441"/>
      <c r="AT110" s="441"/>
      <c r="AV110" s="441"/>
      <c r="AW110" s="441"/>
      <c r="AY110" s="441"/>
      <c r="BG110" s="441"/>
      <c r="BH110" s="473"/>
      <c r="BL110" s="441"/>
      <c r="BO110" s="441"/>
      <c r="BP110" s="441"/>
      <c r="BR110" s="441"/>
      <c r="BS110" s="473"/>
      <c r="BW110" s="52"/>
      <c r="CB110" s="441"/>
      <c r="CF110" s="441"/>
      <c r="CH110" s="441"/>
      <c r="CI110" s="441"/>
      <c r="CK110" s="441"/>
      <c r="CL110" s="441"/>
      <c r="CN110" s="441"/>
      <c r="CO110" s="441"/>
      <c r="CQ110" s="441"/>
    </row>
    <row r="111" spans="8:95" ht="12.75" customHeight="1">
      <c r="H111" s="441"/>
      <c r="K111" s="441"/>
      <c r="L111" s="473"/>
      <c r="M111" s="441"/>
      <c r="N111" s="441"/>
      <c r="O111" s="441"/>
      <c r="P111" s="441"/>
      <c r="Q111" s="441"/>
      <c r="Y111" s="441"/>
      <c r="AF111" s="441"/>
      <c r="AG111" s="441"/>
      <c r="AL111" s="52"/>
      <c r="AQ111" s="441"/>
      <c r="AR111" s="441"/>
      <c r="AT111" s="441"/>
      <c r="AV111" s="441"/>
      <c r="AW111" s="441"/>
      <c r="AY111" s="441"/>
      <c r="BG111" s="441"/>
      <c r="BH111" s="473"/>
      <c r="BL111" s="441"/>
      <c r="BO111" s="441"/>
      <c r="BP111" s="441"/>
      <c r="BR111" s="441"/>
      <c r="BS111" s="473"/>
      <c r="BW111" s="52"/>
      <c r="CB111" s="441"/>
      <c r="CF111" s="441"/>
      <c r="CH111" s="441"/>
      <c r="CI111" s="441"/>
      <c r="CK111" s="441"/>
      <c r="CL111" s="441"/>
      <c r="CN111" s="441"/>
      <c r="CO111" s="441"/>
      <c r="CQ111" s="441"/>
    </row>
    <row r="112" spans="8:95" ht="12.75" customHeight="1">
      <c r="H112" s="441"/>
      <c r="K112" s="441"/>
      <c r="L112" s="473"/>
      <c r="M112" s="441"/>
      <c r="N112" s="441"/>
      <c r="O112" s="441"/>
      <c r="P112" s="441"/>
      <c r="Q112" s="441"/>
      <c r="Y112" s="441"/>
      <c r="AF112" s="441"/>
      <c r="AG112" s="441"/>
      <c r="AL112" s="52"/>
      <c r="AQ112" s="441"/>
      <c r="AR112" s="441"/>
      <c r="AT112" s="441"/>
      <c r="AV112" s="441"/>
      <c r="AW112" s="441"/>
      <c r="AY112" s="441"/>
      <c r="BG112" s="441"/>
      <c r="BH112" s="473"/>
      <c r="BL112" s="441"/>
      <c r="BO112" s="441"/>
      <c r="BP112" s="441"/>
      <c r="BR112" s="441"/>
      <c r="BS112" s="473"/>
      <c r="BW112" s="52"/>
      <c r="CB112" s="441"/>
      <c r="CF112" s="441"/>
      <c r="CH112" s="441"/>
      <c r="CI112" s="441"/>
      <c r="CK112" s="441"/>
      <c r="CL112" s="441"/>
      <c r="CN112" s="441"/>
      <c r="CO112" s="441"/>
      <c r="CQ112" s="441"/>
    </row>
    <row r="113" spans="8:95" ht="12.75" customHeight="1">
      <c r="H113" s="441"/>
      <c r="K113" s="441"/>
      <c r="L113" s="473"/>
      <c r="M113" s="441"/>
      <c r="N113" s="441"/>
      <c r="O113" s="441"/>
      <c r="P113" s="441"/>
      <c r="Q113" s="441"/>
      <c r="Y113" s="441"/>
      <c r="AF113" s="441"/>
      <c r="AG113" s="441"/>
      <c r="AL113" s="52"/>
      <c r="AQ113" s="441"/>
      <c r="AR113" s="441"/>
      <c r="AT113" s="441"/>
      <c r="AV113" s="441"/>
      <c r="AW113" s="441"/>
      <c r="AY113" s="441"/>
      <c r="BG113" s="441"/>
      <c r="BH113" s="473"/>
      <c r="BL113" s="441"/>
      <c r="BO113" s="441"/>
      <c r="BP113" s="441"/>
      <c r="BR113" s="441"/>
      <c r="BS113" s="473"/>
      <c r="BW113" s="52"/>
      <c r="CB113" s="441"/>
      <c r="CF113" s="441"/>
      <c r="CH113" s="441"/>
      <c r="CI113" s="441"/>
      <c r="CK113" s="441"/>
      <c r="CL113" s="441"/>
      <c r="CN113" s="441"/>
      <c r="CO113" s="441"/>
      <c r="CQ113" s="441"/>
    </row>
    <row r="114" spans="8:95" ht="12.75" customHeight="1">
      <c r="H114" s="441"/>
      <c r="K114" s="441"/>
      <c r="L114" s="473"/>
      <c r="M114" s="441"/>
      <c r="N114" s="441"/>
      <c r="O114" s="441"/>
      <c r="P114" s="441"/>
      <c r="Q114" s="441"/>
      <c r="Y114" s="441"/>
      <c r="AF114" s="441"/>
      <c r="AG114" s="441"/>
      <c r="AL114" s="52"/>
      <c r="AQ114" s="441"/>
      <c r="AR114" s="441"/>
      <c r="AT114" s="441"/>
      <c r="AV114" s="441"/>
      <c r="AW114" s="441"/>
      <c r="AY114" s="441"/>
      <c r="BG114" s="441"/>
      <c r="BH114" s="473"/>
      <c r="BL114" s="441"/>
      <c r="BO114" s="441"/>
      <c r="BP114" s="441"/>
      <c r="BR114" s="441"/>
      <c r="BS114" s="473"/>
      <c r="BW114" s="52"/>
      <c r="CB114" s="441"/>
      <c r="CF114" s="441"/>
      <c r="CH114" s="441"/>
      <c r="CI114" s="441"/>
      <c r="CK114" s="441"/>
      <c r="CL114" s="441"/>
      <c r="CN114" s="441"/>
      <c r="CO114" s="441"/>
      <c r="CQ114" s="441"/>
    </row>
    <row r="115" spans="8:95" ht="12.75" customHeight="1">
      <c r="H115" s="441"/>
      <c r="K115" s="441"/>
      <c r="L115" s="473"/>
      <c r="M115" s="441"/>
      <c r="N115" s="441"/>
      <c r="O115" s="441"/>
      <c r="P115" s="441"/>
      <c r="Q115" s="441"/>
      <c r="Y115" s="441"/>
      <c r="AF115" s="441"/>
      <c r="AG115" s="441"/>
      <c r="AL115" s="52"/>
      <c r="AQ115" s="441"/>
      <c r="AR115" s="441"/>
      <c r="AT115" s="441"/>
      <c r="AV115" s="441"/>
      <c r="AW115" s="441"/>
      <c r="AY115" s="441"/>
      <c r="BG115" s="441"/>
      <c r="BH115" s="473"/>
      <c r="BL115" s="441"/>
      <c r="BO115" s="441"/>
      <c r="BP115" s="441"/>
      <c r="BR115" s="441"/>
      <c r="BS115" s="473"/>
      <c r="BW115" s="52"/>
      <c r="CB115" s="441"/>
      <c r="CF115" s="441"/>
      <c r="CH115" s="441"/>
      <c r="CI115" s="441"/>
      <c r="CK115" s="441"/>
      <c r="CL115" s="441"/>
      <c r="CN115" s="441"/>
      <c r="CO115" s="441"/>
      <c r="CQ115" s="441"/>
    </row>
    <row r="116" spans="8:95" ht="12.75" customHeight="1">
      <c r="H116" s="441"/>
      <c r="K116" s="441"/>
      <c r="L116" s="473"/>
      <c r="M116" s="441"/>
      <c r="N116" s="441"/>
      <c r="O116" s="441"/>
      <c r="P116" s="441"/>
      <c r="Q116" s="441"/>
      <c r="Y116" s="441"/>
      <c r="AF116" s="441"/>
      <c r="AG116" s="441"/>
      <c r="AL116" s="52"/>
      <c r="AQ116" s="441"/>
      <c r="AR116" s="441"/>
      <c r="AT116" s="441"/>
      <c r="AV116" s="441"/>
      <c r="AW116" s="441"/>
      <c r="AY116" s="441"/>
      <c r="BG116" s="441"/>
      <c r="BH116" s="473"/>
      <c r="BL116" s="441"/>
      <c r="BO116" s="441"/>
      <c r="BP116" s="441"/>
      <c r="BR116" s="441"/>
      <c r="BS116" s="473"/>
      <c r="BW116" s="52"/>
      <c r="CB116" s="441"/>
      <c r="CF116" s="441"/>
      <c r="CH116" s="441"/>
      <c r="CI116" s="441"/>
      <c r="CK116" s="441"/>
      <c r="CL116" s="441"/>
      <c r="CN116" s="441"/>
      <c r="CO116" s="441"/>
      <c r="CQ116" s="441"/>
    </row>
    <row r="117" spans="8:95" ht="12.75" customHeight="1">
      <c r="H117" s="441"/>
      <c r="K117" s="441"/>
      <c r="L117" s="473"/>
      <c r="M117" s="441"/>
      <c r="N117" s="441"/>
      <c r="O117" s="441"/>
      <c r="P117" s="441"/>
      <c r="Q117" s="441"/>
      <c r="Y117" s="441"/>
      <c r="AF117" s="441"/>
      <c r="AG117" s="441"/>
      <c r="AL117" s="52"/>
      <c r="AQ117" s="441"/>
      <c r="AR117" s="441"/>
      <c r="AT117" s="441"/>
      <c r="AV117" s="441"/>
      <c r="AW117" s="441"/>
      <c r="AY117" s="441"/>
      <c r="BG117" s="441"/>
      <c r="BH117" s="473"/>
      <c r="BL117" s="441"/>
      <c r="BO117" s="441"/>
      <c r="BP117" s="441"/>
      <c r="BR117" s="441"/>
      <c r="BS117" s="473"/>
      <c r="BW117" s="52"/>
      <c r="CB117" s="441"/>
      <c r="CF117" s="441"/>
      <c r="CH117" s="441"/>
      <c r="CI117" s="441"/>
      <c r="CK117" s="441"/>
      <c r="CL117" s="441"/>
      <c r="CN117" s="441"/>
      <c r="CO117" s="441"/>
      <c r="CQ117" s="441"/>
    </row>
    <row r="118" spans="8:95" ht="12.75" customHeight="1">
      <c r="H118" s="441"/>
      <c r="K118" s="441"/>
      <c r="L118" s="473"/>
      <c r="M118" s="441"/>
      <c r="N118" s="441"/>
      <c r="O118" s="441"/>
      <c r="P118" s="441"/>
      <c r="Q118" s="441"/>
      <c r="Y118" s="441"/>
      <c r="AF118" s="441"/>
      <c r="AG118" s="441"/>
      <c r="AL118" s="52"/>
      <c r="AQ118" s="441"/>
      <c r="AR118" s="441"/>
      <c r="AT118" s="441"/>
      <c r="AV118" s="441"/>
      <c r="AW118" s="441"/>
      <c r="AY118" s="441"/>
      <c r="BG118" s="441"/>
      <c r="BH118" s="473"/>
      <c r="BL118" s="441"/>
      <c r="BO118" s="441"/>
      <c r="BP118" s="441"/>
      <c r="BR118" s="441"/>
      <c r="BS118" s="473"/>
      <c r="BW118" s="52"/>
      <c r="CB118" s="441"/>
      <c r="CF118" s="441"/>
      <c r="CH118" s="441"/>
      <c r="CI118" s="441"/>
      <c r="CK118" s="441"/>
      <c r="CL118" s="441"/>
      <c r="CN118" s="441"/>
      <c r="CO118" s="441"/>
      <c r="CQ118" s="441"/>
    </row>
    <row r="119" spans="8:95" ht="12.75" customHeight="1">
      <c r="H119" s="441"/>
      <c r="K119" s="441"/>
      <c r="L119" s="473"/>
      <c r="M119" s="441"/>
      <c r="N119" s="441"/>
      <c r="O119" s="441"/>
      <c r="P119" s="441"/>
      <c r="Q119" s="441"/>
      <c r="Y119" s="441"/>
      <c r="AF119" s="441"/>
      <c r="AG119" s="441"/>
      <c r="AL119" s="52"/>
      <c r="AQ119" s="441"/>
      <c r="AR119" s="441"/>
      <c r="AT119" s="441"/>
      <c r="AV119" s="441"/>
      <c r="AW119" s="441"/>
      <c r="AY119" s="441"/>
      <c r="BG119" s="441"/>
      <c r="BH119" s="473"/>
      <c r="BL119" s="441"/>
      <c r="BO119" s="441"/>
      <c r="BP119" s="441"/>
      <c r="BR119" s="441"/>
      <c r="BS119" s="473"/>
      <c r="BW119" s="52"/>
      <c r="CB119" s="441"/>
      <c r="CF119" s="441"/>
      <c r="CH119" s="441"/>
      <c r="CI119" s="441"/>
      <c r="CK119" s="441"/>
      <c r="CL119" s="441"/>
      <c r="CN119" s="441"/>
      <c r="CO119" s="441"/>
      <c r="CQ119" s="441"/>
    </row>
    <row r="120" spans="8:95" ht="12.75" customHeight="1">
      <c r="H120" s="441"/>
      <c r="K120" s="441"/>
      <c r="L120" s="473"/>
      <c r="M120" s="441"/>
      <c r="N120" s="441"/>
      <c r="O120" s="441"/>
      <c r="P120" s="441"/>
      <c r="Q120" s="441"/>
      <c r="Y120" s="441"/>
      <c r="AF120" s="441"/>
      <c r="AG120" s="441"/>
      <c r="AL120" s="52"/>
      <c r="AQ120" s="441"/>
      <c r="AR120" s="441"/>
      <c r="AT120" s="441"/>
      <c r="AV120" s="441"/>
      <c r="AW120" s="441"/>
      <c r="AY120" s="441"/>
      <c r="BG120" s="441"/>
      <c r="BH120" s="473"/>
      <c r="BL120" s="441"/>
      <c r="BO120" s="441"/>
      <c r="BP120" s="441"/>
      <c r="BR120" s="441"/>
      <c r="BS120" s="473"/>
      <c r="BW120" s="52"/>
      <c r="CB120" s="441"/>
      <c r="CF120" s="441"/>
      <c r="CH120" s="441"/>
      <c r="CI120" s="441"/>
      <c r="CK120" s="441"/>
      <c r="CL120" s="441"/>
      <c r="CN120" s="441"/>
      <c r="CO120" s="441"/>
      <c r="CQ120" s="441"/>
    </row>
    <row r="121" spans="8:95" ht="12.75" customHeight="1">
      <c r="H121" s="441"/>
      <c r="K121" s="441"/>
      <c r="L121" s="473"/>
      <c r="M121" s="441"/>
      <c r="N121" s="441"/>
      <c r="O121" s="441"/>
      <c r="P121" s="441"/>
      <c r="Q121" s="441"/>
      <c r="Y121" s="441"/>
      <c r="AF121" s="441"/>
      <c r="AG121" s="441"/>
      <c r="AL121" s="52"/>
      <c r="AQ121" s="441"/>
      <c r="AR121" s="441"/>
      <c r="AT121" s="441"/>
      <c r="AV121" s="441"/>
      <c r="AW121" s="441"/>
      <c r="AY121" s="441"/>
      <c r="BG121" s="441"/>
      <c r="BH121" s="473"/>
      <c r="BL121" s="441"/>
      <c r="BO121" s="441"/>
      <c r="BP121" s="441"/>
      <c r="BR121" s="441"/>
      <c r="BS121" s="473"/>
      <c r="BW121" s="52"/>
      <c r="CB121" s="441"/>
      <c r="CF121" s="441"/>
      <c r="CH121" s="441"/>
      <c r="CI121" s="441"/>
      <c r="CK121" s="441"/>
      <c r="CL121" s="441"/>
      <c r="CN121" s="441"/>
      <c r="CO121" s="441"/>
      <c r="CQ121" s="441"/>
    </row>
    <row r="122" spans="8:95" ht="12.75" customHeight="1">
      <c r="H122" s="441"/>
      <c r="K122" s="441"/>
      <c r="L122" s="473"/>
      <c r="M122" s="441"/>
      <c r="N122" s="441"/>
      <c r="O122" s="441"/>
      <c r="P122" s="441"/>
      <c r="Q122" s="441"/>
      <c r="Y122" s="441"/>
      <c r="AF122" s="441"/>
      <c r="AG122" s="441"/>
      <c r="AL122" s="52"/>
      <c r="AQ122" s="441"/>
      <c r="AR122" s="441"/>
      <c r="AT122" s="441"/>
      <c r="AV122" s="441"/>
      <c r="AW122" s="441"/>
      <c r="AY122" s="441"/>
      <c r="BG122" s="441"/>
      <c r="BH122" s="473"/>
      <c r="BL122" s="441"/>
      <c r="BO122" s="441"/>
      <c r="BP122" s="441"/>
      <c r="BR122" s="441"/>
      <c r="BS122" s="473"/>
      <c r="BW122" s="52"/>
      <c r="CB122" s="441"/>
      <c r="CF122" s="441"/>
      <c r="CH122" s="441"/>
      <c r="CI122" s="441"/>
      <c r="CK122" s="441"/>
      <c r="CL122" s="441"/>
      <c r="CN122" s="441"/>
      <c r="CO122" s="441"/>
      <c r="CQ122" s="441"/>
    </row>
    <row r="123" spans="8:95" ht="12.75" customHeight="1">
      <c r="H123" s="441"/>
      <c r="K123" s="441"/>
      <c r="L123" s="473"/>
      <c r="M123" s="441"/>
      <c r="N123" s="441"/>
      <c r="O123" s="441"/>
      <c r="P123" s="441"/>
      <c r="Q123" s="441"/>
      <c r="Y123" s="441"/>
      <c r="AF123" s="441"/>
      <c r="AG123" s="441"/>
      <c r="AL123" s="52"/>
      <c r="AQ123" s="441"/>
      <c r="AR123" s="441"/>
      <c r="AT123" s="441"/>
      <c r="AV123" s="441"/>
      <c r="AW123" s="441"/>
      <c r="AY123" s="441"/>
      <c r="BG123" s="441"/>
      <c r="BH123" s="473"/>
      <c r="BL123" s="441"/>
      <c r="BO123" s="441"/>
      <c r="BP123" s="441"/>
      <c r="BR123" s="441"/>
      <c r="BS123" s="473"/>
      <c r="BW123" s="52"/>
      <c r="CB123" s="441"/>
      <c r="CF123" s="441"/>
      <c r="CH123" s="441"/>
      <c r="CI123" s="441"/>
      <c r="CK123" s="441"/>
      <c r="CL123" s="441"/>
      <c r="CN123" s="441"/>
      <c r="CO123" s="441"/>
      <c r="CQ123" s="441"/>
    </row>
    <row r="124" spans="8:95" ht="12.75" customHeight="1">
      <c r="H124" s="441"/>
      <c r="K124" s="441"/>
      <c r="L124" s="473"/>
      <c r="M124" s="441"/>
      <c r="N124" s="441"/>
      <c r="O124" s="441"/>
      <c r="P124" s="441"/>
      <c r="Q124" s="441"/>
      <c r="Y124" s="441"/>
      <c r="AF124" s="441"/>
      <c r="AG124" s="441"/>
      <c r="AL124" s="52"/>
      <c r="AQ124" s="441"/>
      <c r="AR124" s="441"/>
      <c r="AT124" s="441"/>
      <c r="AV124" s="441"/>
      <c r="AW124" s="441"/>
      <c r="AY124" s="441"/>
      <c r="BG124" s="441"/>
      <c r="BH124" s="473"/>
      <c r="BL124" s="441"/>
      <c r="BO124" s="441"/>
      <c r="BP124" s="441"/>
      <c r="BR124" s="441"/>
      <c r="BS124" s="473"/>
      <c r="BW124" s="52"/>
      <c r="CB124" s="441"/>
      <c r="CF124" s="441"/>
      <c r="CH124" s="441"/>
      <c r="CI124" s="441"/>
      <c r="CK124" s="441"/>
      <c r="CL124" s="441"/>
      <c r="CN124" s="441"/>
      <c r="CO124" s="441"/>
      <c r="CQ124" s="441"/>
    </row>
    <row r="125" spans="8:95" ht="12.75" customHeight="1">
      <c r="H125" s="441"/>
      <c r="K125" s="441"/>
      <c r="L125" s="473"/>
      <c r="M125" s="441"/>
      <c r="N125" s="441"/>
      <c r="O125" s="441"/>
      <c r="P125" s="441"/>
      <c r="Q125" s="441"/>
      <c r="Y125" s="441"/>
      <c r="AF125" s="441"/>
      <c r="AG125" s="441"/>
      <c r="AL125" s="52"/>
      <c r="AQ125" s="441"/>
      <c r="AR125" s="441"/>
      <c r="AT125" s="441"/>
      <c r="AV125" s="441"/>
      <c r="AW125" s="441"/>
      <c r="AY125" s="441"/>
      <c r="BG125" s="441"/>
      <c r="BH125" s="473"/>
      <c r="BL125" s="441"/>
      <c r="BO125" s="441"/>
      <c r="BP125" s="441"/>
      <c r="BR125" s="441"/>
      <c r="BS125" s="473"/>
      <c r="BW125" s="52"/>
      <c r="CB125" s="441"/>
      <c r="CF125" s="441"/>
      <c r="CH125" s="441"/>
      <c r="CI125" s="441"/>
      <c r="CK125" s="441"/>
      <c r="CL125" s="441"/>
      <c r="CN125" s="441"/>
      <c r="CO125" s="441"/>
      <c r="CQ125" s="441"/>
    </row>
    <row r="126" spans="8:95" ht="12.75" customHeight="1">
      <c r="H126" s="441"/>
      <c r="K126" s="441"/>
      <c r="L126" s="473"/>
      <c r="M126" s="441"/>
      <c r="N126" s="441"/>
      <c r="O126" s="441"/>
      <c r="P126" s="441"/>
      <c r="Q126" s="441"/>
      <c r="Y126" s="441"/>
      <c r="AF126" s="441"/>
      <c r="AG126" s="441"/>
      <c r="AL126" s="52"/>
      <c r="AQ126" s="441"/>
      <c r="AR126" s="441"/>
      <c r="AT126" s="441"/>
      <c r="AV126" s="441"/>
      <c r="AW126" s="441"/>
      <c r="AY126" s="441"/>
      <c r="BG126" s="441"/>
      <c r="BH126" s="473"/>
      <c r="BL126" s="441"/>
      <c r="BO126" s="441"/>
      <c r="BP126" s="441"/>
      <c r="BR126" s="441"/>
      <c r="BS126" s="473"/>
      <c r="BW126" s="52"/>
      <c r="CB126" s="441"/>
      <c r="CF126" s="441"/>
      <c r="CH126" s="441"/>
      <c r="CI126" s="441"/>
      <c r="CK126" s="441"/>
      <c r="CL126" s="441"/>
      <c r="CN126" s="441"/>
      <c r="CO126" s="441"/>
      <c r="CQ126" s="441"/>
    </row>
    <row r="127" spans="8:95" ht="12.75" customHeight="1">
      <c r="H127" s="441"/>
      <c r="K127" s="441"/>
      <c r="L127" s="473"/>
      <c r="M127" s="441"/>
      <c r="N127" s="441"/>
      <c r="O127" s="441"/>
      <c r="P127" s="441"/>
      <c r="Q127" s="441"/>
      <c r="Y127" s="441"/>
      <c r="AF127" s="441"/>
      <c r="AG127" s="441"/>
      <c r="AL127" s="52"/>
      <c r="AQ127" s="441"/>
      <c r="AR127" s="441"/>
      <c r="AT127" s="441"/>
      <c r="AV127" s="441"/>
      <c r="AW127" s="441"/>
      <c r="AY127" s="441"/>
      <c r="BG127" s="441"/>
      <c r="BH127" s="473"/>
      <c r="BL127" s="441"/>
      <c r="BO127" s="441"/>
      <c r="BP127" s="441"/>
      <c r="BR127" s="441"/>
      <c r="BS127" s="473"/>
      <c r="BW127" s="52"/>
      <c r="CB127" s="441"/>
      <c r="CF127" s="441"/>
      <c r="CH127" s="441"/>
      <c r="CI127" s="441"/>
      <c r="CK127" s="441"/>
      <c r="CL127" s="441"/>
      <c r="CN127" s="441"/>
      <c r="CO127" s="441"/>
      <c r="CQ127" s="441"/>
    </row>
    <row r="128" spans="8:95" ht="12.75" customHeight="1">
      <c r="H128" s="441"/>
      <c r="K128" s="441"/>
      <c r="L128" s="473"/>
      <c r="M128" s="441"/>
      <c r="N128" s="441"/>
      <c r="O128" s="441"/>
      <c r="P128" s="441"/>
      <c r="Q128" s="441"/>
      <c r="Y128" s="441"/>
      <c r="AF128" s="441"/>
      <c r="AG128" s="441"/>
      <c r="AL128" s="52"/>
      <c r="AQ128" s="441"/>
      <c r="AR128" s="441"/>
      <c r="AT128" s="441"/>
      <c r="AV128" s="441"/>
      <c r="AW128" s="441"/>
      <c r="AY128" s="441"/>
      <c r="BG128" s="441"/>
      <c r="BH128" s="473"/>
      <c r="BL128" s="441"/>
      <c r="BO128" s="441"/>
      <c r="BP128" s="441"/>
      <c r="BR128" s="441"/>
      <c r="BS128" s="473"/>
      <c r="BW128" s="52"/>
      <c r="CB128" s="441"/>
      <c r="CF128" s="441"/>
      <c r="CH128" s="441"/>
      <c r="CI128" s="441"/>
      <c r="CK128" s="441"/>
      <c r="CL128" s="441"/>
      <c r="CN128" s="441"/>
      <c r="CO128" s="441"/>
      <c r="CQ128" s="441"/>
    </row>
    <row r="129" spans="8:95" ht="12.75" customHeight="1">
      <c r="H129" s="441"/>
      <c r="K129" s="441"/>
      <c r="L129" s="473"/>
      <c r="M129" s="441"/>
      <c r="N129" s="441"/>
      <c r="O129" s="441"/>
      <c r="P129" s="441"/>
      <c r="Q129" s="441"/>
      <c r="Y129" s="441"/>
      <c r="AF129" s="441"/>
      <c r="AG129" s="441"/>
      <c r="AL129" s="52"/>
      <c r="AQ129" s="441"/>
      <c r="AR129" s="441"/>
      <c r="AT129" s="441"/>
      <c r="AV129" s="441"/>
      <c r="AW129" s="441"/>
      <c r="AY129" s="441"/>
      <c r="BG129" s="441"/>
      <c r="BH129" s="473"/>
      <c r="BL129" s="441"/>
      <c r="BO129" s="441"/>
      <c r="BP129" s="441"/>
      <c r="BR129" s="441"/>
      <c r="BS129" s="473"/>
      <c r="BW129" s="52"/>
      <c r="CB129" s="441"/>
      <c r="CF129" s="441"/>
      <c r="CH129" s="441"/>
      <c r="CI129" s="441"/>
      <c r="CK129" s="441"/>
      <c r="CL129" s="441"/>
      <c r="CN129" s="441"/>
      <c r="CO129" s="441"/>
      <c r="CQ129" s="441"/>
    </row>
    <row r="130" spans="8:95" ht="12.75" customHeight="1">
      <c r="H130" s="441"/>
      <c r="K130" s="441"/>
      <c r="L130" s="473"/>
      <c r="M130" s="441"/>
      <c r="N130" s="441"/>
      <c r="O130" s="441"/>
      <c r="P130" s="441"/>
      <c r="Q130" s="441"/>
      <c r="Y130" s="441"/>
      <c r="AF130" s="441"/>
      <c r="AG130" s="441"/>
      <c r="AL130" s="52"/>
      <c r="AQ130" s="441"/>
      <c r="AR130" s="441"/>
      <c r="AT130" s="441"/>
      <c r="AV130" s="441"/>
      <c r="AW130" s="441"/>
      <c r="AY130" s="441"/>
      <c r="BG130" s="441"/>
      <c r="BH130" s="473"/>
      <c r="BL130" s="441"/>
      <c r="BO130" s="441"/>
      <c r="BP130" s="441"/>
      <c r="BR130" s="441"/>
      <c r="BS130" s="473"/>
      <c r="BW130" s="52"/>
      <c r="CB130" s="441"/>
      <c r="CF130" s="441"/>
      <c r="CH130" s="441"/>
      <c r="CI130" s="441"/>
      <c r="CK130" s="441"/>
      <c r="CL130" s="441"/>
      <c r="CN130" s="441"/>
      <c r="CO130" s="441"/>
      <c r="CQ130" s="441"/>
    </row>
    <row r="131" spans="8:95" ht="12.75" customHeight="1">
      <c r="H131" s="441"/>
      <c r="K131" s="441"/>
      <c r="L131" s="473"/>
      <c r="M131" s="441"/>
      <c r="N131" s="441"/>
      <c r="O131" s="441"/>
      <c r="P131" s="441"/>
      <c r="Q131" s="441"/>
      <c r="Y131" s="441"/>
      <c r="AF131" s="441"/>
      <c r="AG131" s="441"/>
      <c r="AL131" s="52"/>
      <c r="AQ131" s="441"/>
      <c r="AR131" s="441"/>
      <c r="AT131" s="441"/>
      <c r="AV131" s="441"/>
      <c r="AW131" s="441"/>
      <c r="AY131" s="441"/>
      <c r="BG131" s="441"/>
      <c r="BH131" s="473"/>
      <c r="BL131" s="441"/>
      <c r="BO131" s="441"/>
      <c r="BP131" s="441"/>
      <c r="BR131" s="441"/>
      <c r="BS131" s="473"/>
      <c r="BW131" s="52"/>
      <c r="CB131" s="441"/>
      <c r="CF131" s="441"/>
      <c r="CH131" s="441"/>
      <c r="CI131" s="441"/>
      <c r="CK131" s="441"/>
      <c r="CL131" s="441"/>
      <c r="CN131" s="441"/>
      <c r="CO131" s="441"/>
      <c r="CQ131" s="441"/>
    </row>
    <row r="132" spans="8:95" ht="12.75" customHeight="1">
      <c r="H132" s="441"/>
      <c r="K132" s="441"/>
      <c r="L132" s="473"/>
      <c r="M132" s="441"/>
      <c r="N132" s="441"/>
      <c r="O132" s="441"/>
      <c r="P132" s="441"/>
      <c r="Q132" s="441"/>
      <c r="Y132" s="441"/>
      <c r="AF132" s="441"/>
      <c r="AG132" s="441"/>
      <c r="AL132" s="52"/>
      <c r="AQ132" s="441"/>
      <c r="AR132" s="441"/>
      <c r="AT132" s="441"/>
      <c r="AV132" s="441"/>
      <c r="AW132" s="441"/>
      <c r="AY132" s="441"/>
      <c r="BG132" s="441"/>
      <c r="BH132" s="473"/>
      <c r="BL132" s="441"/>
      <c r="BO132" s="441"/>
      <c r="BP132" s="441"/>
      <c r="BR132" s="441"/>
      <c r="BS132" s="473"/>
      <c r="BW132" s="52"/>
      <c r="CB132" s="441"/>
      <c r="CF132" s="441"/>
      <c r="CH132" s="441"/>
      <c r="CI132" s="441"/>
      <c r="CK132" s="441"/>
      <c r="CL132" s="441"/>
      <c r="CN132" s="441"/>
      <c r="CO132" s="441"/>
      <c r="CQ132" s="441"/>
    </row>
    <row r="133" spans="8:95" ht="12.75" customHeight="1">
      <c r="H133" s="441"/>
      <c r="K133" s="441"/>
      <c r="L133" s="473"/>
      <c r="M133" s="441"/>
      <c r="N133" s="441"/>
      <c r="O133" s="441"/>
      <c r="P133" s="441"/>
      <c r="Q133" s="441"/>
      <c r="Y133" s="441"/>
      <c r="AF133" s="441"/>
      <c r="AG133" s="441"/>
      <c r="AL133" s="52"/>
      <c r="AQ133" s="441"/>
      <c r="AR133" s="441"/>
      <c r="AT133" s="441"/>
      <c r="AV133" s="441"/>
      <c r="AW133" s="441"/>
      <c r="AY133" s="441"/>
      <c r="BG133" s="441"/>
      <c r="BH133" s="473"/>
      <c r="BL133" s="441"/>
      <c r="BO133" s="441"/>
      <c r="BP133" s="441"/>
      <c r="BR133" s="441"/>
      <c r="BS133" s="473"/>
      <c r="BW133" s="52"/>
      <c r="CB133" s="441"/>
      <c r="CF133" s="441"/>
      <c r="CH133" s="441"/>
      <c r="CI133" s="441"/>
      <c r="CK133" s="441"/>
      <c r="CL133" s="441"/>
      <c r="CN133" s="441"/>
      <c r="CO133" s="441"/>
      <c r="CQ133" s="441"/>
    </row>
    <row r="134" spans="8:95" ht="12.75" customHeight="1">
      <c r="H134" s="441"/>
      <c r="K134" s="441"/>
      <c r="L134" s="473"/>
      <c r="M134" s="441"/>
      <c r="N134" s="441"/>
      <c r="O134" s="441"/>
      <c r="P134" s="441"/>
      <c r="Q134" s="441"/>
      <c r="Y134" s="441"/>
      <c r="AF134" s="441"/>
      <c r="AG134" s="441"/>
      <c r="AL134" s="52"/>
      <c r="AQ134" s="441"/>
      <c r="AR134" s="441"/>
      <c r="AT134" s="441"/>
      <c r="AV134" s="441"/>
      <c r="AW134" s="441"/>
      <c r="AY134" s="441"/>
      <c r="BG134" s="441"/>
      <c r="BH134" s="473"/>
      <c r="BL134" s="441"/>
      <c r="BO134" s="441"/>
      <c r="BP134" s="441"/>
      <c r="BR134" s="441"/>
      <c r="BS134" s="473"/>
      <c r="BW134" s="52"/>
      <c r="CB134" s="441"/>
      <c r="CF134" s="441"/>
      <c r="CH134" s="441"/>
      <c r="CI134" s="441"/>
      <c r="CK134" s="441"/>
      <c r="CL134" s="441"/>
      <c r="CN134" s="441"/>
      <c r="CO134" s="441"/>
      <c r="CQ134" s="441"/>
    </row>
    <row r="135" spans="8:95" ht="12.75" customHeight="1">
      <c r="H135" s="441"/>
      <c r="K135" s="441"/>
      <c r="L135" s="473"/>
      <c r="M135" s="441"/>
      <c r="N135" s="441"/>
      <c r="O135" s="441"/>
      <c r="P135" s="441"/>
      <c r="Q135" s="441"/>
      <c r="Y135" s="441"/>
      <c r="AF135" s="441"/>
      <c r="AG135" s="441"/>
      <c r="AL135" s="52"/>
      <c r="AQ135" s="441"/>
      <c r="AR135" s="441"/>
      <c r="AT135" s="441"/>
      <c r="AV135" s="441"/>
      <c r="AW135" s="441"/>
      <c r="AY135" s="441"/>
      <c r="BG135" s="441"/>
      <c r="BH135" s="473"/>
      <c r="BL135" s="441"/>
      <c r="BO135" s="441"/>
      <c r="BP135" s="441"/>
      <c r="BR135" s="441"/>
      <c r="BS135" s="473"/>
      <c r="BW135" s="52"/>
      <c r="CB135" s="441"/>
      <c r="CF135" s="441"/>
      <c r="CH135" s="441"/>
      <c r="CI135" s="441"/>
      <c r="CK135" s="441"/>
      <c r="CL135" s="441"/>
      <c r="CN135" s="441"/>
      <c r="CO135" s="441"/>
      <c r="CQ135" s="441"/>
    </row>
    <row r="136" spans="8:95" ht="12.75" customHeight="1">
      <c r="H136" s="441"/>
      <c r="K136" s="441"/>
      <c r="L136" s="473"/>
      <c r="M136" s="441"/>
      <c r="N136" s="441"/>
      <c r="O136" s="441"/>
      <c r="P136" s="441"/>
      <c r="Q136" s="441"/>
      <c r="Y136" s="441"/>
      <c r="AF136" s="441"/>
      <c r="AG136" s="441"/>
      <c r="AL136" s="52"/>
      <c r="AQ136" s="441"/>
      <c r="AR136" s="441"/>
      <c r="AT136" s="441"/>
      <c r="AV136" s="441"/>
      <c r="AW136" s="441"/>
      <c r="AY136" s="441"/>
      <c r="BG136" s="441"/>
      <c r="BH136" s="473"/>
      <c r="BL136" s="441"/>
      <c r="BO136" s="441"/>
      <c r="BP136" s="441"/>
      <c r="BR136" s="441"/>
      <c r="BS136" s="473"/>
      <c r="BW136" s="52"/>
      <c r="CB136" s="441"/>
      <c r="CF136" s="441"/>
      <c r="CH136" s="441"/>
      <c r="CI136" s="441"/>
      <c r="CK136" s="441"/>
      <c r="CL136" s="441"/>
      <c r="CN136" s="441"/>
      <c r="CO136" s="441"/>
      <c r="CQ136" s="441"/>
    </row>
    <row r="137" spans="8:95" ht="12.75" customHeight="1">
      <c r="H137" s="441"/>
      <c r="K137" s="441"/>
      <c r="L137" s="473"/>
      <c r="M137" s="441"/>
      <c r="N137" s="441"/>
      <c r="O137" s="441"/>
      <c r="P137" s="441"/>
      <c r="Q137" s="441"/>
      <c r="Y137" s="441"/>
      <c r="AF137" s="441"/>
      <c r="AG137" s="441"/>
      <c r="AL137" s="52"/>
      <c r="AQ137" s="441"/>
      <c r="AR137" s="441"/>
      <c r="AT137" s="441"/>
      <c r="AV137" s="441"/>
      <c r="AW137" s="441"/>
      <c r="AY137" s="441"/>
      <c r="BG137" s="441"/>
      <c r="BH137" s="473"/>
      <c r="BL137" s="441"/>
      <c r="BO137" s="441"/>
      <c r="BP137" s="441"/>
      <c r="BR137" s="441"/>
      <c r="BS137" s="473"/>
      <c r="BW137" s="52"/>
      <c r="CB137" s="441"/>
      <c r="CF137" s="441"/>
      <c r="CH137" s="441"/>
      <c r="CI137" s="441"/>
      <c r="CK137" s="441"/>
      <c r="CL137" s="441"/>
      <c r="CN137" s="441"/>
      <c r="CO137" s="441"/>
      <c r="CQ137" s="441"/>
    </row>
    <row r="138" spans="8:95" ht="12.75" customHeight="1">
      <c r="H138" s="441"/>
      <c r="K138" s="441"/>
      <c r="L138" s="473"/>
      <c r="M138" s="441"/>
      <c r="N138" s="441"/>
      <c r="O138" s="441"/>
      <c r="P138" s="441"/>
      <c r="Q138" s="441"/>
      <c r="Y138" s="441"/>
      <c r="AF138" s="441"/>
      <c r="AG138" s="441"/>
      <c r="AL138" s="52"/>
      <c r="AQ138" s="441"/>
      <c r="AR138" s="441"/>
      <c r="AT138" s="441"/>
      <c r="AV138" s="441"/>
      <c r="AW138" s="441"/>
      <c r="AY138" s="441"/>
      <c r="BG138" s="441"/>
      <c r="BH138" s="473"/>
      <c r="BL138" s="441"/>
      <c r="BO138" s="441"/>
      <c r="BP138" s="441"/>
      <c r="BR138" s="441"/>
      <c r="BS138" s="473"/>
      <c r="BW138" s="52"/>
      <c r="CB138" s="441"/>
      <c r="CF138" s="441"/>
      <c r="CH138" s="441"/>
      <c r="CI138" s="441"/>
      <c r="CK138" s="441"/>
      <c r="CL138" s="441"/>
      <c r="CN138" s="441"/>
      <c r="CO138" s="441"/>
      <c r="CQ138" s="441"/>
    </row>
    <row r="139" spans="8:95" ht="12.75" customHeight="1">
      <c r="H139" s="441"/>
      <c r="K139" s="441"/>
      <c r="L139" s="473"/>
      <c r="M139" s="441"/>
      <c r="N139" s="441"/>
      <c r="O139" s="441"/>
      <c r="P139" s="441"/>
      <c r="Q139" s="441"/>
      <c r="Y139" s="441"/>
      <c r="AF139" s="441"/>
      <c r="AG139" s="441"/>
      <c r="AL139" s="52"/>
      <c r="AQ139" s="441"/>
      <c r="AR139" s="441"/>
      <c r="AT139" s="441"/>
      <c r="AV139" s="441"/>
      <c r="AW139" s="441"/>
      <c r="AY139" s="441"/>
      <c r="BG139" s="441"/>
      <c r="BH139" s="473"/>
      <c r="BL139" s="441"/>
      <c r="BO139" s="441"/>
      <c r="BP139" s="441"/>
      <c r="BR139" s="441"/>
      <c r="BS139" s="473"/>
      <c r="BW139" s="52"/>
      <c r="CB139" s="441"/>
      <c r="CF139" s="441"/>
      <c r="CH139" s="441"/>
      <c r="CI139" s="441"/>
      <c r="CK139" s="441"/>
      <c r="CL139" s="441"/>
      <c r="CN139" s="441"/>
      <c r="CO139" s="441"/>
      <c r="CQ139" s="441"/>
    </row>
    <row r="140" spans="8:95" ht="12.75" customHeight="1">
      <c r="H140" s="441"/>
      <c r="K140" s="441"/>
      <c r="L140" s="473"/>
      <c r="M140" s="441"/>
      <c r="N140" s="441"/>
      <c r="O140" s="441"/>
      <c r="P140" s="441"/>
      <c r="Q140" s="441"/>
      <c r="Y140" s="441"/>
      <c r="AF140" s="441"/>
      <c r="AG140" s="441"/>
      <c r="AL140" s="52"/>
      <c r="AQ140" s="441"/>
      <c r="AR140" s="441"/>
      <c r="AT140" s="441"/>
      <c r="AV140" s="441"/>
      <c r="AW140" s="441"/>
      <c r="AY140" s="441"/>
      <c r="BG140" s="441"/>
      <c r="BH140" s="473"/>
      <c r="BL140" s="441"/>
      <c r="BO140" s="441"/>
      <c r="BP140" s="441"/>
      <c r="BR140" s="441"/>
      <c r="BS140" s="473"/>
      <c r="BW140" s="52"/>
      <c r="CB140" s="441"/>
      <c r="CF140" s="441"/>
      <c r="CH140" s="441"/>
      <c r="CI140" s="441"/>
      <c r="CK140" s="441"/>
      <c r="CL140" s="441"/>
      <c r="CN140" s="441"/>
      <c r="CO140" s="441"/>
      <c r="CQ140" s="441"/>
    </row>
    <row r="141" spans="8:95" ht="12.75" customHeight="1">
      <c r="H141" s="441"/>
      <c r="K141" s="441"/>
      <c r="L141" s="473"/>
      <c r="M141" s="441"/>
      <c r="N141" s="441"/>
      <c r="O141" s="441"/>
      <c r="P141" s="441"/>
      <c r="Q141" s="441"/>
      <c r="Y141" s="441"/>
      <c r="AF141" s="441"/>
      <c r="AG141" s="441"/>
      <c r="AL141" s="52"/>
      <c r="AQ141" s="441"/>
      <c r="AR141" s="441"/>
      <c r="AT141" s="441"/>
      <c r="AV141" s="441"/>
      <c r="AW141" s="441"/>
      <c r="AY141" s="441"/>
      <c r="BG141" s="441"/>
      <c r="BH141" s="473"/>
      <c r="BL141" s="441"/>
      <c r="BO141" s="441"/>
      <c r="BP141" s="441"/>
      <c r="BR141" s="441"/>
      <c r="BS141" s="473"/>
      <c r="BW141" s="52"/>
      <c r="CB141" s="441"/>
      <c r="CF141" s="441"/>
      <c r="CH141" s="441"/>
      <c r="CI141" s="441"/>
      <c r="CK141" s="441"/>
      <c r="CL141" s="441"/>
      <c r="CN141" s="441"/>
      <c r="CO141" s="441"/>
      <c r="CQ141" s="441"/>
    </row>
    <row r="142" spans="8:95" ht="12.75" customHeight="1">
      <c r="H142" s="441"/>
      <c r="K142" s="441"/>
      <c r="L142" s="473"/>
      <c r="M142" s="441"/>
      <c r="N142" s="441"/>
      <c r="O142" s="441"/>
      <c r="P142" s="441"/>
      <c r="Q142" s="441"/>
      <c r="Y142" s="441"/>
      <c r="AF142" s="441"/>
      <c r="AG142" s="441"/>
      <c r="AL142" s="52"/>
      <c r="AQ142" s="441"/>
      <c r="AR142" s="441"/>
      <c r="AT142" s="441"/>
      <c r="AV142" s="441"/>
      <c r="AW142" s="441"/>
      <c r="AY142" s="441"/>
      <c r="BG142" s="441"/>
      <c r="BH142" s="473"/>
      <c r="BL142" s="441"/>
      <c r="BO142" s="441"/>
      <c r="BP142" s="441"/>
      <c r="BR142" s="441"/>
      <c r="BS142" s="473"/>
      <c r="BW142" s="52"/>
      <c r="CB142" s="441"/>
      <c r="CF142" s="441"/>
      <c r="CH142" s="441"/>
      <c r="CI142" s="441"/>
      <c r="CK142" s="441"/>
      <c r="CL142" s="441"/>
      <c r="CN142" s="441"/>
      <c r="CO142" s="441"/>
      <c r="CQ142" s="441"/>
    </row>
    <row r="143" spans="8:95" ht="12.75" customHeight="1">
      <c r="H143" s="441"/>
      <c r="K143" s="441"/>
      <c r="L143" s="473"/>
      <c r="M143" s="441"/>
      <c r="N143" s="441"/>
      <c r="O143" s="441"/>
      <c r="P143" s="441"/>
      <c r="Q143" s="441"/>
      <c r="Y143" s="441"/>
      <c r="AF143" s="441"/>
      <c r="AG143" s="441"/>
      <c r="AL143" s="52"/>
      <c r="AQ143" s="441"/>
      <c r="AR143" s="441"/>
      <c r="AT143" s="441"/>
      <c r="AV143" s="441"/>
      <c r="AW143" s="441"/>
      <c r="AY143" s="441"/>
      <c r="BG143" s="441"/>
      <c r="BH143" s="473"/>
      <c r="BL143" s="441"/>
      <c r="BO143" s="441"/>
      <c r="BP143" s="441"/>
      <c r="BR143" s="441"/>
      <c r="BS143" s="473"/>
      <c r="BW143" s="52"/>
      <c r="CB143" s="441"/>
      <c r="CF143" s="441"/>
      <c r="CH143" s="441"/>
      <c r="CI143" s="441"/>
      <c r="CK143" s="441"/>
      <c r="CL143" s="441"/>
      <c r="CN143" s="441"/>
      <c r="CO143" s="441"/>
      <c r="CQ143" s="441"/>
    </row>
    <row r="144" spans="8:95" ht="12.75" customHeight="1">
      <c r="H144" s="441"/>
      <c r="K144" s="441"/>
      <c r="L144" s="473"/>
      <c r="M144" s="441"/>
      <c r="N144" s="441"/>
      <c r="O144" s="441"/>
      <c r="P144" s="441"/>
      <c r="Q144" s="441"/>
      <c r="Y144" s="441"/>
      <c r="AF144" s="441"/>
      <c r="AG144" s="441"/>
      <c r="AL144" s="52"/>
      <c r="AQ144" s="441"/>
      <c r="AR144" s="441"/>
      <c r="AT144" s="441"/>
      <c r="AV144" s="441"/>
      <c r="AW144" s="441"/>
      <c r="AY144" s="441"/>
      <c r="BG144" s="441"/>
      <c r="BH144" s="473"/>
      <c r="BL144" s="441"/>
      <c r="BO144" s="441"/>
      <c r="BP144" s="441"/>
      <c r="BR144" s="441"/>
      <c r="BS144" s="473"/>
      <c r="BW144" s="52"/>
      <c r="CB144" s="441"/>
      <c r="CF144" s="441"/>
      <c r="CH144" s="441"/>
      <c r="CI144" s="441"/>
      <c r="CK144" s="441"/>
      <c r="CL144" s="441"/>
      <c r="CN144" s="441"/>
      <c r="CO144" s="441"/>
      <c r="CQ144" s="441"/>
    </row>
    <row r="145" spans="8:95" ht="12.75" customHeight="1">
      <c r="H145" s="441"/>
      <c r="K145" s="441"/>
      <c r="L145" s="473"/>
      <c r="M145" s="441"/>
      <c r="N145" s="441"/>
      <c r="O145" s="441"/>
      <c r="P145" s="441"/>
      <c r="Q145" s="441"/>
      <c r="Y145" s="441"/>
      <c r="AF145" s="441"/>
      <c r="AG145" s="441"/>
      <c r="AL145" s="52"/>
      <c r="AQ145" s="441"/>
      <c r="AR145" s="441"/>
      <c r="AT145" s="441"/>
      <c r="AV145" s="441"/>
      <c r="AW145" s="441"/>
      <c r="AY145" s="441"/>
      <c r="BG145" s="441"/>
      <c r="BH145" s="473"/>
      <c r="BL145" s="441"/>
      <c r="BO145" s="441"/>
      <c r="BP145" s="441"/>
      <c r="BR145" s="441"/>
      <c r="BS145" s="473"/>
      <c r="BW145" s="52"/>
      <c r="CB145" s="441"/>
      <c r="CF145" s="441"/>
      <c r="CH145" s="441"/>
      <c r="CI145" s="441"/>
      <c r="CK145" s="441"/>
      <c r="CL145" s="441"/>
      <c r="CN145" s="441"/>
      <c r="CO145" s="441"/>
      <c r="CQ145" s="441"/>
    </row>
    <row r="146" spans="8:95" ht="12.75" customHeight="1">
      <c r="H146" s="441"/>
      <c r="K146" s="441"/>
      <c r="L146" s="473"/>
      <c r="M146" s="441"/>
      <c r="N146" s="441"/>
      <c r="O146" s="441"/>
      <c r="P146" s="441"/>
      <c r="Q146" s="441"/>
      <c r="Y146" s="441"/>
      <c r="AF146" s="441"/>
      <c r="AG146" s="441"/>
      <c r="AL146" s="52"/>
      <c r="AQ146" s="441"/>
      <c r="AR146" s="441"/>
      <c r="AT146" s="441"/>
      <c r="AV146" s="441"/>
      <c r="AW146" s="441"/>
      <c r="AY146" s="441"/>
      <c r="BG146" s="441"/>
      <c r="BH146" s="473"/>
      <c r="BL146" s="441"/>
      <c r="BO146" s="441"/>
      <c r="BP146" s="441"/>
      <c r="BR146" s="441"/>
      <c r="BS146" s="473"/>
      <c r="BW146" s="52"/>
      <c r="CB146" s="441"/>
      <c r="CF146" s="441"/>
      <c r="CH146" s="441"/>
      <c r="CI146" s="441"/>
      <c r="CK146" s="441"/>
      <c r="CL146" s="441"/>
      <c r="CN146" s="441"/>
      <c r="CO146" s="441"/>
      <c r="CQ146" s="441"/>
    </row>
    <row r="147" spans="8:95" ht="12.75" customHeight="1">
      <c r="H147" s="441"/>
      <c r="K147" s="441"/>
      <c r="L147" s="473"/>
      <c r="M147" s="441"/>
      <c r="N147" s="441"/>
      <c r="O147" s="441"/>
      <c r="P147" s="441"/>
      <c r="Q147" s="441"/>
      <c r="Y147" s="441"/>
      <c r="AF147" s="441"/>
      <c r="AG147" s="441"/>
      <c r="AL147" s="52"/>
      <c r="AQ147" s="441"/>
      <c r="AR147" s="441"/>
      <c r="AT147" s="441"/>
      <c r="AV147" s="441"/>
      <c r="AW147" s="441"/>
      <c r="AY147" s="441"/>
      <c r="BG147" s="441"/>
      <c r="BH147" s="473"/>
      <c r="BL147" s="441"/>
      <c r="BO147" s="441"/>
      <c r="BP147" s="441"/>
      <c r="BR147" s="441"/>
      <c r="BS147" s="473"/>
      <c r="BW147" s="52"/>
      <c r="CB147" s="441"/>
      <c r="CF147" s="441"/>
      <c r="CH147" s="441"/>
      <c r="CI147" s="441"/>
      <c r="CK147" s="441"/>
      <c r="CL147" s="441"/>
      <c r="CN147" s="441"/>
      <c r="CO147" s="441"/>
      <c r="CQ147" s="441"/>
    </row>
    <row r="148" spans="8:95" ht="12.75" customHeight="1">
      <c r="H148" s="441"/>
      <c r="K148" s="441"/>
      <c r="L148" s="473"/>
      <c r="M148" s="441"/>
      <c r="N148" s="441"/>
      <c r="O148" s="441"/>
      <c r="P148" s="441"/>
      <c r="Q148" s="441"/>
      <c r="Y148" s="441"/>
      <c r="AF148" s="441"/>
      <c r="AG148" s="441"/>
      <c r="AL148" s="52"/>
      <c r="AQ148" s="441"/>
      <c r="AR148" s="441"/>
      <c r="AT148" s="441"/>
      <c r="AV148" s="441"/>
      <c r="AW148" s="441"/>
      <c r="AY148" s="441"/>
      <c r="BG148" s="441"/>
      <c r="BH148" s="473"/>
      <c r="BL148" s="441"/>
      <c r="BO148" s="441"/>
      <c r="BP148" s="441"/>
      <c r="BR148" s="441"/>
      <c r="BS148" s="473"/>
      <c r="BW148" s="52"/>
      <c r="CB148" s="441"/>
      <c r="CF148" s="441"/>
      <c r="CH148" s="441"/>
      <c r="CI148" s="441"/>
      <c r="CK148" s="441"/>
      <c r="CL148" s="441"/>
      <c r="CN148" s="441"/>
      <c r="CO148" s="441"/>
      <c r="CQ148" s="441"/>
    </row>
    <row r="149" spans="8:95" ht="12.75" customHeight="1">
      <c r="H149" s="441"/>
      <c r="K149" s="441"/>
      <c r="L149" s="473"/>
      <c r="M149" s="441"/>
      <c r="N149" s="441"/>
      <c r="O149" s="441"/>
      <c r="P149" s="441"/>
      <c r="Q149" s="441"/>
      <c r="Y149" s="441"/>
      <c r="AF149" s="441"/>
      <c r="AG149" s="441"/>
      <c r="AL149" s="52"/>
      <c r="AQ149" s="441"/>
      <c r="AR149" s="441"/>
      <c r="AT149" s="441"/>
      <c r="AV149" s="441"/>
      <c r="AW149" s="441"/>
      <c r="AY149" s="441"/>
      <c r="BG149" s="441"/>
      <c r="BH149" s="473"/>
      <c r="BL149" s="441"/>
      <c r="BO149" s="441"/>
      <c r="BP149" s="441"/>
      <c r="BR149" s="441"/>
      <c r="BS149" s="473"/>
      <c r="BW149" s="52"/>
      <c r="CB149" s="441"/>
      <c r="CF149" s="441"/>
      <c r="CH149" s="441"/>
      <c r="CI149" s="441"/>
      <c r="CK149" s="441"/>
      <c r="CL149" s="441"/>
      <c r="CN149" s="441"/>
      <c r="CO149" s="441"/>
      <c r="CQ149" s="441"/>
    </row>
    <row r="150" spans="8:95" ht="12.75" customHeight="1">
      <c r="H150" s="441"/>
      <c r="K150" s="441"/>
      <c r="L150" s="473"/>
      <c r="M150" s="441"/>
      <c r="N150" s="441"/>
      <c r="O150" s="441"/>
      <c r="P150" s="441"/>
      <c r="Q150" s="441"/>
      <c r="Y150" s="441"/>
      <c r="AF150" s="441"/>
      <c r="AG150" s="441"/>
      <c r="AL150" s="52"/>
      <c r="AQ150" s="441"/>
      <c r="AR150" s="441"/>
      <c r="AT150" s="441"/>
      <c r="AV150" s="441"/>
      <c r="AW150" s="441"/>
      <c r="AY150" s="441"/>
      <c r="BG150" s="441"/>
      <c r="BH150" s="473"/>
      <c r="BL150" s="441"/>
      <c r="BO150" s="441"/>
      <c r="BP150" s="441"/>
      <c r="BR150" s="441"/>
      <c r="BS150" s="473"/>
      <c r="BW150" s="52"/>
      <c r="CB150" s="441"/>
      <c r="CF150" s="441"/>
      <c r="CH150" s="441"/>
      <c r="CI150" s="441"/>
      <c r="CK150" s="441"/>
      <c r="CL150" s="441"/>
      <c r="CN150" s="441"/>
      <c r="CO150" s="441"/>
      <c r="CQ150" s="441"/>
    </row>
    <row r="151" spans="8:95" ht="12.75" customHeight="1">
      <c r="H151" s="441"/>
      <c r="K151" s="441"/>
      <c r="L151" s="473"/>
      <c r="M151" s="441"/>
      <c r="N151" s="441"/>
      <c r="O151" s="441"/>
      <c r="P151" s="441"/>
      <c r="Q151" s="441"/>
      <c r="Y151" s="441"/>
      <c r="AF151" s="441"/>
      <c r="AG151" s="441"/>
      <c r="AL151" s="52"/>
      <c r="AQ151" s="441"/>
      <c r="AR151" s="441"/>
      <c r="AT151" s="441"/>
      <c r="AV151" s="441"/>
      <c r="AW151" s="441"/>
      <c r="AY151" s="441"/>
      <c r="BG151" s="441"/>
      <c r="BH151" s="473"/>
      <c r="BL151" s="441"/>
      <c r="BO151" s="441"/>
      <c r="BP151" s="441"/>
      <c r="BR151" s="441"/>
      <c r="BS151" s="473"/>
      <c r="BW151" s="52"/>
      <c r="CB151" s="441"/>
      <c r="CF151" s="441"/>
      <c r="CH151" s="441"/>
      <c r="CI151" s="441"/>
      <c r="CK151" s="441"/>
      <c r="CL151" s="441"/>
      <c r="CN151" s="441"/>
      <c r="CO151" s="441"/>
      <c r="CQ151" s="441"/>
    </row>
    <row r="152" spans="8:95" ht="12.75" customHeight="1">
      <c r="H152" s="441"/>
      <c r="K152" s="441"/>
      <c r="L152" s="473"/>
      <c r="M152" s="441"/>
      <c r="N152" s="441"/>
      <c r="O152" s="441"/>
      <c r="P152" s="441"/>
      <c r="Q152" s="441"/>
      <c r="Y152" s="441"/>
      <c r="AF152" s="441"/>
      <c r="AG152" s="441"/>
      <c r="AL152" s="52"/>
      <c r="AQ152" s="441"/>
      <c r="AR152" s="441"/>
      <c r="AT152" s="441"/>
      <c r="AV152" s="441"/>
      <c r="AW152" s="441"/>
      <c r="AY152" s="441"/>
      <c r="BG152" s="441"/>
      <c r="BH152" s="473"/>
      <c r="BL152" s="441"/>
      <c r="BO152" s="441"/>
      <c r="BP152" s="441"/>
      <c r="BR152" s="441"/>
      <c r="BS152" s="473"/>
      <c r="BW152" s="52"/>
      <c r="CB152" s="441"/>
      <c r="CF152" s="441"/>
      <c r="CH152" s="441"/>
      <c r="CI152" s="441"/>
      <c r="CK152" s="441"/>
      <c r="CL152" s="441"/>
      <c r="CN152" s="441"/>
      <c r="CO152" s="441"/>
      <c r="CQ152" s="441"/>
    </row>
    <row r="153" spans="8:95" ht="12.75" customHeight="1">
      <c r="H153" s="441"/>
      <c r="K153" s="441"/>
      <c r="L153" s="473"/>
      <c r="M153" s="441"/>
      <c r="N153" s="441"/>
      <c r="O153" s="441"/>
      <c r="P153" s="441"/>
      <c r="Q153" s="441"/>
      <c r="Y153" s="441"/>
      <c r="AF153" s="441"/>
      <c r="AG153" s="441"/>
      <c r="AL153" s="52"/>
      <c r="AQ153" s="441"/>
      <c r="AR153" s="441"/>
      <c r="AT153" s="441"/>
      <c r="AV153" s="441"/>
      <c r="AW153" s="441"/>
      <c r="AY153" s="441"/>
      <c r="BG153" s="441"/>
      <c r="BH153" s="473"/>
      <c r="BL153" s="441"/>
      <c r="BO153" s="441"/>
      <c r="BP153" s="441"/>
      <c r="BR153" s="441"/>
      <c r="BS153" s="473"/>
      <c r="BW153" s="52"/>
      <c r="CB153" s="441"/>
      <c r="CF153" s="441"/>
      <c r="CH153" s="441"/>
      <c r="CI153" s="441"/>
      <c r="CK153" s="441"/>
      <c r="CL153" s="441"/>
      <c r="CN153" s="441"/>
      <c r="CO153" s="441"/>
      <c r="CQ153" s="441"/>
    </row>
    <row r="154" spans="8:95" ht="12.75" customHeight="1">
      <c r="H154" s="441"/>
      <c r="K154" s="441"/>
      <c r="L154" s="473"/>
      <c r="M154" s="441"/>
      <c r="N154" s="441"/>
      <c r="O154" s="441"/>
      <c r="P154" s="441"/>
      <c r="Q154" s="441"/>
      <c r="Y154" s="441"/>
      <c r="AF154" s="441"/>
      <c r="AG154" s="441"/>
      <c r="AL154" s="52"/>
      <c r="AQ154" s="441"/>
      <c r="AR154" s="441"/>
      <c r="AT154" s="441"/>
      <c r="AV154" s="441"/>
      <c r="AW154" s="441"/>
      <c r="AY154" s="441"/>
      <c r="BG154" s="441"/>
      <c r="BH154" s="473"/>
      <c r="BL154" s="441"/>
      <c r="BO154" s="441"/>
      <c r="BP154" s="441"/>
      <c r="BR154" s="441"/>
      <c r="BS154" s="473"/>
      <c r="BW154" s="52"/>
      <c r="CB154" s="441"/>
      <c r="CF154" s="441"/>
      <c r="CH154" s="441"/>
      <c r="CI154" s="441"/>
      <c r="CK154" s="441"/>
      <c r="CL154" s="441"/>
      <c r="CN154" s="441"/>
      <c r="CO154" s="441"/>
      <c r="CQ154" s="441"/>
    </row>
    <row r="155" spans="8:95" ht="12.75" customHeight="1">
      <c r="H155" s="441"/>
      <c r="K155" s="441"/>
      <c r="L155" s="473"/>
      <c r="M155" s="441"/>
      <c r="N155" s="441"/>
      <c r="O155" s="441"/>
      <c r="P155" s="441"/>
      <c r="Q155" s="441"/>
      <c r="Y155" s="441"/>
      <c r="AF155" s="441"/>
      <c r="AG155" s="441"/>
      <c r="AL155" s="52"/>
      <c r="AQ155" s="441"/>
      <c r="AR155" s="441"/>
      <c r="AT155" s="441"/>
      <c r="AV155" s="441"/>
      <c r="AW155" s="441"/>
      <c r="AY155" s="441"/>
      <c r="BG155" s="441"/>
      <c r="BH155" s="473"/>
      <c r="BL155" s="441"/>
      <c r="BO155" s="441"/>
      <c r="BP155" s="441"/>
      <c r="BR155" s="441"/>
      <c r="BS155" s="473"/>
      <c r="BW155" s="52"/>
      <c r="CB155" s="441"/>
      <c r="CF155" s="441"/>
      <c r="CH155" s="441"/>
      <c r="CI155" s="441"/>
      <c r="CK155" s="441"/>
      <c r="CL155" s="441"/>
      <c r="CN155" s="441"/>
      <c r="CO155" s="441"/>
      <c r="CQ155" s="441"/>
    </row>
    <row r="156" spans="8:95" ht="12.75" customHeight="1">
      <c r="H156" s="441"/>
      <c r="K156" s="441"/>
      <c r="L156" s="473"/>
      <c r="M156" s="441"/>
      <c r="N156" s="441"/>
      <c r="O156" s="441"/>
      <c r="P156" s="441"/>
      <c r="Q156" s="441"/>
      <c r="Y156" s="441"/>
      <c r="AF156" s="441"/>
      <c r="AG156" s="441"/>
      <c r="AL156" s="52"/>
      <c r="AQ156" s="441"/>
      <c r="AR156" s="441"/>
      <c r="AT156" s="441"/>
      <c r="AV156" s="441"/>
      <c r="AW156" s="441"/>
      <c r="AY156" s="441"/>
      <c r="BG156" s="441"/>
      <c r="BH156" s="473"/>
      <c r="BL156" s="441"/>
      <c r="BO156" s="441"/>
      <c r="BP156" s="441"/>
      <c r="BR156" s="441"/>
      <c r="BS156" s="473"/>
      <c r="BW156" s="52"/>
      <c r="CB156" s="441"/>
      <c r="CF156" s="441"/>
      <c r="CH156" s="441"/>
      <c r="CI156" s="441"/>
      <c r="CK156" s="441"/>
      <c r="CL156" s="441"/>
      <c r="CN156" s="441"/>
      <c r="CO156" s="441"/>
      <c r="CQ156" s="441"/>
    </row>
    <row r="157" spans="8:95" ht="12.75" customHeight="1">
      <c r="H157" s="441"/>
      <c r="K157" s="441"/>
      <c r="L157" s="473"/>
      <c r="M157" s="441"/>
      <c r="N157" s="441"/>
      <c r="O157" s="441"/>
      <c r="P157" s="441"/>
      <c r="Q157" s="441"/>
      <c r="Y157" s="441"/>
      <c r="AF157" s="441"/>
      <c r="AG157" s="441"/>
      <c r="AL157" s="52"/>
      <c r="AQ157" s="441"/>
      <c r="AR157" s="441"/>
      <c r="AT157" s="441"/>
      <c r="AV157" s="441"/>
      <c r="AW157" s="441"/>
      <c r="AY157" s="441"/>
      <c r="BG157" s="441"/>
      <c r="BH157" s="473"/>
      <c r="BL157" s="441"/>
      <c r="BO157" s="441"/>
      <c r="BP157" s="441"/>
      <c r="BR157" s="441"/>
      <c r="BS157" s="473"/>
      <c r="BW157" s="52"/>
      <c r="CB157" s="441"/>
      <c r="CF157" s="441"/>
      <c r="CH157" s="441"/>
      <c r="CI157" s="441"/>
      <c r="CK157" s="441"/>
      <c r="CL157" s="441"/>
      <c r="CN157" s="441"/>
      <c r="CO157" s="441"/>
      <c r="CQ157" s="441"/>
    </row>
    <row r="158" spans="8:95" ht="12.75" customHeight="1">
      <c r="H158" s="441"/>
      <c r="K158" s="441"/>
      <c r="L158" s="473"/>
      <c r="M158" s="441"/>
      <c r="N158" s="441"/>
      <c r="O158" s="441"/>
      <c r="P158" s="441"/>
      <c r="Q158" s="441"/>
      <c r="Y158" s="441"/>
      <c r="AF158" s="441"/>
      <c r="AG158" s="441"/>
      <c r="AL158" s="52"/>
      <c r="AQ158" s="441"/>
      <c r="AR158" s="441"/>
      <c r="AT158" s="441"/>
      <c r="AV158" s="441"/>
      <c r="AW158" s="441"/>
      <c r="AY158" s="441"/>
      <c r="BG158" s="441"/>
      <c r="BH158" s="473"/>
      <c r="BL158" s="441"/>
      <c r="BO158" s="441"/>
      <c r="BP158" s="441"/>
      <c r="BR158" s="441"/>
      <c r="BS158" s="473"/>
      <c r="BW158" s="52"/>
      <c r="CB158" s="441"/>
      <c r="CF158" s="441"/>
      <c r="CH158" s="441"/>
      <c r="CI158" s="441"/>
      <c r="CK158" s="441"/>
      <c r="CL158" s="441"/>
      <c r="CN158" s="441"/>
      <c r="CO158" s="441"/>
      <c r="CQ158" s="441"/>
    </row>
    <row r="159" spans="8:95" ht="12.75" customHeight="1">
      <c r="H159" s="441"/>
      <c r="K159" s="441"/>
      <c r="L159" s="473"/>
      <c r="M159" s="441"/>
      <c r="N159" s="441"/>
      <c r="O159" s="441"/>
      <c r="P159" s="441"/>
      <c r="Q159" s="441"/>
      <c r="Y159" s="441"/>
      <c r="AF159" s="441"/>
      <c r="AG159" s="441"/>
      <c r="AL159" s="52"/>
      <c r="AQ159" s="441"/>
      <c r="AR159" s="441"/>
      <c r="AT159" s="441"/>
      <c r="AV159" s="441"/>
      <c r="AW159" s="441"/>
      <c r="AY159" s="441"/>
      <c r="BG159" s="441"/>
      <c r="BH159" s="473"/>
      <c r="BL159" s="441"/>
      <c r="BO159" s="441"/>
      <c r="BP159" s="441"/>
      <c r="BR159" s="441"/>
      <c r="BS159" s="473"/>
      <c r="BW159" s="52"/>
      <c r="CB159" s="441"/>
      <c r="CF159" s="441"/>
      <c r="CH159" s="441"/>
      <c r="CI159" s="441"/>
      <c r="CK159" s="441"/>
      <c r="CL159" s="441"/>
      <c r="CN159" s="441"/>
      <c r="CO159" s="441"/>
      <c r="CQ159" s="441"/>
    </row>
    <row r="160" spans="8:95" ht="12.75" customHeight="1">
      <c r="H160" s="441"/>
      <c r="K160" s="441"/>
      <c r="L160" s="473"/>
      <c r="M160" s="441"/>
      <c r="N160" s="441"/>
      <c r="O160" s="441"/>
      <c r="P160" s="441"/>
      <c r="Q160" s="441"/>
      <c r="Y160" s="441"/>
      <c r="AF160" s="441"/>
      <c r="AG160" s="441"/>
      <c r="AL160" s="52"/>
      <c r="AQ160" s="441"/>
      <c r="AR160" s="441"/>
      <c r="AT160" s="441"/>
      <c r="AV160" s="441"/>
      <c r="AW160" s="441"/>
      <c r="AY160" s="441"/>
      <c r="BG160" s="441"/>
      <c r="BH160" s="473"/>
      <c r="BL160" s="441"/>
      <c r="BO160" s="441"/>
      <c r="BP160" s="441"/>
      <c r="BR160" s="441"/>
      <c r="BS160" s="473"/>
      <c r="BW160" s="52"/>
      <c r="CB160" s="441"/>
      <c r="CF160" s="441"/>
      <c r="CH160" s="441"/>
      <c r="CI160" s="441"/>
      <c r="CK160" s="441"/>
      <c r="CL160" s="441"/>
      <c r="CN160" s="441"/>
      <c r="CO160" s="441"/>
      <c r="CQ160" s="441"/>
    </row>
    <row r="161" spans="8:95" ht="12.75" customHeight="1">
      <c r="H161" s="441"/>
      <c r="K161" s="441"/>
      <c r="L161" s="473"/>
      <c r="M161" s="441"/>
      <c r="N161" s="441"/>
      <c r="O161" s="441"/>
      <c r="P161" s="441"/>
      <c r="Q161" s="441"/>
      <c r="Y161" s="441"/>
      <c r="AF161" s="441"/>
      <c r="AG161" s="441"/>
      <c r="AL161" s="52"/>
      <c r="AQ161" s="441"/>
      <c r="AR161" s="441"/>
      <c r="AT161" s="441"/>
      <c r="AV161" s="441"/>
      <c r="AW161" s="441"/>
      <c r="AY161" s="441"/>
      <c r="BG161" s="441"/>
      <c r="BH161" s="473"/>
      <c r="BL161" s="441"/>
      <c r="BO161" s="441"/>
      <c r="BP161" s="441"/>
      <c r="BR161" s="441"/>
      <c r="BS161" s="473"/>
      <c r="BW161" s="52"/>
      <c r="CB161" s="441"/>
      <c r="CF161" s="441"/>
      <c r="CH161" s="441"/>
      <c r="CI161" s="441"/>
      <c r="CK161" s="441"/>
      <c r="CL161" s="441"/>
      <c r="CN161" s="441"/>
      <c r="CO161" s="441"/>
      <c r="CQ161" s="441"/>
    </row>
    <row r="162" spans="8:95" ht="12.75" customHeight="1">
      <c r="H162" s="441"/>
      <c r="K162" s="441"/>
      <c r="L162" s="473"/>
      <c r="M162" s="441"/>
      <c r="N162" s="441"/>
      <c r="O162" s="441"/>
      <c r="P162" s="441"/>
      <c r="Q162" s="441"/>
      <c r="Y162" s="441"/>
      <c r="AF162" s="441"/>
      <c r="AG162" s="441"/>
      <c r="AL162" s="52"/>
      <c r="AQ162" s="441"/>
      <c r="AR162" s="441"/>
      <c r="AT162" s="441"/>
      <c r="AV162" s="441"/>
      <c r="AW162" s="441"/>
      <c r="AY162" s="441"/>
      <c r="BG162" s="441"/>
      <c r="BH162" s="473"/>
      <c r="BL162" s="441"/>
      <c r="BO162" s="441"/>
      <c r="BP162" s="441"/>
      <c r="BR162" s="441"/>
      <c r="BS162" s="473"/>
      <c r="BW162" s="52"/>
      <c r="CB162" s="441"/>
      <c r="CF162" s="441"/>
      <c r="CH162" s="441"/>
      <c r="CI162" s="441"/>
      <c r="CK162" s="441"/>
      <c r="CL162" s="441"/>
      <c r="CN162" s="441"/>
      <c r="CO162" s="441"/>
      <c r="CQ162" s="441"/>
    </row>
    <row r="163" spans="8:95" ht="12.75" customHeight="1">
      <c r="H163" s="441"/>
      <c r="K163" s="441"/>
      <c r="L163" s="473"/>
      <c r="M163" s="441"/>
      <c r="N163" s="441"/>
      <c r="O163" s="441"/>
      <c r="P163" s="441"/>
      <c r="Q163" s="441"/>
      <c r="Y163" s="441"/>
      <c r="AF163" s="441"/>
      <c r="AG163" s="441"/>
      <c r="AL163" s="52"/>
      <c r="AQ163" s="441"/>
      <c r="AR163" s="441"/>
      <c r="AT163" s="441"/>
      <c r="AV163" s="441"/>
      <c r="AW163" s="441"/>
      <c r="AY163" s="441"/>
      <c r="BG163" s="441"/>
      <c r="BH163" s="473"/>
      <c r="BL163" s="441"/>
      <c r="BO163" s="441"/>
      <c r="BP163" s="441"/>
      <c r="BR163" s="441"/>
      <c r="BS163" s="473"/>
      <c r="BW163" s="52"/>
      <c r="CB163" s="441"/>
      <c r="CF163" s="441"/>
      <c r="CH163" s="441"/>
      <c r="CI163" s="441"/>
      <c r="CK163" s="441"/>
      <c r="CL163" s="441"/>
      <c r="CN163" s="441"/>
      <c r="CO163" s="441"/>
      <c r="CQ163" s="441"/>
    </row>
    <row r="164" spans="8:95" ht="12.75" customHeight="1">
      <c r="H164" s="441"/>
      <c r="K164" s="441"/>
      <c r="L164" s="473"/>
      <c r="M164" s="441"/>
      <c r="N164" s="441"/>
      <c r="O164" s="441"/>
      <c r="P164" s="441"/>
      <c r="Q164" s="441"/>
      <c r="Y164" s="441"/>
      <c r="AF164" s="441"/>
      <c r="AG164" s="441"/>
      <c r="AL164" s="52"/>
      <c r="AQ164" s="441"/>
      <c r="AR164" s="441"/>
      <c r="AT164" s="441"/>
      <c r="AV164" s="441"/>
      <c r="AW164" s="441"/>
      <c r="AY164" s="441"/>
      <c r="BG164" s="441"/>
      <c r="BH164" s="473"/>
      <c r="BL164" s="441"/>
      <c r="BO164" s="441"/>
      <c r="BP164" s="441"/>
      <c r="BR164" s="441"/>
      <c r="BS164" s="473"/>
      <c r="BW164" s="52"/>
      <c r="CB164" s="441"/>
      <c r="CF164" s="441"/>
      <c r="CH164" s="441"/>
      <c r="CI164" s="441"/>
      <c r="CK164" s="441"/>
      <c r="CL164" s="441"/>
      <c r="CN164" s="441"/>
      <c r="CO164" s="441"/>
      <c r="CQ164" s="441"/>
    </row>
    <row r="165" spans="8:95" ht="12.75" customHeight="1">
      <c r="H165" s="441"/>
      <c r="K165" s="441"/>
      <c r="L165" s="473"/>
      <c r="M165" s="441"/>
      <c r="N165" s="441"/>
      <c r="O165" s="441"/>
      <c r="P165" s="441"/>
      <c r="Q165" s="441"/>
      <c r="Y165" s="441"/>
      <c r="AF165" s="441"/>
      <c r="AG165" s="441"/>
      <c r="AL165" s="52"/>
      <c r="AQ165" s="441"/>
      <c r="AR165" s="441"/>
      <c r="AT165" s="441"/>
      <c r="AV165" s="441"/>
      <c r="AW165" s="441"/>
      <c r="AY165" s="441"/>
      <c r="BG165" s="441"/>
      <c r="BH165" s="473"/>
      <c r="BL165" s="441"/>
      <c r="BO165" s="441"/>
      <c r="BP165" s="441"/>
      <c r="BR165" s="441"/>
      <c r="BS165" s="473"/>
      <c r="BW165" s="52"/>
      <c r="CB165" s="441"/>
      <c r="CF165" s="441"/>
      <c r="CH165" s="441"/>
      <c r="CI165" s="441"/>
      <c r="CK165" s="441"/>
      <c r="CL165" s="441"/>
      <c r="CN165" s="441"/>
      <c r="CO165" s="441"/>
      <c r="CQ165" s="441"/>
    </row>
    <row r="166" spans="8:95" ht="12.75" customHeight="1">
      <c r="H166" s="441"/>
      <c r="K166" s="441"/>
      <c r="L166" s="473"/>
      <c r="M166" s="441"/>
      <c r="N166" s="441"/>
      <c r="O166" s="441"/>
      <c r="P166" s="441"/>
      <c r="Q166" s="441"/>
      <c r="Y166" s="441"/>
      <c r="AF166" s="441"/>
      <c r="AG166" s="441"/>
      <c r="AL166" s="52"/>
      <c r="AQ166" s="441"/>
      <c r="AR166" s="441"/>
      <c r="AT166" s="441"/>
      <c r="AV166" s="441"/>
      <c r="AW166" s="441"/>
      <c r="AY166" s="441"/>
      <c r="BG166" s="441"/>
      <c r="BH166" s="473"/>
      <c r="BL166" s="441"/>
      <c r="BO166" s="441"/>
      <c r="BP166" s="441"/>
      <c r="BR166" s="441"/>
      <c r="BS166" s="473"/>
      <c r="BW166" s="52"/>
      <c r="CB166" s="441"/>
      <c r="CF166" s="441"/>
      <c r="CH166" s="441"/>
      <c r="CI166" s="441"/>
      <c r="CK166" s="441"/>
      <c r="CL166" s="441"/>
      <c r="CN166" s="441"/>
      <c r="CO166" s="441"/>
      <c r="CQ166" s="441"/>
    </row>
    <row r="167" spans="8:95" ht="12.75" customHeight="1">
      <c r="H167" s="441"/>
      <c r="K167" s="441"/>
      <c r="L167" s="473"/>
      <c r="M167" s="441"/>
      <c r="N167" s="441"/>
      <c r="O167" s="441"/>
      <c r="P167" s="441"/>
      <c r="Q167" s="441"/>
      <c r="Y167" s="441"/>
      <c r="AF167" s="441"/>
      <c r="AG167" s="441"/>
      <c r="AL167" s="52"/>
      <c r="AQ167" s="441"/>
      <c r="AR167" s="441"/>
      <c r="AT167" s="441"/>
      <c r="AV167" s="441"/>
      <c r="AW167" s="441"/>
      <c r="AY167" s="441"/>
      <c r="BG167" s="441"/>
      <c r="BH167" s="473"/>
      <c r="BL167" s="441"/>
      <c r="BO167" s="441"/>
      <c r="BP167" s="441"/>
      <c r="BR167" s="441"/>
      <c r="BS167" s="473"/>
      <c r="BW167" s="52"/>
      <c r="CB167" s="441"/>
      <c r="CF167" s="441"/>
      <c r="CH167" s="441"/>
      <c r="CI167" s="441"/>
      <c r="CK167" s="441"/>
      <c r="CL167" s="441"/>
      <c r="CN167" s="441"/>
      <c r="CO167" s="441"/>
      <c r="CQ167" s="441"/>
    </row>
    <row r="168" spans="8:95" ht="12.75" customHeight="1">
      <c r="H168" s="441"/>
      <c r="K168" s="441"/>
      <c r="L168" s="473"/>
      <c r="M168" s="441"/>
      <c r="N168" s="441"/>
      <c r="O168" s="441"/>
      <c r="P168" s="441"/>
      <c r="Q168" s="441"/>
      <c r="Y168" s="441"/>
      <c r="AF168" s="441"/>
      <c r="AG168" s="441"/>
      <c r="AL168" s="52"/>
      <c r="AQ168" s="441"/>
      <c r="AR168" s="441"/>
      <c r="AT168" s="441"/>
      <c r="AV168" s="441"/>
      <c r="AW168" s="441"/>
      <c r="AY168" s="441"/>
      <c r="BG168" s="441"/>
      <c r="BH168" s="473"/>
      <c r="BL168" s="441"/>
      <c r="BO168" s="441"/>
      <c r="BP168" s="441"/>
      <c r="BR168" s="441"/>
      <c r="BS168" s="473"/>
      <c r="BW168" s="52"/>
      <c r="CB168" s="441"/>
      <c r="CF168" s="441"/>
      <c r="CH168" s="441"/>
      <c r="CI168" s="441"/>
      <c r="CK168" s="441"/>
      <c r="CL168" s="441"/>
      <c r="CN168" s="441"/>
      <c r="CO168" s="441"/>
      <c r="CQ168" s="441"/>
    </row>
    <row r="169" spans="8:95" ht="12.75" customHeight="1">
      <c r="H169" s="441"/>
      <c r="K169" s="441"/>
      <c r="L169" s="473"/>
      <c r="M169" s="441"/>
      <c r="N169" s="441"/>
      <c r="O169" s="441"/>
      <c r="P169" s="441"/>
      <c r="Q169" s="441"/>
      <c r="Y169" s="441"/>
      <c r="AF169" s="441"/>
      <c r="AG169" s="441"/>
      <c r="AL169" s="52"/>
      <c r="AQ169" s="441"/>
      <c r="AR169" s="441"/>
      <c r="AT169" s="441"/>
      <c r="AV169" s="441"/>
      <c r="AW169" s="441"/>
      <c r="AY169" s="441"/>
      <c r="BG169" s="441"/>
      <c r="BH169" s="473"/>
      <c r="BL169" s="441"/>
      <c r="BO169" s="441"/>
      <c r="BP169" s="441"/>
      <c r="BR169" s="441"/>
      <c r="BS169" s="473"/>
      <c r="BW169" s="52"/>
      <c r="CB169" s="441"/>
      <c r="CF169" s="441"/>
      <c r="CH169" s="441"/>
      <c r="CI169" s="441"/>
      <c r="CK169" s="441"/>
      <c r="CL169" s="441"/>
      <c r="CN169" s="441"/>
      <c r="CO169" s="441"/>
      <c r="CQ169" s="441"/>
    </row>
    <row r="170" spans="8:95" ht="12.75" customHeight="1">
      <c r="H170" s="441"/>
      <c r="K170" s="441"/>
      <c r="L170" s="473"/>
      <c r="M170" s="441"/>
      <c r="N170" s="441"/>
      <c r="O170" s="441"/>
      <c r="P170" s="441"/>
      <c r="Q170" s="441"/>
      <c r="Y170" s="441"/>
      <c r="AF170" s="441"/>
      <c r="AG170" s="441"/>
      <c r="AL170" s="52"/>
      <c r="AQ170" s="441"/>
      <c r="AR170" s="441"/>
      <c r="AT170" s="441"/>
      <c r="AV170" s="441"/>
      <c r="AW170" s="441"/>
      <c r="AY170" s="441"/>
      <c r="BG170" s="441"/>
      <c r="BH170" s="473"/>
      <c r="BL170" s="441"/>
      <c r="BO170" s="441"/>
      <c r="BP170" s="441"/>
      <c r="BR170" s="441"/>
      <c r="BS170" s="473"/>
      <c r="BW170" s="52"/>
      <c r="CB170" s="441"/>
      <c r="CF170" s="441"/>
      <c r="CH170" s="441"/>
      <c r="CI170" s="441"/>
      <c r="CK170" s="441"/>
      <c r="CL170" s="441"/>
      <c r="CN170" s="441"/>
      <c r="CO170" s="441"/>
      <c r="CQ170" s="441"/>
    </row>
    <row r="171" spans="8:95" ht="12.75" customHeight="1">
      <c r="H171" s="441"/>
      <c r="K171" s="441"/>
      <c r="L171" s="473"/>
      <c r="M171" s="441"/>
      <c r="N171" s="441"/>
      <c r="O171" s="441"/>
      <c r="P171" s="441"/>
      <c r="Q171" s="441"/>
      <c r="Y171" s="441"/>
      <c r="AF171" s="441"/>
      <c r="AG171" s="441"/>
      <c r="AL171" s="52"/>
      <c r="AQ171" s="441"/>
      <c r="AR171" s="441"/>
      <c r="AT171" s="441"/>
      <c r="AV171" s="441"/>
      <c r="AW171" s="441"/>
      <c r="AY171" s="441"/>
      <c r="BG171" s="441"/>
      <c r="BH171" s="473"/>
      <c r="BL171" s="441"/>
      <c r="BO171" s="441"/>
      <c r="BP171" s="441"/>
      <c r="BR171" s="441"/>
      <c r="BS171" s="473"/>
      <c r="BW171" s="52"/>
      <c r="CB171" s="441"/>
      <c r="CF171" s="441"/>
      <c r="CH171" s="441"/>
      <c r="CI171" s="441"/>
      <c r="CK171" s="441"/>
      <c r="CL171" s="441"/>
      <c r="CN171" s="441"/>
      <c r="CO171" s="441"/>
      <c r="CQ171" s="441"/>
    </row>
    <row r="172" spans="8:95" ht="12.75" customHeight="1">
      <c r="H172" s="441"/>
      <c r="K172" s="441"/>
      <c r="L172" s="473"/>
      <c r="M172" s="441"/>
      <c r="N172" s="441"/>
      <c r="O172" s="441"/>
      <c r="P172" s="441"/>
      <c r="Q172" s="441"/>
      <c r="Y172" s="441"/>
      <c r="AF172" s="441"/>
      <c r="AG172" s="441"/>
      <c r="AL172" s="52"/>
      <c r="AQ172" s="441"/>
      <c r="AR172" s="441"/>
      <c r="AT172" s="441"/>
      <c r="AV172" s="441"/>
      <c r="AW172" s="441"/>
      <c r="AY172" s="441"/>
      <c r="BG172" s="441"/>
      <c r="BH172" s="473"/>
      <c r="BL172" s="441"/>
      <c r="BO172" s="441"/>
      <c r="BP172" s="441"/>
      <c r="BR172" s="441"/>
      <c r="BS172" s="473"/>
      <c r="BW172" s="52"/>
      <c r="CB172" s="441"/>
      <c r="CF172" s="441"/>
      <c r="CH172" s="441"/>
      <c r="CI172" s="441"/>
      <c r="CK172" s="441"/>
      <c r="CL172" s="441"/>
      <c r="CN172" s="441"/>
      <c r="CO172" s="441"/>
      <c r="CQ172" s="441"/>
    </row>
    <row r="173" spans="8:95" ht="12.75" customHeight="1">
      <c r="H173" s="441"/>
      <c r="K173" s="441"/>
      <c r="L173" s="473"/>
      <c r="M173" s="441"/>
      <c r="N173" s="441"/>
      <c r="O173" s="441"/>
      <c r="P173" s="441"/>
      <c r="Q173" s="441"/>
      <c r="Y173" s="441"/>
      <c r="AF173" s="441"/>
      <c r="AG173" s="441"/>
      <c r="AL173" s="52"/>
      <c r="AQ173" s="441"/>
      <c r="AR173" s="441"/>
      <c r="AT173" s="441"/>
      <c r="AV173" s="441"/>
      <c r="AW173" s="441"/>
      <c r="AY173" s="441"/>
      <c r="BG173" s="441"/>
      <c r="BH173" s="473"/>
      <c r="BL173" s="441"/>
      <c r="BO173" s="441"/>
      <c r="BP173" s="441"/>
      <c r="BR173" s="441"/>
      <c r="BS173" s="473"/>
      <c r="BW173" s="52"/>
      <c r="CB173" s="441"/>
      <c r="CF173" s="441"/>
      <c r="CH173" s="441"/>
      <c r="CI173" s="441"/>
      <c r="CK173" s="441"/>
      <c r="CL173" s="441"/>
      <c r="CN173" s="441"/>
      <c r="CO173" s="441"/>
      <c r="CQ173" s="441"/>
    </row>
    <row r="174" spans="8:95" ht="12.75" customHeight="1">
      <c r="H174" s="441"/>
      <c r="K174" s="441"/>
      <c r="L174" s="473"/>
      <c r="M174" s="441"/>
      <c r="N174" s="441"/>
      <c r="O174" s="441"/>
      <c r="P174" s="441"/>
      <c r="Q174" s="441"/>
      <c r="Y174" s="441"/>
      <c r="AF174" s="441"/>
      <c r="AG174" s="441"/>
      <c r="AL174" s="52"/>
      <c r="AQ174" s="441"/>
      <c r="AR174" s="441"/>
      <c r="AT174" s="441"/>
      <c r="AV174" s="441"/>
      <c r="AW174" s="441"/>
      <c r="AY174" s="441"/>
      <c r="BG174" s="441"/>
      <c r="BH174" s="473"/>
      <c r="BL174" s="441"/>
      <c r="BO174" s="441"/>
      <c r="BP174" s="441"/>
      <c r="BR174" s="441"/>
      <c r="BS174" s="473"/>
      <c r="BW174" s="52"/>
      <c r="CB174" s="441"/>
      <c r="CF174" s="441"/>
      <c r="CH174" s="441"/>
      <c r="CI174" s="441"/>
      <c r="CK174" s="441"/>
      <c r="CL174" s="441"/>
      <c r="CN174" s="441"/>
      <c r="CO174" s="441"/>
      <c r="CQ174" s="441"/>
    </row>
    <row r="175" spans="8:95" ht="12.75" customHeight="1">
      <c r="H175" s="441"/>
      <c r="K175" s="441"/>
      <c r="L175" s="473"/>
      <c r="M175" s="441"/>
      <c r="N175" s="441"/>
      <c r="O175" s="441"/>
      <c r="P175" s="441"/>
      <c r="Q175" s="441"/>
      <c r="Y175" s="441"/>
      <c r="AF175" s="441"/>
      <c r="AG175" s="441"/>
      <c r="AL175" s="52"/>
      <c r="AQ175" s="441"/>
      <c r="AR175" s="441"/>
      <c r="AT175" s="441"/>
      <c r="AV175" s="441"/>
      <c r="AW175" s="441"/>
      <c r="AY175" s="441"/>
      <c r="BG175" s="441"/>
      <c r="BH175" s="473"/>
      <c r="BL175" s="441"/>
      <c r="BO175" s="441"/>
      <c r="BP175" s="441"/>
      <c r="BR175" s="441"/>
      <c r="BS175" s="473"/>
      <c r="BW175" s="52"/>
      <c r="CB175" s="441"/>
      <c r="CF175" s="441"/>
      <c r="CH175" s="441"/>
      <c r="CI175" s="441"/>
      <c r="CK175" s="441"/>
      <c r="CL175" s="441"/>
      <c r="CN175" s="441"/>
      <c r="CO175" s="441"/>
      <c r="CQ175" s="441"/>
    </row>
    <row r="176" spans="8:95" ht="12.75" customHeight="1">
      <c r="H176" s="441"/>
      <c r="K176" s="441"/>
      <c r="L176" s="473"/>
      <c r="M176" s="441"/>
      <c r="N176" s="441"/>
      <c r="O176" s="441"/>
      <c r="P176" s="441"/>
      <c r="Q176" s="441"/>
      <c r="Y176" s="441"/>
      <c r="AF176" s="441"/>
      <c r="AG176" s="441"/>
      <c r="AL176" s="52"/>
      <c r="AQ176" s="441"/>
      <c r="AR176" s="441"/>
      <c r="AT176" s="441"/>
      <c r="AV176" s="441"/>
      <c r="AW176" s="441"/>
      <c r="AY176" s="441"/>
      <c r="BG176" s="441"/>
      <c r="BH176" s="473"/>
      <c r="BL176" s="441"/>
      <c r="BO176" s="441"/>
      <c r="BP176" s="441"/>
      <c r="BR176" s="441"/>
      <c r="BS176" s="473"/>
      <c r="BW176" s="52"/>
      <c r="CB176" s="441"/>
      <c r="CF176" s="441"/>
      <c r="CH176" s="441"/>
      <c r="CI176" s="441"/>
      <c r="CK176" s="441"/>
      <c r="CL176" s="441"/>
      <c r="CN176" s="441"/>
      <c r="CO176" s="441"/>
      <c r="CQ176" s="441"/>
    </row>
    <row r="177" spans="8:95" ht="12.75" customHeight="1">
      <c r="H177" s="441"/>
      <c r="K177" s="441"/>
      <c r="L177" s="473"/>
      <c r="M177" s="441"/>
      <c r="N177" s="441"/>
      <c r="O177" s="441"/>
      <c r="P177" s="441"/>
      <c r="Q177" s="441"/>
      <c r="Y177" s="441"/>
      <c r="AF177" s="441"/>
      <c r="AG177" s="441"/>
      <c r="AL177" s="52"/>
      <c r="AQ177" s="441"/>
      <c r="AR177" s="441"/>
      <c r="AT177" s="441"/>
      <c r="AV177" s="441"/>
      <c r="AW177" s="441"/>
      <c r="AY177" s="441"/>
      <c r="BG177" s="441"/>
      <c r="BH177" s="473"/>
      <c r="BL177" s="441"/>
      <c r="BO177" s="441"/>
      <c r="BP177" s="441"/>
      <c r="BR177" s="441"/>
      <c r="BS177" s="473"/>
      <c r="BW177" s="52"/>
      <c r="CB177" s="441"/>
      <c r="CF177" s="441"/>
      <c r="CH177" s="441"/>
      <c r="CI177" s="441"/>
      <c r="CK177" s="441"/>
      <c r="CL177" s="441"/>
      <c r="CN177" s="441"/>
      <c r="CO177" s="441"/>
      <c r="CQ177" s="441"/>
    </row>
    <row r="178" spans="8:95" ht="12.75" customHeight="1">
      <c r="H178" s="441"/>
      <c r="K178" s="441"/>
      <c r="L178" s="473"/>
      <c r="M178" s="441"/>
      <c r="N178" s="441"/>
      <c r="O178" s="441"/>
      <c r="P178" s="441"/>
      <c r="Q178" s="441"/>
      <c r="Y178" s="441"/>
      <c r="AF178" s="441"/>
      <c r="AG178" s="441"/>
      <c r="AL178" s="52"/>
      <c r="AQ178" s="441"/>
      <c r="AR178" s="441"/>
      <c r="AT178" s="441"/>
      <c r="AV178" s="441"/>
      <c r="AW178" s="441"/>
      <c r="AY178" s="441"/>
      <c r="BG178" s="441"/>
      <c r="BH178" s="473"/>
      <c r="BL178" s="441"/>
      <c r="BO178" s="441"/>
      <c r="BP178" s="441"/>
      <c r="BR178" s="441"/>
      <c r="BS178" s="473"/>
      <c r="BW178" s="52"/>
      <c r="CB178" s="441"/>
      <c r="CF178" s="441"/>
      <c r="CH178" s="441"/>
      <c r="CI178" s="441"/>
      <c r="CK178" s="441"/>
      <c r="CL178" s="441"/>
      <c r="CN178" s="441"/>
      <c r="CO178" s="441"/>
      <c r="CQ178" s="441"/>
    </row>
    <row r="179" spans="8:95" ht="12.75" customHeight="1">
      <c r="H179" s="441"/>
      <c r="K179" s="441"/>
      <c r="L179" s="473"/>
      <c r="M179" s="441"/>
      <c r="N179" s="441"/>
      <c r="O179" s="441"/>
      <c r="P179" s="441"/>
      <c r="Q179" s="441"/>
      <c r="Y179" s="441"/>
      <c r="AF179" s="441"/>
      <c r="AG179" s="441"/>
      <c r="AL179" s="52"/>
      <c r="AQ179" s="441"/>
      <c r="AR179" s="441"/>
      <c r="AT179" s="441"/>
      <c r="AV179" s="441"/>
      <c r="AW179" s="441"/>
      <c r="AY179" s="441"/>
      <c r="BG179" s="441"/>
      <c r="BH179" s="473"/>
      <c r="BL179" s="441"/>
      <c r="BO179" s="441"/>
      <c r="BP179" s="441"/>
      <c r="BR179" s="441"/>
      <c r="BS179" s="473"/>
      <c r="BW179" s="52"/>
      <c r="CB179" s="441"/>
      <c r="CF179" s="441"/>
      <c r="CH179" s="441"/>
      <c r="CI179" s="441"/>
      <c r="CK179" s="441"/>
      <c r="CL179" s="441"/>
      <c r="CN179" s="441"/>
      <c r="CO179" s="441"/>
      <c r="CQ179" s="441"/>
    </row>
    <row r="180" spans="8:95" ht="12.75" customHeight="1">
      <c r="H180" s="441"/>
      <c r="K180" s="441"/>
      <c r="L180" s="473"/>
      <c r="M180" s="441"/>
      <c r="N180" s="441"/>
      <c r="O180" s="441"/>
      <c r="P180" s="441"/>
      <c r="Q180" s="441"/>
      <c r="Y180" s="441"/>
      <c r="AF180" s="441"/>
      <c r="AG180" s="441"/>
      <c r="AL180" s="52"/>
      <c r="AQ180" s="441"/>
      <c r="AR180" s="441"/>
      <c r="AT180" s="441"/>
      <c r="AV180" s="441"/>
      <c r="AW180" s="441"/>
      <c r="AY180" s="441"/>
      <c r="BG180" s="441"/>
      <c r="BH180" s="473"/>
      <c r="BL180" s="441"/>
      <c r="BO180" s="441"/>
      <c r="BP180" s="441"/>
      <c r="BR180" s="441"/>
      <c r="BS180" s="473"/>
      <c r="BW180" s="52"/>
      <c r="CB180" s="441"/>
      <c r="CF180" s="441"/>
      <c r="CH180" s="441"/>
      <c r="CI180" s="441"/>
      <c r="CK180" s="441"/>
      <c r="CL180" s="441"/>
      <c r="CN180" s="441"/>
      <c r="CO180" s="441"/>
      <c r="CQ180" s="441"/>
    </row>
    <row r="181" spans="8:95" ht="12.75" customHeight="1">
      <c r="H181" s="441"/>
      <c r="K181" s="441"/>
      <c r="L181" s="473"/>
      <c r="M181" s="441"/>
      <c r="N181" s="441"/>
      <c r="O181" s="441"/>
      <c r="P181" s="441"/>
      <c r="Q181" s="441"/>
      <c r="Y181" s="441"/>
      <c r="AF181" s="441"/>
      <c r="AG181" s="441"/>
      <c r="AL181" s="52"/>
      <c r="AQ181" s="441"/>
      <c r="AR181" s="441"/>
      <c r="AT181" s="441"/>
      <c r="AV181" s="441"/>
      <c r="AW181" s="441"/>
      <c r="AY181" s="441"/>
      <c r="BG181" s="441"/>
      <c r="BH181" s="473"/>
      <c r="BL181" s="441"/>
      <c r="BO181" s="441"/>
      <c r="BP181" s="441"/>
      <c r="BR181" s="441"/>
      <c r="BS181" s="473"/>
      <c r="BW181" s="52"/>
      <c r="CB181" s="441"/>
      <c r="CF181" s="441"/>
      <c r="CH181" s="441"/>
      <c r="CI181" s="441"/>
      <c r="CK181" s="441"/>
      <c r="CL181" s="441"/>
      <c r="CN181" s="441"/>
      <c r="CO181" s="441"/>
      <c r="CQ181" s="441"/>
    </row>
    <row r="182" spans="8:95" ht="12.75" customHeight="1">
      <c r="H182" s="441"/>
      <c r="K182" s="441"/>
      <c r="L182" s="473"/>
      <c r="M182" s="441"/>
      <c r="N182" s="441"/>
      <c r="O182" s="441"/>
      <c r="P182" s="441"/>
      <c r="Q182" s="441"/>
      <c r="Y182" s="441"/>
      <c r="AF182" s="441"/>
      <c r="AG182" s="441"/>
      <c r="AL182" s="52"/>
      <c r="AQ182" s="441"/>
      <c r="AR182" s="441"/>
      <c r="AT182" s="441"/>
      <c r="AV182" s="441"/>
      <c r="AW182" s="441"/>
      <c r="AY182" s="441"/>
      <c r="BG182" s="441"/>
      <c r="BH182" s="473"/>
      <c r="BL182" s="441"/>
      <c r="BO182" s="441"/>
      <c r="BP182" s="441"/>
      <c r="BR182" s="441"/>
      <c r="BS182" s="473"/>
      <c r="BW182" s="52"/>
      <c r="CB182" s="441"/>
      <c r="CF182" s="441"/>
      <c r="CH182" s="441"/>
      <c r="CI182" s="441"/>
      <c r="CK182" s="441"/>
      <c r="CL182" s="441"/>
      <c r="CN182" s="441"/>
      <c r="CO182" s="441"/>
      <c r="CQ182" s="441"/>
    </row>
    <row r="183" spans="8:95" ht="12.75" customHeight="1">
      <c r="H183" s="441"/>
      <c r="K183" s="441"/>
      <c r="L183" s="473"/>
      <c r="M183" s="441"/>
      <c r="N183" s="441"/>
      <c r="O183" s="441"/>
      <c r="P183" s="441"/>
      <c r="Q183" s="441"/>
      <c r="Y183" s="441"/>
      <c r="AF183" s="441"/>
      <c r="AG183" s="441"/>
      <c r="AL183" s="52"/>
      <c r="AQ183" s="441"/>
      <c r="AR183" s="441"/>
      <c r="AT183" s="441"/>
      <c r="AV183" s="441"/>
      <c r="AW183" s="441"/>
      <c r="AY183" s="441"/>
      <c r="BG183" s="441"/>
      <c r="BH183" s="473"/>
      <c r="BL183" s="441"/>
      <c r="BO183" s="441"/>
      <c r="BP183" s="441"/>
      <c r="BR183" s="441"/>
      <c r="BS183" s="473"/>
      <c r="BW183" s="52"/>
      <c r="CB183" s="441"/>
      <c r="CF183" s="441"/>
      <c r="CH183" s="441"/>
      <c r="CI183" s="441"/>
      <c r="CK183" s="441"/>
      <c r="CL183" s="441"/>
      <c r="CN183" s="441"/>
      <c r="CO183" s="441"/>
      <c r="CQ183" s="441"/>
    </row>
    <row r="184" spans="8:95" ht="12.75" customHeight="1">
      <c r="H184" s="441"/>
      <c r="K184" s="441"/>
      <c r="L184" s="473"/>
      <c r="M184" s="441"/>
      <c r="N184" s="441"/>
      <c r="O184" s="441"/>
      <c r="P184" s="441"/>
      <c r="Q184" s="441"/>
      <c r="Y184" s="441"/>
      <c r="AF184" s="441"/>
      <c r="AG184" s="441"/>
      <c r="AL184" s="52"/>
      <c r="AQ184" s="441"/>
      <c r="AR184" s="441"/>
      <c r="AT184" s="441"/>
      <c r="AV184" s="441"/>
      <c r="AW184" s="441"/>
      <c r="AY184" s="441"/>
      <c r="BG184" s="441"/>
      <c r="BH184" s="473"/>
      <c r="BL184" s="441"/>
      <c r="BO184" s="441"/>
      <c r="BP184" s="441"/>
      <c r="BR184" s="441"/>
      <c r="BS184" s="473"/>
      <c r="BW184" s="52"/>
      <c r="CB184" s="441"/>
      <c r="CF184" s="441"/>
      <c r="CH184" s="441"/>
      <c r="CI184" s="441"/>
      <c r="CK184" s="441"/>
      <c r="CL184" s="441"/>
      <c r="CN184" s="441"/>
      <c r="CO184" s="441"/>
      <c r="CQ184" s="441"/>
    </row>
    <row r="185" spans="8:95" ht="12.75" customHeight="1">
      <c r="H185" s="441"/>
      <c r="K185" s="441"/>
      <c r="L185" s="473"/>
      <c r="M185" s="441"/>
      <c r="N185" s="441"/>
      <c r="O185" s="441"/>
      <c r="P185" s="441"/>
      <c r="Q185" s="441"/>
      <c r="Y185" s="441"/>
      <c r="AF185" s="441"/>
      <c r="AG185" s="441"/>
      <c r="AL185" s="52"/>
      <c r="AQ185" s="441"/>
      <c r="AR185" s="441"/>
      <c r="AT185" s="441"/>
      <c r="AV185" s="441"/>
      <c r="AW185" s="441"/>
      <c r="AY185" s="441"/>
      <c r="BG185" s="441"/>
      <c r="BH185" s="473"/>
      <c r="BL185" s="441"/>
      <c r="BO185" s="441"/>
      <c r="BP185" s="441"/>
      <c r="BR185" s="441"/>
      <c r="BS185" s="473"/>
      <c r="BW185" s="52"/>
      <c r="CB185" s="441"/>
      <c r="CF185" s="441"/>
      <c r="CH185" s="441"/>
      <c r="CI185" s="441"/>
      <c r="CK185" s="441"/>
      <c r="CL185" s="441"/>
      <c r="CN185" s="441"/>
      <c r="CO185" s="441"/>
      <c r="CQ185" s="441"/>
    </row>
    <row r="186" spans="8:95" ht="12.75" customHeight="1">
      <c r="H186" s="441"/>
      <c r="K186" s="441"/>
      <c r="L186" s="473"/>
      <c r="M186" s="441"/>
      <c r="N186" s="441"/>
      <c r="O186" s="441"/>
      <c r="P186" s="441"/>
      <c r="Q186" s="441"/>
      <c r="Y186" s="441"/>
      <c r="AF186" s="441"/>
      <c r="AG186" s="441"/>
      <c r="AL186" s="52"/>
      <c r="AQ186" s="441"/>
      <c r="AR186" s="441"/>
      <c r="AT186" s="441"/>
      <c r="AV186" s="441"/>
      <c r="AW186" s="441"/>
      <c r="AY186" s="441"/>
      <c r="BG186" s="441"/>
      <c r="BH186" s="473"/>
      <c r="BL186" s="441"/>
      <c r="BO186" s="441"/>
      <c r="BP186" s="441"/>
      <c r="BR186" s="441"/>
      <c r="BS186" s="473"/>
      <c r="BW186" s="52"/>
      <c r="CB186" s="441"/>
      <c r="CF186" s="441"/>
      <c r="CH186" s="441"/>
      <c r="CI186" s="441"/>
      <c r="CK186" s="441"/>
      <c r="CL186" s="441"/>
      <c r="CN186" s="441"/>
      <c r="CO186" s="441"/>
      <c r="CQ186" s="441"/>
    </row>
    <row r="187" spans="8:95" ht="12.75" customHeight="1">
      <c r="H187" s="441"/>
      <c r="K187" s="441"/>
      <c r="L187" s="473"/>
      <c r="M187" s="441"/>
      <c r="N187" s="441"/>
      <c r="O187" s="441"/>
      <c r="P187" s="441"/>
      <c r="Q187" s="441"/>
      <c r="Y187" s="441"/>
      <c r="AF187" s="441"/>
      <c r="AG187" s="441"/>
      <c r="AL187" s="52"/>
      <c r="AQ187" s="441"/>
      <c r="AR187" s="441"/>
      <c r="AT187" s="441"/>
      <c r="AV187" s="441"/>
      <c r="AW187" s="441"/>
      <c r="AY187" s="441"/>
      <c r="BG187" s="441"/>
      <c r="BH187" s="473"/>
      <c r="BL187" s="441"/>
      <c r="BO187" s="441"/>
      <c r="BP187" s="441"/>
      <c r="BR187" s="441"/>
      <c r="BS187" s="473"/>
      <c r="BW187" s="52"/>
      <c r="CB187" s="441"/>
      <c r="CF187" s="441"/>
      <c r="CH187" s="441"/>
      <c r="CI187" s="441"/>
      <c r="CK187" s="441"/>
      <c r="CL187" s="441"/>
      <c r="CN187" s="441"/>
      <c r="CO187" s="441"/>
      <c r="CQ187" s="441"/>
    </row>
    <row r="188" spans="8:95" ht="12.75" customHeight="1">
      <c r="H188" s="441"/>
      <c r="K188" s="441"/>
      <c r="L188" s="473"/>
      <c r="M188" s="441"/>
      <c r="N188" s="441"/>
      <c r="O188" s="441"/>
      <c r="P188" s="441"/>
      <c r="Q188" s="441"/>
      <c r="Y188" s="441"/>
      <c r="AF188" s="441"/>
      <c r="AG188" s="441"/>
      <c r="AL188" s="52"/>
      <c r="AQ188" s="441"/>
      <c r="AR188" s="441"/>
      <c r="AT188" s="441"/>
      <c r="AV188" s="441"/>
      <c r="AW188" s="441"/>
      <c r="AY188" s="441"/>
      <c r="BG188" s="441"/>
      <c r="BH188" s="473"/>
      <c r="BL188" s="441"/>
      <c r="BO188" s="441"/>
      <c r="BP188" s="441"/>
      <c r="BR188" s="441"/>
      <c r="BS188" s="473"/>
      <c r="BW188" s="52"/>
      <c r="CB188" s="441"/>
      <c r="CF188" s="441"/>
      <c r="CH188" s="441"/>
      <c r="CI188" s="441"/>
      <c r="CK188" s="441"/>
      <c r="CL188" s="441"/>
      <c r="CN188" s="441"/>
      <c r="CO188" s="441"/>
      <c r="CQ188" s="441"/>
    </row>
    <row r="189" spans="8:95" ht="12.75" customHeight="1">
      <c r="H189" s="441"/>
      <c r="K189" s="441"/>
      <c r="L189" s="473"/>
      <c r="M189" s="441"/>
      <c r="N189" s="441"/>
      <c r="O189" s="441"/>
      <c r="P189" s="441"/>
      <c r="Q189" s="441"/>
      <c r="Y189" s="441"/>
      <c r="AF189" s="441"/>
      <c r="AG189" s="441"/>
      <c r="AL189" s="52"/>
      <c r="AQ189" s="441"/>
      <c r="AR189" s="441"/>
      <c r="AT189" s="441"/>
      <c r="AV189" s="441"/>
      <c r="AW189" s="441"/>
      <c r="AY189" s="441"/>
      <c r="BG189" s="441"/>
      <c r="BH189" s="473"/>
      <c r="BL189" s="441"/>
      <c r="BO189" s="441"/>
      <c r="BP189" s="441"/>
      <c r="BR189" s="441"/>
      <c r="BS189" s="473"/>
      <c r="BW189" s="52"/>
      <c r="CB189" s="441"/>
      <c r="CF189" s="441"/>
      <c r="CH189" s="441"/>
      <c r="CI189" s="441"/>
      <c r="CK189" s="441"/>
      <c r="CL189" s="441"/>
      <c r="CN189" s="441"/>
      <c r="CO189" s="441"/>
      <c r="CQ189" s="441"/>
    </row>
    <row r="190" spans="8:95" ht="12.75" customHeight="1">
      <c r="H190" s="441"/>
      <c r="K190" s="441"/>
      <c r="L190" s="473"/>
      <c r="M190" s="441"/>
      <c r="N190" s="441"/>
      <c r="O190" s="441"/>
      <c r="P190" s="441"/>
      <c r="Q190" s="441"/>
      <c r="Y190" s="441"/>
      <c r="AF190" s="441"/>
      <c r="AG190" s="441"/>
      <c r="AL190" s="52"/>
      <c r="AQ190" s="441"/>
      <c r="AR190" s="441"/>
      <c r="AT190" s="441"/>
      <c r="AV190" s="441"/>
      <c r="AW190" s="441"/>
      <c r="AY190" s="441"/>
      <c r="BG190" s="441"/>
      <c r="BH190" s="473"/>
      <c r="BL190" s="441"/>
      <c r="BO190" s="441"/>
      <c r="BP190" s="441"/>
      <c r="BR190" s="441"/>
      <c r="BS190" s="473"/>
      <c r="BW190" s="52"/>
      <c r="CB190" s="441"/>
      <c r="CF190" s="441"/>
      <c r="CH190" s="441"/>
      <c r="CI190" s="441"/>
      <c r="CK190" s="441"/>
      <c r="CL190" s="441"/>
      <c r="CN190" s="441"/>
      <c r="CO190" s="441"/>
      <c r="CQ190" s="441"/>
    </row>
    <row r="191" spans="8:95" ht="12.75" customHeight="1">
      <c r="H191" s="441"/>
      <c r="K191" s="441"/>
      <c r="L191" s="473"/>
      <c r="M191" s="441"/>
      <c r="N191" s="441"/>
      <c r="O191" s="441"/>
      <c r="P191" s="441"/>
      <c r="Q191" s="441"/>
      <c r="Y191" s="441"/>
      <c r="AF191" s="441"/>
      <c r="AG191" s="441"/>
      <c r="AL191" s="52"/>
      <c r="AQ191" s="441"/>
      <c r="AR191" s="441"/>
      <c r="AT191" s="441"/>
      <c r="AV191" s="441"/>
      <c r="AW191" s="441"/>
      <c r="AY191" s="441"/>
      <c r="BG191" s="441"/>
      <c r="BH191" s="473"/>
      <c r="BL191" s="441"/>
      <c r="BO191" s="441"/>
      <c r="BP191" s="441"/>
      <c r="BR191" s="441"/>
      <c r="BS191" s="473"/>
      <c r="BW191" s="52"/>
      <c r="CB191" s="441"/>
      <c r="CF191" s="441"/>
      <c r="CH191" s="441"/>
      <c r="CI191" s="441"/>
      <c r="CK191" s="441"/>
      <c r="CL191" s="441"/>
      <c r="CN191" s="441"/>
      <c r="CO191" s="441"/>
      <c r="CQ191" s="441"/>
    </row>
    <row r="192" spans="8:95" ht="12.75" customHeight="1">
      <c r="H192" s="441"/>
      <c r="K192" s="441"/>
      <c r="L192" s="473"/>
      <c r="M192" s="441"/>
      <c r="N192" s="441"/>
      <c r="O192" s="441"/>
      <c r="P192" s="441"/>
      <c r="Q192" s="441"/>
      <c r="Y192" s="441"/>
      <c r="AF192" s="441"/>
      <c r="AG192" s="441"/>
      <c r="AL192" s="52"/>
      <c r="AQ192" s="441"/>
      <c r="AR192" s="441"/>
      <c r="AT192" s="441"/>
      <c r="AV192" s="441"/>
      <c r="AW192" s="441"/>
      <c r="AY192" s="441"/>
      <c r="BG192" s="441"/>
      <c r="BH192" s="473"/>
      <c r="BL192" s="441"/>
      <c r="BO192" s="441"/>
      <c r="BP192" s="441"/>
      <c r="BR192" s="441"/>
      <c r="BS192" s="473"/>
      <c r="BW192" s="52"/>
      <c r="CB192" s="441"/>
      <c r="CF192" s="441"/>
      <c r="CH192" s="441"/>
      <c r="CI192" s="441"/>
      <c r="CK192" s="441"/>
      <c r="CL192" s="441"/>
      <c r="CN192" s="441"/>
      <c r="CO192" s="441"/>
      <c r="CQ192" s="441"/>
    </row>
    <row r="193" spans="8:95" ht="12.75" customHeight="1">
      <c r="H193" s="441"/>
      <c r="K193" s="441"/>
      <c r="L193" s="473"/>
      <c r="M193" s="441"/>
      <c r="N193" s="441"/>
      <c r="O193" s="441"/>
      <c r="P193" s="441"/>
      <c r="Q193" s="441"/>
      <c r="Y193" s="441"/>
      <c r="AF193" s="441"/>
      <c r="AG193" s="441"/>
      <c r="AL193" s="52"/>
      <c r="AQ193" s="441"/>
      <c r="AR193" s="441"/>
      <c r="AT193" s="441"/>
      <c r="AV193" s="441"/>
      <c r="AW193" s="441"/>
      <c r="AY193" s="441"/>
      <c r="BG193" s="441"/>
      <c r="BH193" s="473"/>
      <c r="BL193" s="441"/>
      <c r="BO193" s="441"/>
      <c r="BP193" s="441"/>
      <c r="BR193" s="441"/>
      <c r="BS193" s="473"/>
      <c r="BW193" s="52"/>
      <c r="CB193" s="441"/>
      <c r="CF193" s="441"/>
      <c r="CH193" s="441"/>
      <c r="CI193" s="441"/>
      <c r="CK193" s="441"/>
      <c r="CL193" s="441"/>
      <c r="CN193" s="441"/>
      <c r="CO193" s="441"/>
      <c r="CQ193" s="441"/>
    </row>
    <row r="194" spans="8:95" ht="12.75" customHeight="1">
      <c r="H194" s="441"/>
      <c r="K194" s="441"/>
      <c r="L194" s="473"/>
      <c r="M194" s="441"/>
      <c r="N194" s="441"/>
      <c r="O194" s="441"/>
      <c r="P194" s="441"/>
      <c r="Q194" s="441"/>
      <c r="Y194" s="441"/>
      <c r="AF194" s="441"/>
      <c r="AG194" s="441"/>
      <c r="AL194" s="52"/>
      <c r="AQ194" s="441"/>
      <c r="AR194" s="441"/>
      <c r="AT194" s="441"/>
      <c r="AV194" s="441"/>
      <c r="AW194" s="441"/>
      <c r="AY194" s="441"/>
      <c r="BG194" s="441"/>
      <c r="BH194" s="473"/>
      <c r="BL194" s="441"/>
      <c r="BO194" s="441"/>
      <c r="BP194" s="441"/>
      <c r="BR194" s="441"/>
      <c r="BS194" s="473"/>
      <c r="BW194" s="52"/>
      <c r="CB194" s="441"/>
      <c r="CF194" s="441"/>
      <c r="CH194" s="441"/>
      <c r="CI194" s="441"/>
      <c r="CK194" s="441"/>
      <c r="CL194" s="441"/>
      <c r="CN194" s="441"/>
      <c r="CO194" s="441"/>
      <c r="CQ194" s="441"/>
    </row>
    <row r="195" spans="8:95" ht="12.75" customHeight="1">
      <c r="H195" s="441"/>
      <c r="K195" s="441"/>
      <c r="L195" s="473"/>
      <c r="M195" s="441"/>
      <c r="N195" s="441"/>
      <c r="O195" s="441"/>
      <c r="P195" s="441"/>
      <c r="Q195" s="441"/>
      <c r="Y195" s="441"/>
      <c r="AF195" s="441"/>
      <c r="AG195" s="441"/>
      <c r="AL195" s="52"/>
      <c r="AQ195" s="441"/>
      <c r="AR195" s="441"/>
      <c r="AT195" s="441"/>
      <c r="AV195" s="441"/>
      <c r="AW195" s="441"/>
      <c r="AY195" s="441"/>
      <c r="BG195" s="441"/>
      <c r="BH195" s="473"/>
      <c r="BL195" s="441"/>
      <c r="BO195" s="441"/>
      <c r="BP195" s="441"/>
      <c r="BR195" s="441"/>
      <c r="BS195" s="473"/>
      <c r="BW195" s="52"/>
      <c r="CB195" s="441"/>
      <c r="CF195" s="441"/>
      <c r="CH195" s="441"/>
      <c r="CI195" s="441"/>
      <c r="CK195" s="441"/>
      <c r="CL195" s="441"/>
      <c r="CN195" s="441"/>
      <c r="CO195" s="441"/>
      <c r="CQ195" s="441"/>
    </row>
    <row r="196" spans="8:95" ht="12.75" customHeight="1">
      <c r="H196" s="441"/>
      <c r="K196" s="441"/>
      <c r="L196" s="473"/>
      <c r="M196" s="441"/>
      <c r="N196" s="441"/>
      <c r="O196" s="441"/>
      <c r="P196" s="441"/>
      <c r="Q196" s="441"/>
      <c r="Y196" s="441"/>
      <c r="AF196" s="441"/>
      <c r="AG196" s="441"/>
      <c r="AL196" s="52"/>
      <c r="AQ196" s="441"/>
      <c r="AR196" s="441"/>
      <c r="AT196" s="441"/>
      <c r="AV196" s="441"/>
      <c r="AW196" s="441"/>
      <c r="AY196" s="441"/>
      <c r="BG196" s="441"/>
      <c r="BH196" s="473"/>
      <c r="BL196" s="441"/>
      <c r="BO196" s="441"/>
      <c r="BP196" s="441"/>
      <c r="BR196" s="441"/>
      <c r="BS196" s="473"/>
      <c r="BW196" s="52"/>
      <c r="CB196" s="441"/>
      <c r="CF196" s="441"/>
      <c r="CH196" s="441"/>
      <c r="CI196" s="441"/>
      <c r="CK196" s="441"/>
      <c r="CL196" s="441"/>
      <c r="CN196" s="441"/>
      <c r="CO196" s="441"/>
      <c r="CQ196" s="441"/>
    </row>
    <row r="197" spans="8:95" ht="12.75" customHeight="1">
      <c r="H197" s="441"/>
      <c r="K197" s="441"/>
      <c r="L197" s="473"/>
      <c r="M197" s="441"/>
      <c r="N197" s="441"/>
      <c r="O197" s="441"/>
      <c r="P197" s="441"/>
      <c r="Q197" s="441"/>
      <c r="Y197" s="441"/>
      <c r="AF197" s="441"/>
      <c r="AG197" s="441"/>
      <c r="AL197" s="52"/>
      <c r="AQ197" s="441"/>
      <c r="AR197" s="441"/>
      <c r="AT197" s="441"/>
      <c r="AV197" s="441"/>
      <c r="AW197" s="441"/>
      <c r="AY197" s="441"/>
      <c r="BG197" s="441"/>
      <c r="BH197" s="473"/>
      <c r="BL197" s="441"/>
      <c r="BO197" s="441"/>
      <c r="BP197" s="441"/>
      <c r="BR197" s="441"/>
      <c r="BS197" s="473"/>
      <c r="BW197" s="52"/>
      <c r="CB197" s="441"/>
      <c r="CF197" s="441"/>
      <c r="CH197" s="441"/>
      <c r="CI197" s="441"/>
      <c r="CK197" s="441"/>
      <c r="CL197" s="441"/>
      <c r="CN197" s="441"/>
      <c r="CO197" s="441"/>
      <c r="CQ197" s="441"/>
    </row>
    <row r="198" spans="8:95" ht="12.75" customHeight="1">
      <c r="H198" s="441"/>
      <c r="K198" s="441"/>
      <c r="L198" s="473"/>
      <c r="M198" s="441"/>
      <c r="N198" s="441"/>
      <c r="O198" s="441"/>
      <c r="P198" s="441"/>
      <c r="Q198" s="441"/>
      <c r="Y198" s="441"/>
      <c r="AF198" s="441"/>
      <c r="AG198" s="441"/>
      <c r="AL198" s="52"/>
      <c r="AQ198" s="441"/>
      <c r="AR198" s="441"/>
      <c r="AT198" s="441"/>
      <c r="AV198" s="441"/>
      <c r="AW198" s="441"/>
      <c r="AY198" s="441"/>
      <c r="BG198" s="441"/>
      <c r="BH198" s="473"/>
      <c r="BL198" s="441"/>
      <c r="BO198" s="441"/>
      <c r="BP198" s="441"/>
      <c r="BR198" s="441"/>
      <c r="BS198" s="473"/>
      <c r="BW198" s="52"/>
      <c r="CB198" s="441"/>
      <c r="CF198" s="441"/>
      <c r="CH198" s="441"/>
      <c r="CI198" s="441"/>
      <c r="CK198" s="441"/>
      <c r="CL198" s="441"/>
      <c r="CN198" s="441"/>
      <c r="CO198" s="441"/>
      <c r="CQ198" s="441"/>
    </row>
    <row r="199" spans="8:95" ht="12.75" customHeight="1">
      <c r="H199" s="441"/>
      <c r="K199" s="441"/>
      <c r="L199" s="473"/>
      <c r="M199" s="441"/>
      <c r="N199" s="441"/>
      <c r="O199" s="441"/>
      <c r="P199" s="441"/>
      <c r="Q199" s="441"/>
      <c r="Y199" s="441"/>
      <c r="AF199" s="441"/>
      <c r="AG199" s="441"/>
      <c r="AL199" s="52"/>
      <c r="AQ199" s="441"/>
      <c r="AR199" s="441"/>
      <c r="AT199" s="441"/>
      <c r="AV199" s="441"/>
      <c r="AW199" s="441"/>
      <c r="AY199" s="441"/>
      <c r="BG199" s="441"/>
      <c r="BH199" s="473"/>
      <c r="BL199" s="441"/>
      <c r="BO199" s="441"/>
      <c r="BP199" s="441"/>
      <c r="BR199" s="441"/>
      <c r="BS199" s="473"/>
      <c r="BW199" s="52"/>
      <c r="CB199" s="441"/>
      <c r="CF199" s="441"/>
      <c r="CH199" s="441"/>
      <c r="CI199" s="441"/>
      <c r="CK199" s="441"/>
      <c r="CL199" s="441"/>
      <c r="CN199" s="441"/>
      <c r="CO199" s="441"/>
      <c r="CQ199" s="441"/>
    </row>
    <row r="200" spans="8:95" ht="12.75" customHeight="1">
      <c r="H200" s="441"/>
      <c r="K200" s="441"/>
      <c r="L200" s="473"/>
      <c r="M200" s="441"/>
      <c r="N200" s="441"/>
      <c r="O200" s="441"/>
      <c r="P200" s="441"/>
      <c r="Q200" s="441"/>
      <c r="Y200" s="441"/>
      <c r="AF200" s="441"/>
      <c r="AG200" s="441"/>
      <c r="AL200" s="52"/>
      <c r="AQ200" s="441"/>
      <c r="AR200" s="441"/>
      <c r="AT200" s="441"/>
      <c r="AV200" s="441"/>
      <c r="AW200" s="441"/>
      <c r="AY200" s="441"/>
      <c r="BG200" s="441"/>
      <c r="BH200" s="473"/>
      <c r="BL200" s="441"/>
      <c r="BO200" s="441"/>
      <c r="BP200" s="441"/>
      <c r="BR200" s="441"/>
      <c r="BS200" s="473"/>
      <c r="BW200" s="52"/>
      <c r="CB200" s="441"/>
      <c r="CF200" s="441"/>
      <c r="CH200" s="441"/>
      <c r="CI200" s="441"/>
      <c r="CK200" s="441"/>
      <c r="CL200" s="441"/>
      <c r="CN200" s="441"/>
      <c r="CO200" s="441"/>
      <c r="CQ200" s="441"/>
    </row>
    <row r="201" spans="8:95" ht="12.75" customHeight="1">
      <c r="H201" s="441"/>
      <c r="K201" s="441"/>
      <c r="L201" s="473"/>
      <c r="M201" s="441"/>
      <c r="N201" s="441"/>
      <c r="O201" s="441"/>
      <c r="P201" s="441"/>
      <c r="Q201" s="441"/>
      <c r="Y201" s="441"/>
      <c r="AF201" s="441"/>
      <c r="AG201" s="441"/>
      <c r="AL201" s="52"/>
      <c r="AQ201" s="441"/>
      <c r="AR201" s="441"/>
      <c r="AT201" s="441"/>
      <c r="AV201" s="441"/>
      <c r="AW201" s="441"/>
      <c r="AY201" s="441"/>
      <c r="BG201" s="441"/>
      <c r="BH201" s="473"/>
      <c r="BL201" s="441"/>
      <c r="BO201" s="441"/>
      <c r="BP201" s="441"/>
      <c r="BR201" s="441"/>
      <c r="BS201" s="473"/>
      <c r="BW201" s="52"/>
      <c r="CB201" s="441"/>
      <c r="CF201" s="441"/>
      <c r="CH201" s="441"/>
      <c r="CI201" s="441"/>
      <c r="CK201" s="441"/>
      <c r="CL201" s="441"/>
      <c r="CN201" s="441"/>
      <c r="CO201" s="441"/>
      <c r="CQ201" s="441"/>
    </row>
    <row r="202" spans="8:95" ht="12.75" customHeight="1">
      <c r="H202" s="441"/>
      <c r="K202" s="441"/>
      <c r="L202" s="473"/>
      <c r="M202" s="441"/>
      <c r="N202" s="441"/>
      <c r="O202" s="441"/>
      <c r="P202" s="441"/>
      <c r="Q202" s="441"/>
      <c r="Y202" s="441"/>
      <c r="AF202" s="441"/>
      <c r="AG202" s="441"/>
      <c r="AL202" s="52"/>
      <c r="AQ202" s="441"/>
      <c r="AR202" s="441"/>
      <c r="AT202" s="441"/>
      <c r="AV202" s="441"/>
      <c r="AW202" s="441"/>
      <c r="AY202" s="441"/>
      <c r="BG202" s="441"/>
      <c r="BH202" s="473"/>
      <c r="BL202" s="441"/>
      <c r="BO202" s="441"/>
      <c r="BP202" s="441"/>
      <c r="BR202" s="441"/>
      <c r="BS202" s="473"/>
      <c r="BW202" s="52"/>
      <c r="CB202" s="441"/>
      <c r="CF202" s="441"/>
      <c r="CH202" s="441"/>
      <c r="CI202" s="441"/>
      <c r="CK202" s="441"/>
      <c r="CL202" s="441"/>
      <c r="CN202" s="441"/>
      <c r="CO202" s="441"/>
      <c r="CQ202" s="441"/>
    </row>
    <row r="203" spans="8:95" ht="12.75" customHeight="1">
      <c r="H203" s="441"/>
      <c r="K203" s="441"/>
      <c r="L203" s="473"/>
      <c r="M203" s="441"/>
      <c r="N203" s="441"/>
      <c r="O203" s="441"/>
      <c r="P203" s="441"/>
      <c r="Q203" s="441"/>
      <c r="Y203" s="441"/>
      <c r="AF203" s="441"/>
      <c r="AG203" s="441"/>
      <c r="AL203" s="52"/>
      <c r="AQ203" s="441"/>
      <c r="AR203" s="441"/>
      <c r="AT203" s="441"/>
      <c r="AV203" s="441"/>
      <c r="AW203" s="441"/>
      <c r="AY203" s="441"/>
      <c r="BG203" s="441"/>
      <c r="BH203" s="473"/>
      <c r="BL203" s="441"/>
      <c r="BO203" s="441"/>
      <c r="BP203" s="441"/>
      <c r="BR203" s="441"/>
      <c r="BS203" s="473"/>
      <c r="BW203" s="52"/>
      <c r="CB203" s="441"/>
      <c r="CF203" s="441"/>
      <c r="CH203" s="441"/>
      <c r="CI203" s="441"/>
      <c r="CK203" s="441"/>
      <c r="CL203" s="441"/>
      <c r="CN203" s="441"/>
      <c r="CO203" s="441"/>
      <c r="CQ203" s="441"/>
    </row>
    <row r="204" spans="8:95" ht="12.75" customHeight="1">
      <c r="H204" s="441"/>
      <c r="K204" s="441"/>
      <c r="L204" s="473"/>
      <c r="M204" s="441"/>
      <c r="N204" s="441"/>
      <c r="O204" s="441"/>
      <c r="P204" s="441"/>
      <c r="Q204" s="441"/>
      <c r="Y204" s="441"/>
      <c r="AF204" s="441"/>
      <c r="AG204" s="441"/>
      <c r="AL204" s="52"/>
      <c r="AQ204" s="441"/>
      <c r="AR204" s="441"/>
      <c r="AT204" s="441"/>
      <c r="AV204" s="441"/>
      <c r="AW204" s="441"/>
      <c r="AY204" s="441"/>
      <c r="BG204" s="441"/>
      <c r="BH204" s="473"/>
      <c r="BL204" s="441"/>
      <c r="BO204" s="441"/>
      <c r="BP204" s="441"/>
      <c r="BR204" s="441"/>
      <c r="BS204" s="473"/>
      <c r="BW204" s="52"/>
      <c r="CB204" s="441"/>
      <c r="CF204" s="441"/>
      <c r="CH204" s="441"/>
      <c r="CI204" s="441"/>
      <c r="CK204" s="441"/>
      <c r="CL204" s="441"/>
      <c r="CN204" s="441"/>
      <c r="CO204" s="441"/>
      <c r="CQ204" s="441"/>
    </row>
    <row r="205" spans="8:95" ht="12.75" customHeight="1">
      <c r="H205" s="441"/>
      <c r="K205" s="441"/>
      <c r="L205" s="473"/>
      <c r="M205" s="441"/>
      <c r="N205" s="441"/>
      <c r="O205" s="441"/>
      <c r="P205" s="441"/>
      <c r="Q205" s="441"/>
      <c r="Y205" s="441"/>
      <c r="AF205" s="441"/>
      <c r="AG205" s="441"/>
      <c r="AL205" s="52"/>
      <c r="AQ205" s="441"/>
      <c r="AR205" s="441"/>
      <c r="AT205" s="441"/>
      <c r="AV205" s="441"/>
      <c r="AW205" s="441"/>
      <c r="AY205" s="441"/>
      <c r="BG205" s="441"/>
      <c r="BH205" s="473"/>
      <c r="BL205" s="441"/>
      <c r="BO205" s="441"/>
      <c r="BP205" s="441"/>
      <c r="BR205" s="441"/>
      <c r="BS205" s="473"/>
      <c r="BW205" s="52"/>
      <c r="CB205" s="441"/>
      <c r="CF205" s="441"/>
      <c r="CH205" s="441"/>
      <c r="CI205" s="441"/>
      <c r="CK205" s="441"/>
      <c r="CL205" s="441"/>
      <c r="CN205" s="441"/>
      <c r="CO205" s="441"/>
      <c r="CQ205" s="441"/>
    </row>
    <row r="206" spans="8:95" ht="12.75" customHeight="1">
      <c r="H206" s="441"/>
      <c r="K206" s="441"/>
      <c r="L206" s="473"/>
      <c r="M206" s="441"/>
      <c r="N206" s="441"/>
      <c r="O206" s="441"/>
      <c r="P206" s="441"/>
      <c r="Q206" s="441"/>
      <c r="Y206" s="441"/>
      <c r="AF206" s="441"/>
      <c r="AG206" s="441"/>
      <c r="AL206" s="52"/>
      <c r="AQ206" s="441"/>
      <c r="AR206" s="441"/>
      <c r="AT206" s="441"/>
      <c r="AV206" s="441"/>
      <c r="AW206" s="441"/>
      <c r="AY206" s="441"/>
      <c r="BG206" s="441"/>
      <c r="BH206" s="473"/>
      <c r="BL206" s="441"/>
      <c r="BO206" s="441"/>
      <c r="BP206" s="441"/>
      <c r="BR206" s="441"/>
      <c r="BS206" s="473"/>
      <c r="BW206" s="52"/>
      <c r="CB206" s="441"/>
      <c r="CF206" s="441"/>
      <c r="CH206" s="441"/>
      <c r="CI206" s="441"/>
      <c r="CK206" s="441"/>
      <c r="CL206" s="441"/>
      <c r="CN206" s="441"/>
      <c r="CO206" s="441"/>
      <c r="CQ206" s="441"/>
    </row>
    <row r="207" spans="8:95" ht="12.75" customHeight="1">
      <c r="H207" s="441"/>
      <c r="K207" s="441"/>
      <c r="L207" s="473"/>
      <c r="M207" s="441"/>
      <c r="N207" s="441"/>
      <c r="O207" s="441"/>
      <c r="P207" s="441"/>
      <c r="Q207" s="441"/>
      <c r="Y207" s="441"/>
      <c r="AF207" s="441"/>
      <c r="AG207" s="441"/>
      <c r="AL207" s="52"/>
      <c r="AQ207" s="441"/>
      <c r="AR207" s="441"/>
      <c r="AT207" s="441"/>
      <c r="AV207" s="441"/>
      <c r="AW207" s="441"/>
      <c r="AY207" s="441"/>
      <c r="BG207" s="441"/>
      <c r="BH207" s="473"/>
      <c r="BL207" s="441"/>
      <c r="BO207" s="441"/>
      <c r="BP207" s="441"/>
      <c r="BR207" s="441"/>
      <c r="BS207" s="473"/>
      <c r="BW207" s="52"/>
      <c r="CB207" s="441"/>
      <c r="CF207" s="441"/>
      <c r="CH207" s="441"/>
      <c r="CI207" s="441"/>
      <c r="CK207" s="441"/>
      <c r="CL207" s="441"/>
      <c r="CN207" s="441"/>
      <c r="CO207" s="441"/>
      <c r="CQ207" s="441"/>
    </row>
    <row r="208" spans="8:95" ht="12.75" customHeight="1">
      <c r="H208" s="441"/>
      <c r="K208" s="441"/>
      <c r="L208" s="473"/>
      <c r="M208" s="441"/>
      <c r="N208" s="441"/>
      <c r="O208" s="441"/>
      <c r="P208" s="441"/>
      <c r="Q208" s="441"/>
      <c r="Y208" s="441"/>
      <c r="AF208" s="441"/>
      <c r="AG208" s="441"/>
      <c r="AL208" s="52"/>
      <c r="AQ208" s="441"/>
      <c r="AR208" s="441"/>
      <c r="AT208" s="441"/>
      <c r="AV208" s="441"/>
      <c r="AW208" s="441"/>
      <c r="AY208" s="441"/>
      <c r="BG208" s="441"/>
      <c r="BH208" s="473"/>
      <c r="BL208" s="441"/>
      <c r="BO208" s="441"/>
      <c r="BP208" s="441"/>
      <c r="BR208" s="441"/>
      <c r="BS208" s="473"/>
      <c r="BW208" s="52"/>
      <c r="CB208" s="441"/>
      <c r="CF208" s="441"/>
      <c r="CH208" s="441"/>
      <c r="CI208" s="441"/>
      <c r="CK208" s="441"/>
      <c r="CL208" s="441"/>
      <c r="CN208" s="441"/>
      <c r="CO208" s="441"/>
      <c r="CQ208" s="441"/>
    </row>
    <row r="209" spans="8:95" ht="12.75" customHeight="1">
      <c r="H209" s="441"/>
      <c r="K209" s="441"/>
      <c r="L209" s="473"/>
      <c r="M209" s="441"/>
      <c r="N209" s="441"/>
      <c r="O209" s="441"/>
      <c r="P209" s="441"/>
      <c r="Q209" s="441"/>
      <c r="Y209" s="441"/>
      <c r="AF209" s="441"/>
      <c r="AG209" s="441"/>
      <c r="AL209" s="52"/>
      <c r="AQ209" s="441"/>
      <c r="AR209" s="441"/>
      <c r="AT209" s="441"/>
      <c r="AV209" s="441"/>
      <c r="AW209" s="441"/>
      <c r="AY209" s="441"/>
      <c r="BG209" s="441"/>
      <c r="BH209" s="473"/>
      <c r="BL209" s="441"/>
      <c r="BO209" s="441"/>
      <c r="BP209" s="441"/>
      <c r="BR209" s="441"/>
      <c r="BS209" s="473"/>
      <c r="BW209" s="52"/>
      <c r="CB209" s="441"/>
      <c r="CF209" s="441"/>
      <c r="CH209" s="441"/>
      <c r="CI209" s="441"/>
      <c r="CK209" s="441"/>
      <c r="CL209" s="441"/>
      <c r="CN209" s="441"/>
      <c r="CO209" s="441"/>
      <c r="CQ209" s="441"/>
    </row>
    <row r="210" spans="8:95" ht="12.75" customHeight="1">
      <c r="H210" s="441"/>
      <c r="K210" s="441"/>
      <c r="L210" s="473"/>
      <c r="M210" s="441"/>
      <c r="N210" s="441"/>
      <c r="O210" s="441"/>
      <c r="P210" s="441"/>
      <c r="Q210" s="441"/>
      <c r="Y210" s="441"/>
      <c r="AF210" s="441"/>
      <c r="AG210" s="441"/>
      <c r="AL210" s="52"/>
      <c r="AQ210" s="441"/>
      <c r="AR210" s="441"/>
      <c r="AT210" s="441"/>
      <c r="AV210" s="441"/>
      <c r="AW210" s="441"/>
      <c r="AY210" s="441"/>
      <c r="BG210" s="441"/>
      <c r="BH210" s="473"/>
      <c r="BL210" s="441"/>
      <c r="BO210" s="441"/>
      <c r="BP210" s="441"/>
      <c r="BR210" s="441"/>
      <c r="BS210" s="473"/>
      <c r="BW210" s="52"/>
      <c r="CB210" s="441"/>
      <c r="CF210" s="441"/>
      <c r="CH210" s="441"/>
      <c r="CI210" s="441"/>
      <c r="CK210" s="441"/>
      <c r="CL210" s="441"/>
      <c r="CN210" s="441"/>
      <c r="CO210" s="441"/>
      <c r="CQ210" s="441"/>
    </row>
    <row r="211" spans="8:95" ht="12.75" customHeight="1">
      <c r="H211" s="441"/>
      <c r="K211" s="441"/>
      <c r="L211" s="473"/>
      <c r="M211" s="441"/>
      <c r="N211" s="441"/>
      <c r="O211" s="441"/>
      <c r="P211" s="441"/>
      <c r="Q211" s="441"/>
      <c r="Y211" s="441"/>
      <c r="AF211" s="441"/>
      <c r="AG211" s="441"/>
      <c r="AL211" s="52"/>
      <c r="AQ211" s="441"/>
      <c r="AR211" s="441"/>
      <c r="AT211" s="441"/>
      <c r="AV211" s="441"/>
      <c r="AW211" s="441"/>
      <c r="AY211" s="441"/>
      <c r="BG211" s="441"/>
      <c r="BH211" s="473"/>
      <c r="BL211" s="441"/>
      <c r="BO211" s="441"/>
      <c r="BP211" s="441"/>
      <c r="BR211" s="441"/>
      <c r="BS211" s="473"/>
      <c r="BW211" s="52"/>
      <c r="CB211" s="441"/>
      <c r="CF211" s="441"/>
      <c r="CH211" s="441"/>
      <c r="CI211" s="441"/>
      <c r="CK211" s="441"/>
      <c r="CL211" s="441"/>
      <c r="CN211" s="441"/>
      <c r="CO211" s="441"/>
      <c r="CQ211" s="441"/>
    </row>
    <row r="212" spans="8:95" ht="12.75" customHeight="1">
      <c r="H212" s="441"/>
      <c r="K212" s="441"/>
      <c r="L212" s="473"/>
      <c r="M212" s="441"/>
      <c r="N212" s="441"/>
      <c r="O212" s="441"/>
      <c r="P212" s="441"/>
      <c r="Q212" s="441"/>
      <c r="Y212" s="441"/>
      <c r="AF212" s="441"/>
      <c r="AG212" s="441"/>
      <c r="AL212" s="52"/>
      <c r="AQ212" s="441"/>
      <c r="AR212" s="441"/>
      <c r="AT212" s="441"/>
      <c r="AV212" s="441"/>
      <c r="AW212" s="441"/>
      <c r="AY212" s="441"/>
      <c r="BG212" s="441"/>
      <c r="BH212" s="473"/>
      <c r="BL212" s="441"/>
      <c r="BO212" s="441"/>
      <c r="BP212" s="441"/>
      <c r="BR212" s="441"/>
      <c r="BS212" s="473"/>
      <c r="BW212" s="52"/>
      <c r="CB212" s="441"/>
      <c r="CF212" s="441"/>
      <c r="CH212" s="441"/>
      <c r="CI212" s="441"/>
      <c r="CK212" s="441"/>
      <c r="CL212" s="441"/>
      <c r="CN212" s="441"/>
      <c r="CO212" s="441"/>
      <c r="CQ212" s="441"/>
    </row>
    <row r="213" spans="8:95" ht="12.75" customHeight="1">
      <c r="H213" s="441"/>
      <c r="K213" s="441"/>
      <c r="L213" s="473"/>
      <c r="M213" s="441"/>
      <c r="N213" s="441"/>
      <c r="O213" s="441"/>
      <c r="P213" s="441"/>
      <c r="Q213" s="441"/>
      <c r="Y213" s="441"/>
      <c r="AF213" s="441"/>
      <c r="AG213" s="441"/>
      <c r="AL213" s="52"/>
      <c r="AQ213" s="441"/>
      <c r="AR213" s="441"/>
      <c r="AT213" s="441"/>
      <c r="AV213" s="441"/>
      <c r="AW213" s="441"/>
      <c r="AY213" s="441"/>
      <c r="BG213" s="441"/>
      <c r="BH213" s="473"/>
      <c r="BL213" s="441"/>
      <c r="BO213" s="441"/>
      <c r="BP213" s="441"/>
      <c r="BR213" s="441"/>
      <c r="BS213" s="473"/>
      <c r="BW213" s="52"/>
      <c r="CB213" s="441"/>
      <c r="CF213" s="441"/>
      <c r="CH213" s="441"/>
      <c r="CI213" s="441"/>
      <c r="CK213" s="441"/>
      <c r="CL213" s="441"/>
      <c r="CN213" s="441"/>
      <c r="CO213" s="441"/>
      <c r="CQ213" s="441"/>
    </row>
    <row r="214" spans="8:95" ht="12.75" customHeight="1">
      <c r="H214" s="441"/>
      <c r="K214" s="441"/>
      <c r="L214" s="473"/>
      <c r="M214" s="441"/>
      <c r="N214" s="441"/>
      <c r="O214" s="441"/>
      <c r="P214" s="441"/>
      <c r="Q214" s="441"/>
      <c r="Y214" s="441"/>
      <c r="AF214" s="441"/>
      <c r="AG214" s="441"/>
      <c r="AL214" s="52"/>
      <c r="AQ214" s="441"/>
      <c r="AR214" s="441"/>
      <c r="AT214" s="441"/>
      <c r="AV214" s="441"/>
      <c r="AW214" s="441"/>
      <c r="AY214" s="441"/>
      <c r="BG214" s="441"/>
      <c r="BH214" s="473"/>
      <c r="BL214" s="441"/>
      <c r="BO214" s="441"/>
      <c r="BP214" s="441"/>
      <c r="BR214" s="441"/>
      <c r="BS214" s="473"/>
      <c r="BW214" s="52"/>
      <c r="CB214" s="441"/>
      <c r="CF214" s="441"/>
      <c r="CH214" s="441"/>
      <c r="CI214" s="441"/>
      <c r="CK214" s="441"/>
      <c r="CL214" s="441"/>
      <c r="CN214" s="441"/>
      <c r="CO214" s="441"/>
      <c r="CQ214" s="441"/>
    </row>
    <row r="215" spans="8:95" ht="12.75" customHeight="1">
      <c r="H215" s="441"/>
      <c r="K215" s="441"/>
      <c r="L215" s="473"/>
      <c r="M215" s="441"/>
      <c r="N215" s="441"/>
      <c r="O215" s="441"/>
      <c r="P215" s="441"/>
      <c r="Q215" s="441"/>
      <c r="Y215" s="441"/>
      <c r="AF215" s="441"/>
      <c r="AG215" s="441"/>
      <c r="AL215" s="52"/>
      <c r="AQ215" s="441"/>
      <c r="AR215" s="441"/>
      <c r="AT215" s="441"/>
      <c r="AV215" s="441"/>
      <c r="AW215" s="441"/>
      <c r="AY215" s="441"/>
      <c r="BG215" s="441"/>
      <c r="BH215" s="473"/>
      <c r="BL215" s="441"/>
      <c r="BO215" s="441"/>
      <c r="BP215" s="441"/>
      <c r="BR215" s="441"/>
      <c r="BS215" s="473"/>
      <c r="BW215" s="52"/>
      <c r="CB215" s="441"/>
      <c r="CF215" s="441"/>
      <c r="CH215" s="441"/>
      <c r="CI215" s="441"/>
      <c r="CK215" s="441"/>
      <c r="CL215" s="441"/>
      <c r="CN215" s="441"/>
      <c r="CO215" s="441"/>
      <c r="CQ215" s="441"/>
    </row>
    <row r="216" spans="8:95" ht="12.75" customHeight="1">
      <c r="H216" s="441"/>
      <c r="K216" s="441"/>
      <c r="L216" s="473"/>
      <c r="M216" s="441"/>
      <c r="N216" s="441"/>
      <c r="O216" s="441"/>
      <c r="P216" s="441"/>
      <c r="Q216" s="441"/>
      <c r="Y216" s="441"/>
      <c r="AF216" s="441"/>
      <c r="AG216" s="441"/>
      <c r="AL216" s="52"/>
      <c r="AQ216" s="441"/>
      <c r="AR216" s="441"/>
      <c r="AT216" s="441"/>
      <c r="AV216" s="441"/>
      <c r="AW216" s="441"/>
      <c r="AY216" s="441"/>
      <c r="BG216" s="441"/>
      <c r="BH216" s="473"/>
      <c r="BL216" s="441"/>
      <c r="BO216" s="441"/>
      <c r="BP216" s="441"/>
      <c r="BR216" s="441"/>
      <c r="BS216" s="473"/>
      <c r="BW216" s="52"/>
      <c r="CB216" s="441"/>
      <c r="CF216" s="441"/>
      <c r="CH216" s="441"/>
      <c r="CI216" s="441"/>
      <c r="CK216" s="441"/>
      <c r="CL216" s="441"/>
      <c r="CN216" s="441"/>
      <c r="CO216" s="441"/>
      <c r="CQ216" s="441"/>
    </row>
    <row r="217" spans="8:95" ht="12.75" customHeight="1">
      <c r="H217" s="441"/>
      <c r="K217" s="441"/>
      <c r="L217" s="473"/>
      <c r="M217" s="441"/>
      <c r="N217" s="441"/>
      <c r="O217" s="441"/>
      <c r="P217" s="441"/>
      <c r="Q217" s="441"/>
      <c r="Y217" s="441"/>
      <c r="AF217" s="441"/>
      <c r="AG217" s="441"/>
      <c r="AL217" s="52"/>
      <c r="AQ217" s="441"/>
      <c r="AR217" s="441"/>
      <c r="AT217" s="441"/>
      <c r="AV217" s="441"/>
      <c r="AW217" s="441"/>
      <c r="AY217" s="441"/>
      <c r="BG217" s="441"/>
      <c r="BH217" s="473"/>
      <c r="BL217" s="441"/>
      <c r="BO217" s="441"/>
      <c r="BP217" s="441"/>
      <c r="BR217" s="441"/>
      <c r="BS217" s="473"/>
      <c r="BW217" s="52"/>
      <c r="CB217" s="441"/>
      <c r="CF217" s="441"/>
      <c r="CH217" s="441"/>
      <c r="CI217" s="441"/>
      <c r="CK217" s="441"/>
      <c r="CL217" s="441"/>
      <c r="CN217" s="441"/>
      <c r="CO217" s="441"/>
      <c r="CQ217" s="441"/>
    </row>
    <row r="218" spans="8:95" ht="12.75" customHeight="1">
      <c r="H218" s="441"/>
      <c r="K218" s="441"/>
      <c r="L218" s="473"/>
      <c r="M218" s="441"/>
      <c r="N218" s="441"/>
      <c r="O218" s="441"/>
      <c r="P218" s="441"/>
      <c r="Q218" s="441"/>
      <c r="Y218" s="441"/>
      <c r="AF218" s="441"/>
      <c r="AG218" s="441"/>
      <c r="AL218" s="52"/>
      <c r="AQ218" s="441"/>
      <c r="AR218" s="441"/>
      <c r="AT218" s="441"/>
      <c r="AV218" s="441"/>
      <c r="AW218" s="441"/>
      <c r="AY218" s="441"/>
      <c r="BG218" s="441"/>
      <c r="BH218" s="473"/>
      <c r="BL218" s="441"/>
      <c r="BO218" s="441"/>
      <c r="BP218" s="441"/>
      <c r="BR218" s="441"/>
      <c r="BS218" s="473"/>
      <c r="BW218" s="52"/>
      <c r="CB218" s="441"/>
      <c r="CF218" s="441"/>
      <c r="CH218" s="441"/>
      <c r="CI218" s="441"/>
      <c r="CK218" s="441"/>
      <c r="CL218" s="441"/>
      <c r="CN218" s="441"/>
      <c r="CO218" s="441"/>
      <c r="CQ218" s="441"/>
    </row>
    <row r="219" spans="8:95" ht="12.75" customHeight="1">
      <c r="H219" s="441"/>
      <c r="K219" s="441"/>
      <c r="L219" s="473"/>
      <c r="M219" s="441"/>
      <c r="N219" s="441"/>
      <c r="O219" s="441"/>
      <c r="P219" s="441"/>
      <c r="Q219" s="441"/>
      <c r="Y219" s="441"/>
      <c r="AF219" s="441"/>
      <c r="AG219" s="441"/>
      <c r="AL219" s="52"/>
      <c r="AQ219" s="441"/>
      <c r="AR219" s="441"/>
      <c r="AT219" s="441"/>
      <c r="AV219" s="441"/>
      <c r="AW219" s="441"/>
      <c r="AY219" s="441"/>
      <c r="BG219" s="441"/>
      <c r="BH219" s="473"/>
      <c r="BL219" s="441"/>
      <c r="BO219" s="441"/>
      <c r="BP219" s="441"/>
      <c r="BR219" s="441"/>
      <c r="BS219" s="473"/>
      <c r="BW219" s="52"/>
      <c r="CB219" s="441"/>
      <c r="CF219" s="441"/>
      <c r="CH219" s="441"/>
      <c r="CI219" s="441"/>
      <c r="CK219" s="441"/>
      <c r="CL219" s="441"/>
      <c r="CN219" s="441"/>
      <c r="CO219" s="441"/>
      <c r="CQ219" s="441"/>
    </row>
    <row r="220" spans="8:95" ht="12.75" customHeight="1">
      <c r="H220" s="441"/>
      <c r="K220" s="441"/>
      <c r="L220" s="473"/>
      <c r="M220" s="441"/>
      <c r="N220" s="441"/>
      <c r="O220" s="441"/>
      <c r="P220" s="441"/>
      <c r="Q220" s="441"/>
      <c r="Y220" s="441"/>
      <c r="AF220" s="441"/>
      <c r="AG220" s="441"/>
      <c r="AL220" s="52"/>
      <c r="AQ220" s="441"/>
      <c r="AR220" s="441"/>
      <c r="AT220" s="441"/>
      <c r="AV220" s="441"/>
      <c r="AW220" s="441"/>
      <c r="AY220" s="441"/>
      <c r="BG220" s="441"/>
      <c r="BH220" s="473"/>
      <c r="BL220" s="441"/>
      <c r="BO220" s="441"/>
      <c r="BP220" s="441"/>
      <c r="BR220" s="441"/>
      <c r="BS220" s="473"/>
      <c r="BW220" s="52"/>
      <c r="CB220" s="441"/>
      <c r="CF220" s="441"/>
      <c r="CH220" s="441"/>
      <c r="CI220" s="441"/>
      <c r="CK220" s="441"/>
      <c r="CL220" s="441"/>
      <c r="CN220" s="441"/>
      <c r="CO220" s="441"/>
      <c r="CQ220" s="441"/>
    </row>
    <row r="221" spans="8:95" ht="12.75" customHeight="1">
      <c r="H221" s="441"/>
      <c r="K221" s="441"/>
      <c r="L221" s="473"/>
      <c r="M221" s="441"/>
      <c r="N221" s="441"/>
      <c r="O221" s="441"/>
      <c r="P221" s="441"/>
      <c r="Q221" s="441"/>
      <c r="Y221" s="441"/>
      <c r="AF221" s="441"/>
      <c r="AG221" s="441"/>
      <c r="AL221" s="52"/>
      <c r="AQ221" s="441"/>
      <c r="AR221" s="441"/>
      <c r="AT221" s="441"/>
      <c r="AV221" s="441"/>
      <c r="AW221" s="441"/>
      <c r="AY221" s="441"/>
      <c r="BG221" s="441"/>
      <c r="BH221" s="473"/>
      <c r="BL221" s="441"/>
      <c r="BO221" s="441"/>
      <c r="BP221" s="441"/>
      <c r="BR221" s="441"/>
      <c r="BS221" s="473"/>
      <c r="BW221" s="52"/>
      <c r="CB221" s="441"/>
      <c r="CF221" s="441"/>
      <c r="CH221" s="441"/>
      <c r="CI221" s="441"/>
      <c r="CK221" s="441"/>
      <c r="CL221" s="441"/>
      <c r="CN221" s="441"/>
      <c r="CO221" s="441"/>
      <c r="CQ221" s="441"/>
    </row>
    <row r="222" spans="8:95" ht="12.75" customHeight="1">
      <c r="H222" s="441"/>
      <c r="K222" s="441"/>
      <c r="L222" s="473"/>
      <c r="M222" s="441"/>
      <c r="N222" s="441"/>
      <c r="O222" s="441"/>
      <c r="P222" s="441"/>
      <c r="Q222" s="441"/>
      <c r="Y222" s="441"/>
      <c r="AF222" s="441"/>
      <c r="AG222" s="441"/>
      <c r="AL222" s="52"/>
      <c r="AQ222" s="441"/>
      <c r="AR222" s="441"/>
      <c r="AT222" s="441"/>
      <c r="AV222" s="441"/>
      <c r="AW222" s="441"/>
      <c r="AY222" s="441"/>
      <c r="BG222" s="441"/>
      <c r="BH222" s="473"/>
      <c r="BL222" s="441"/>
      <c r="BO222" s="441"/>
      <c r="BP222" s="441"/>
      <c r="BR222" s="441"/>
      <c r="BS222" s="473"/>
      <c r="BW222" s="52"/>
      <c r="CB222" s="441"/>
      <c r="CF222" s="441"/>
      <c r="CH222" s="441"/>
      <c r="CI222" s="441"/>
      <c r="CK222" s="441"/>
      <c r="CL222" s="441"/>
      <c r="CN222" s="441"/>
      <c r="CO222" s="441"/>
      <c r="CQ222" s="441"/>
    </row>
    <row r="223" spans="8:95" ht="15.75" customHeight="1"/>
    <row r="224" spans="8:9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39374999999999999" right="0.39374999999999999" top="0.39374999999999999" bottom="0.39374999999999999" header="0" footer="0"/>
  <pageSetup paperSize="9" orientation="landscape" cellComments="atEnd"/>
  <headerFooter>
    <oddHeader>&amp;C&amp;A</oddHeader>
    <oddFooter>&amp;CSida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11</vt:i4>
      </vt:variant>
      <vt:variant>
        <vt:lpstr>Namngivna områden</vt:lpstr>
      </vt:variant>
      <vt:variant>
        <vt:i4>18</vt:i4>
      </vt:variant>
    </vt:vector>
  </HeadingPairs>
  <TitlesOfParts>
    <vt:vector size="29" baseType="lpstr">
      <vt:lpstr>Info</vt:lpstr>
      <vt:lpstr>Ny NPC</vt:lpstr>
      <vt:lpstr>Secondary</vt:lpstr>
      <vt:lpstr>Bonuses</vt:lpstr>
      <vt:lpstr>Items</vt:lpstr>
      <vt:lpstr>Spells</vt:lpstr>
      <vt:lpstr>Rasbonus</vt:lpstr>
      <vt:lpstr>Diverse</vt:lpstr>
      <vt:lpstr>Levelbonus</vt:lpstr>
      <vt:lpstr>AllaSkills</vt:lpstr>
      <vt:lpstr>2nd</vt:lpstr>
      <vt:lpstr>AG</vt:lpstr>
      <vt:lpstr>AP</vt:lpstr>
      <vt:lpstr>CO</vt:lpstr>
      <vt:lpstr>Dev.pts_primary</vt:lpstr>
      <vt:lpstr>Dev.pts_secondary</vt:lpstr>
      <vt:lpstr>EM</vt:lpstr>
      <vt:lpstr>EQ</vt:lpstr>
      <vt:lpstr>IN</vt:lpstr>
      <vt:lpstr>Level</vt:lpstr>
      <vt:lpstr>Medelhits</vt:lpstr>
      <vt:lpstr>PR</vt:lpstr>
      <vt:lpstr>QU</vt:lpstr>
      <vt:lpstr>Ras</vt:lpstr>
      <vt:lpstr>RE</vt:lpstr>
      <vt:lpstr>Rustning</vt:lpstr>
      <vt:lpstr>SD</vt:lpstr>
      <vt:lpstr>ST</vt:lpstr>
      <vt:lpstr>Yrke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Mattias Öberg</cp:lastModifiedBy>
  <dcterms:created xsi:type="dcterms:W3CDTF">2023-08-30T13:53:32Z</dcterms:created>
  <dcterms:modified xsi:type="dcterms:W3CDTF">2023-09-02T21:26:07Z</dcterms:modified>
</cp:coreProperties>
</file>